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y Drive\state functii si planuri invatamant\planuri invatamant 2022-2023\machete\Planuri_licenta_2022-2023\"/>
    </mc:Choice>
  </mc:AlternateContent>
  <bookViews>
    <workbookView xWindow="0" yWindow="90" windowWidth="20730" windowHeight="11760" activeTab="1"/>
  </bookViews>
  <sheets>
    <sheet name="Plan" sheetId="1" r:id="rId1"/>
    <sheet name="Raport_revizuire" sheetId="2" r:id="rId2"/>
  </sheets>
  <calcPr calcId="162913"/>
</workbook>
</file>

<file path=xl/calcChain.xml><?xml version="1.0" encoding="utf-8"?>
<calcChain xmlns="http://schemas.openxmlformats.org/spreadsheetml/2006/main">
  <c r="A198" i="1" l="1"/>
  <c r="J198" i="1"/>
  <c r="K198" i="1"/>
  <c r="L198" i="1"/>
  <c r="M198" i="1"/>
  <c r="N198" i="1"/>
  <c r="O198" i="1"/>
  <c r="P198" i="1"/>
  <c r="Q198" i="1"/>
  <c r="R198" i="1"/>
  <c r="S198" i="1"/>
  <c r="T198" i="1"/>
  <c r="A199" i="1"/>
  <c r="J199" i="1"/>
  <c r="K199" i="1"/>
  <c r="L199" i="1"/>
  <c r="M199" i="1"/>
  <c r="N199" i="1"/>
  <c r="O199" i="1"/>
  <c r="P199" i="1"/>
  <c r="Q199" i="1"/>
  <c r="R199" i="1"/>
  <c r="S199" i="1"/>
  <c r="T199" i="1"/>
  <c r="A200" i="1"/>
  <c r="J200" i="1"/>
  <c r="K200" i="1"/>
  <c r="L200" i="1"/>
  <c r="M200" i="1"/>
  <c r="N200" i="1"/>
  <c r="O200" i="1"/>
  <c r="P200" i="1"/>
  <c r="Q200" i="1"/>
  <c r="R200" i="1"/>
  <c r="S200" i="1"/>
  <c r="T200" i="1"/>
  <c r="A201" i="1"/>
  <c r="J201" i="1"/>
  <c r="K201" i="1"/>
  <c r="L201" i="1"/>
  <c r="M201" i="1"/>
  <c r="N201" i="1"/>
  <c r="O201" i="1"/>
  <c r="P201" i="1"/>
  <c r="Q201" i="1"/>
  <c r="R201" i="1"/>
  <c r="S201" i="1"/>
  <c r="T201" i="1"/>
  <c r="A202" i="1"/>
  <c r="J202" i="1"/>
  <c r="K202" i="1"/>
  <c r="L202" i="1"/>
  <c r="M202" i="1"/>
  <c r="N202" i="1"/>
  <c r="O202" i="1"/>
  <c r="P202" i="1"/>
  <c r="Q202" i="1"/>
  <c r="R202" i="1"/>
  <c r="S202" i="1"/>
  <c r="T202" i="1"/>
  <c r="A203" i="1"/>
  <c r="J203" i="1"/>
  <c r="K203" i="1"/>
  <c r="L203" i="1"/>
  <c r="M203" i="1"/>
  <c r="N203" i="1"/>
  <c r="O203" i="1"/>
  <c r="P203" i="1"/>
  <c r="Q203" i="1"/>
  <c r="R203" i="1"/>
  <c r="S203" i="1"/>
  <c r="T203" i="1"/>
  <c r="A204" i="1"/>
  <c r="J204" i="1"/>
  <c r="K204" i="1"/>
  <c r="L204" i="1"/>
  <c r="M204" i="1"/>
  <c r="N204" i="1"/>
  <c r="O204" i="1"/>
  <c r="P204" i="1"/>
  <c r="Q204" i="1"/>
  <c r="R204" i="1"/>
  <c r="S204" i="1"/>
  <c r="T204" i="1"/>
  <c r="A205" i="1"/>
  <c r="J205" i="1"/>
  <c r="K205" i="1"/>
  <c r="L205" i="1"/>
  <c r="M205" i="1"/>
  <c r="N205" i="1"/>
  <c r="O205" i="1"/>
  <c r="P205" i="1"/>
  <c r="Q205" i="1"/>
  <c r="R205" i="1"/>
  <c r="S205" i="1"/>
  <c r="T205" i="1"/>
  <c r="A206" i="1"/>
  <c r="J206" i="1"/>
  <c r="K206" i="1"/>
  <c r="L206" i="1"/>
  <c r="M206" i="1"/>
  <c r="N206" i="1"/>
  <c r="O206" i="1"/>
  <c r="P206" i="1"/>
  <c r="Q206" i="1"/>
  <c r="R206" i="1"/>
  <c r="S206" i="1"/>
  <c r="T206" i="1"/>
  <c r="A207" i="1"/>
  <c r="J207" i="1"/>
  <c r="K207" i="1"/>
  <c r="L207" i="1"/>
  <c r="M207" i="1"/>
  <c r="N207" i="1"/>
  <c r="O207" i="1"/>
  <c r="P207" i="1"/>
  <c r="Q207" i="1"/>
  <c r="R207" i="1"/>
  <c r="S207" i="1"/>
  <c r="T207" i="1"/>
  <c r="A208" i="1"/>
  <c r="J208" i="1"/>
  <c r="K208" i="1"/>
  <c r="L208" i="1"/>
  <c r="M208" i="1"/>
  <c r="N208" i="1"/>
  <c r="O208" i="1"/>
  <c r="P208" i="1"/>
  <c r="Q208" i="1"/>
  <c r="R208" i="1"/>
  <c r="S208" i="1"/>
  <c r="T208" i="1"/>
  <c r="A209" i="1"/>
  <c r="J209" i="1"/>
  <c r="K209" i="1"/>
  <c r="L209" i="1"/>
  <c r="M209" i="1"/>
  <c r="N209" i="1"/>
  <c r="O209" i="1"/>
  <c r="P209" i="1"/>
  <c r="Q209" i="1"/>
  <c r="R209" i="1"/>
  <c r="S209" i="1"/>
  <c r="T209" i="1"/>
  <c r="A210" i="1"/>
  <c r="J210" i="1"/>
  <c r="K210" i="1"/>
  <c r="L210" i="1"/>
  <c r="M210" i="1"/>
  <c r="N210" i="1"/>
  <c r="O210" i="1"/>
  <c r="P210" i="1"/>
  <c r="Q210" i="1"/>
  <c r="R210" i="1"/>
  <c r="S210" i="1"/>
  <c r="T210" i="1"/>
  <c r="A211" i="1"/>
  <c r="J211" i="1"/>
  <c r="K211" i="1"/>
  <c r="L211" i="1"/>
  <c r="M211" i="1"/>
  <c r="N211" i="1"/>
  <c r="O211" i="1"/>
  <c r="P211" i="1"/>
  <c r="Q211" i="1"/>
  <c r="R211" i="1"/>
  <c r="S211" i="1"/>
  <c r="T211" i="1"/>
  <c r="J212" i="1"/>
  <c r="K212" i="1"/>
  <c r="L212" i="1"/>
  <c r="M212" i="1"/>
  <c r="N212" i="1"/>
  <c r="O212" i="1"/>
  <c r="P212" i="1"/>
  <c r="Q212" i="1"/>
  <c r="R212" i="1"/>
  <c r="S212" i="1"/>
  <c r="T212" i="1"/>
  <c r="A214" i="1"/>
  <c r="J214" i="1"/>
  <c r="K214" i="1"/>
  <c r="L214" i="1"/>
  <c r="M214" i="1"/>
  <c r="N214" i="1"/>
  <c r="O214" i="1"/>
  <c r="P214" i="1"/>
  <c r="Q214" i="1"/>
  <c r="R214" i="1"/>
  <c r="S214" i="1"/>
  <c r="T214" i="1"/>
  <c r="A215" i="1"/>
  <c r="J215" i="1"/>
  <c r="K215" i="1"/>
  <c r="L215" i="1"/>
  <c r="M215" i="1"/>
  <c r="N215" i="1"/>
  <c r="O215" i="1"/>
  <c r="P215" i="1"/>
  <c r="Q215" i="1"/>
  <c r="R215" i="1"/>
  <c r="S215" i="1"/>
  <c r="T215" i="1"/>
  <c r="A216" i="1"/>
  <c r="J216" i="1"/>
  <c r="K216" i="1"/>
  <c r="L216" i="1"/>
  <c r="M216" i="1"/>
  <c r="N216" i="1"/>
  <c r="O216" i="1"/>
  <c r="P216" i="1"/>
  <c r="Q216" i="1"/>
  <c r="R216" i="1"/>
  <c r="S216" i="1"/>
  <c r="T216" i="1"/>
  <c r="J217" i="1"/>
  <c r="K217" i="1"/>
  <c r="L217" i="1"/>
  <c r="M217" i="1"/>
  <c r="N217" i="1"/>
  <c r="O217" i="1"/>
  <c r="P217" i="1"/>
  <c r="Q217" i="1"/>
  <c r="R217" i="1"/>
  <c r="S217" i="1"/>
  <c r="T217" i="1"/>
  <c r="J218" i="1"/>
  <c r="K218" i="1"/>
  <c r="L218" i="1"/>
  <c r="M218" i="1"/>
  <c r="N218" i="1"/>
  <c r="O218" i="1"/>
  <c r="P218" i="1"/>
  <c r="Q218" i="1"/>
  <c r="R218" i="1"/>
  <c r="S218" i="1"/>
  <c r="K219" i="1"/>
  <c r="L219" i="1"/>
  <c r="M219" i="1"/>
  <c r="N219" i="1"/>
  <c r="O219" i="1"/>
  <c r="P219" i="1"/>
  <c r="K220" i="1"/>
  <c r="N220" i="1"/>
  <c r="T53" i="1"/>
  <c r="T70" i="1"/>
  <c r="T86" i="1"/>
  <c r="T100" i="1"/>
  <c r="T115" i="1"/>
  <c r="T129" i="1"/>
  <c r="K221" i="1"/>
  <c r="N45" i="1"/>
  <c r="N46" i="1"/>
  <c r="N47" i="1"/>
  <c r="N48" i="1"/>
  <c r="N49" i="1"/>
  <c r="N50" i="1"/>
  <c r="N51" i="1"/>
  <c r="N52" i="1"/>
  <c r="N53" i="1"/>
  <c r="N62" i="1"/>
  <c r="N63" i="1"/>
  <c r="N64" i="1"/>
  <c r="N65" i="1"/>
  <c r="N66" i="1"/>
  <c r="N67" i="1"/>
  <c r="N68" i="1"/>
  <c r="N69" i="1"/>
  <c r="N70" i="1"/>
  <c r="N80" i="1"/>
  <c r="N81" i="1"/>
  <c r="N82" i="1"/>
  <c r="N83" i="1"/>
  <c r="N84" i="1"/>
  <c r="N85" i="1"/>
  <c r="N86" i="1"/>
  <c r="N94" i="1"/>
  <c r="N95" i="1"/>
  <c r="N96" i="1"/>
  <c r="N97" i="1"/>
  <c r="N98" i="1"/>
  <c r="N99" i="1"/>
  <c r="N100" i="1"/>
  <c r="N109" i="1"/>
  <c r="N110" i="1"/>
  <c r="N111" i="1"/>
  <c r="N112" i="1"/>
  <c r="N113" i="1"/>
  <c r="N114" i="1"/>
  <c r="N115" i="1"/>
  <c r="N123" i="1"/>
  <c r="N124" i="1"/>
  <c r="N125" i="1"/>
  <c r="N126" i="1"/>
  <c r="N127" i="1"/>
  <c r="N128" i="1"/>
  <c r="N129" i="1"/>
  <c r="K222" i="1"/>
  <c r="T294" i="1"/>
  <c r="T295" i="1"/>
  <c r="T296" i="1"/>
  <c r="T297" i="1"/>
  <c r="T298" i="1"/>
  <c r="T299" i="1"/>
  <c r="T305" i="1"/>
  <c r="A301" i="1"/>
  <c r="J301" i="1"/>
  <c r="K301" i="1"/>
  <c r="L301" i="1"/>
  <c r="M301" i="1"/>
  <c r="N301" i="1"/>
  <c r="O301" i="1"/>
  <c r="P301" i="1"/>
  <c r="Q301" i="1"/>
  <c r="R301" i="1"/>
  <c r="S301" i="1"/>
  <c r="T301" i="1"/>
  <c r="A302" i="1"/>
  <c r="J302" i="1"/>
  <c r="K302" i="1"/>
  <c r="L302" i="1"/>
  <c r="M302" i="1"/>
  <c r="N302" i="1"/>
  <c r="O302" i="1"/>
  <c r="P302" i="1"/>
  <c r="Q302" i="1"/>
  <c r="R302" i="1"/>
  <c r="S302" i="1"/>
  <c r="T302" i="1"/>
  <c r="A303" i="1"/>
  <c r="J303" i="1"/>
  <c r="K303" i="1"/>
  <c r="L303" i="1"/>
  <c r="M303" i="1"/>
  <c r="N303" i="1"/>
  <c r="O303" i="1"/>
  <c r="P303" i="1"/>
  <c r="Q303" i="1"/>
  <c r="R303" i="1"/>
  <c r="S303" i="1"/>
  <c r="T303" i="1"/>
  <c r="L159" i="1"/>
  <c r="M159" i="1"/>
  <c r="N139" i="1"/>
  <c r="N142" i="1"/>
  <c r="N145" i="1"/>
  <c r="N146" i="1"/>
  <c r="N147" i="1"/>
  <c r="N150" i="1"/>
  <c r="N153" i="1"/>
  <c r="N156" i="1"/>
  <c r="N159" i="1"/>
  <c r="P139" i="1"/>
  <c r="O139" i="1"/>
  <c r="P142" i="1"/>
  <c r="O142" i="1"/>
  <c r="P145" i="1"/>
  <c r="O145" i="1"/>
  <c r="P146" i="1"/>
  <c r="O146" i="1"/>
  <c r="P147" i="1"/>
  <c r="O147" i="1"/>
  <c r="P150" i="1"/>
  <c r="O150" i="1"/>
  <c r="P153" i="1"/>
  <c r="O153" i="1"/>
  <c r="P156" i="1"/>
  <c r="O156" i="1"/>
  <c r="O159" i="1"/>
  <c r="P159" i="1"/>
  <c r="K159" i="1"/>
  <c r="T158" i="1"/>
  <c r="R158" i="1"/>
  <c r="S158" i="1"/>
  <c r="Q158" i="1"/>
  <c r="K158" i="1"/>
  <c r="L158" i="1"/>
  <c r="M158" i="1"/>
  <c r="N158" i="1"/>
  <c r="O158" i="1"/>
  <c r="P158" i="1"/>
  <c r="J158" i="1"/>
  <c r="S429" i="1"/>
  <c r="R429" i="1"/>
  <c r="K429" i="1"/>
  <c r="L429" i="1"/>
  <c r="M429" i="1"/>
  <c r="N403" i="1"/>
  <c r="N405" i="1"/>
  <c r="N429" i="1" s="1"/>
  <c r="N411" i="1"/>
  <c r="N417" i="1"/>
  <c r="N421" i="1"/>
  <c r="N423" i="1"/>
  <c r="N426" i="1"/>
  <c r="N427" i="1"/>
  <c r="P403" i="1"/>
  <c r="O403" i="1" s="1"/>
  <c r="P405" i="1"/>
  <c r="P430" i="1" s="1"/>
  <c r="O405" i="1"/>
  <c r="P411" i="1"/>
  <c r="O411" i="1" s="1"/>
  <c r="P417" i="1"/>
  <c r="O417" i="1" s="1"/>
  <c r="P421" i="1"/>
  <c r="O421" i="1" s="1"/>
  <c r="P423" i="1"/>
  <c r="O423" i="1"/>
  <c r="P426" i="1"/>
  <c r="O426" i="1" s="1"/>
  <c r="P427" i="1"/>
  <c r="O427" i="1" s="1"/>
  <c r="Q429" i="1"/>
  <c r="J429" i="1"/>
  <c r="S390" i="1"/>
  <c r="R390" i="1"/>
  <c r="Q390" i="1"/>
  <c r="K390" i="1"/>
  <c r="L390" i="1"/>
  <c r="M390" i="1"/>
  <c r="N365" i="1"/>
  <c r="N367" i="1"/>
  <c r="N372" i="1"/>
  <c r="N378" i="1"/>
  <c r="N382" i="1"/>
  <c r="N384" i="1"/>
  <c r="N387" i="1"/>
  <c r="N388" i="1"/>
  <c r="N390" i="1"/>
  <c r="P365" i="1"/>
  <c r="O365" i="1"/>
  <c r="P367" i="1"/>
  <c r="O367" i="1"/>
  <c r="P372" i="1"/>
  <c r="O372" i="1"/>
  <c r="P378" i="1"/>
  <c r="O378" i="1"/>
  <c r="P382" i="1"/>
  <c r="O382" i="1"/>
  <c r="P384" i="1"/>
  <c r="O384" i="1"/>
  <c r="P387" i="1"/>
  <c r="O387" i="1"/>
  <c r="P388" i="1"/>
  <c r="O388" i="1"/>
  <c r="O390" i="1"/>
  <c r="P390" i="1"/>
  <c r="J390" i="1"/>
  <c r="S352" i="1"/>
  <c r="R352" i="1"/>
  <c r="K352" i="1"/>
  <c r="L352" i="1"/>
  <c r="M352" i="1"/>
  <c r="N328" i="1"/>
  <c r="N353" i="1" s="1"/>
  <c r="N330" i="1"/>
  <c r="N336" i="1"/>
  <c r="N341" i="1"/>
  <c r="N345" i="1"/>
  <c r="N346" i="1"/>
  <c r="N349" i="1"/>
  <c r="N350" i="1"/>
  <c r="N352" i="1"/>
  <c r="P328" i="1"/>
  <c r="O328" i="1" s="1"/>
  <c r="P330" i="1"/>
  <c r="O330" i="1" s="1"/>
  <c r="P336" i="1"/>
  <c r="O336" i="1" s="1"/>
  <c r="P341" i="1"/>
  <c r="O341" i="1"/>
  <c r="P345" i="1"/>
  <c r="O345" i="1" s="1"/>
  <c r="P346" i="1"/>
  <c r="O346" i="1" s="1"/>
  <c r="P349" i="1"/>
  <c r="O349" i="1" s="1"/>
  <c r="P350" i="1"/>
  <c r="O350" i="1"/>
  <c r="J352" i="1"/>
  <c r="L176" i="1"/>
  <c r="M176" i="1"/>
  <c r="K176" i="1"/>
  <c r="T175" i="1"/>
  <c r="S175" i="1"/>
  <c r="K175" i="1"/>
  <c r="L175" i="1"/>
  <c r="M175" i="1"/>
  <c r="J175" i="1"/>
  <c r="U32" i="1"/>
  <c r="Q352" i="1"/>
  <c r="K353" i="1"/>
  <c r="L353" i="1"/>
  <c r="K354" i="1" s="1"/>
  <c r="M353" i="1"/>
  <c r="S298" i="1"/>
  <c r="R298" i="1"/>
  <c r="Q298" i="1"/>
  <c r="P48" i="1"/>
  <c r="P298" i="1"/>
  <c r="O48" i="1"/>
  <c r="O298" i="1"/>
  <c r="N298" i="1"/>
  <c r="M298" i="1"/>
  <c r="L298" i="1"/>
  <c r="K298" i="1"/>
  <c r="J298" i="1"/>
  <c r="A298" i="1"/>
  <c r="T280" i="1"/>
  <c r="S280" i="1"/>
  <c r="R280" i="1"/>
  <c r="Q280" i="1"/>
  <c r="P127" i="1"/>
  <c r="P280" i="1"/>
  <c r="O127" i="1"/>
  <c r="O280" i="1"/>
  <c r="N280" i="1"/>
  <c r="M280" i="1"/>
  <c r="L280" i="1"/>
  <c r="K280" i="1"/>
  <c r="J280" i="1"/>
  <c r="A280" i="1"/>
  <c r="T279" i="1"/>
  <c r="S279" i="1"/>
  <c r="R279" i="1"/>
  <c r="Q279" i="1"/>
  <c r="P126" i="1"/>
  <c r="P279" i="1"/>
  <c r="O126" i="1"/>
  <c r="O279" i="1"/>
  <c r="N279" i="1"/>
  <c r="M279" i="1"/>
  <c r="L279" i="1"/>
  <c r="K279" i="1"/>
  <c r="J279" i="1"/>
  <c r="A279" i="1"/>
  <c r="T278" i="1"/>
  <c r="S278" i="1"/>
  <c r="R278" i="1"/>
  <c r="Q278" i="1"/>
  <c r="P125" i="1"/>
  <c r="P278" i="1"/>
  <c r="O125" i="1"/>
  <c r="O278" i="1"/>
  <c r="N278" i="1"/>
  <c r="M278" i="1"/>
  <c r="L278" i="1"/>
  <c r="K278" i="1"/>
  <c r="J278" i="1"/>
  <c r="A278" i="1"/>
  <c r="R175" i="1"/>
  <c r="Q175" i="1"/>
  <c r="P173" i="1"/>
  <c r="N173" i="1"/>
  <c r="P172" i="1"/>
  <c r="N172" i="1"/>
  <c r="N176" i="1"/>
  <c r="N175" i="1"/>
  <c r="P176" i="1"/>
  <c r="P175" i="1"/>
  <c r="O172" i="1"/>
  <c r="K177" i="1"/>
  <c r="O173" i="1"/>
  <c r="O175" i="1"/>
  <c r="O176" i="1"/>
  <c r="N177" i="1"/>
  <c r="M430" i="1"/>
  <c r="L430" i="1"/>
  <c r="K430" i="1"/>
  <c r="K431" i="1" s="1"/>
  <c r="M391" i="1"/>
  <c r="L391" i="1"/>
  <c r="K391" i="1"/>
  <c r="N391" i="1"/>
  <c r="N430" i="1"/>
  <c r="K392" i="1"/>
  <c r="P391" i="1"/>
  <c r="O391" i="1"/>
  <c r="N392" i="1"/>
  <c r="A272" i="1"/>
  <c r="J272" i="1"/>
  <c r="K272" i="1"/>
  <c r="L272" i="1"/>
  <c r="M272" i="1"/>
  <c r="N272" i="1"/>
  <c r="P112" i="1"/>
  <c r="O112" i="1"/>
  <c r="O272" i="1"/>
  <c r="P272" i="1"/>
  <c r="Q272" i="1"/>
  <c r="R272" i="1"/>
  <c r="S272" i="1"/>
  <c r="T272" i="1"/>
  <c r="A273" i="1"/>
  <c r="J273" i="1"/>
  <c r="K273" i="1"/>
  <c r="L273" i="1"/>
  <c r="M273" i="1"/>
  <c r="N273" i="1"/>
  <c r="P113" i="1"/>
  <c r="O113" i="1"/>
  <c r="O273" i="1"/>
  <c r="P273" i="1"/>
  <c r="Q273" i="1"/>
  <c r="R273" i="1"/>
  <c r="S273" i="1"/>
  <c r="T273" i="1"/>
  <c r="T271" i="1"/>
  <c r="S271" i="1"/>
  <c r="R271" i="1"/>
  <c r="Q271" i="1"/>
  <c r="P109" i="1"/>
  <c r="P271" i="1"/>
  <c r="O109" i="1"/>
  <c r="O271" i="1"/>
  <c r="N271" i="1"/>
  <c r="M271" i="1"/>
  <c r="L271" i="1"/>
  <c r="K271" i="1"/>
  <c r="J271" i="1"/>
  <c r="A271" i="1"/>
  <c r="T270" i="1"/>
  <c r="S270" i="1"/>
  <c r="R270" i="1"/>
  <c r="Q270" i="1"/>
  <c r="P99" i="1"/>
  <c r="P270" i="1"/>
  <c r="O99" i="1"/>
  <c r="O270" i="1"/>
  <c r="N270" i="1"/>
  <c r="M270" i="1"/>
  <c r="L270" i="1"/>
  <c r="K270" i="1"/>
  <c r="J270" i="1"/>
  <c r="A270" i="1"/>
  <c r="T269" i="1"/>
  <c r="S269" i="1"/>
  <c r="R269" i="1"/>
  <c r="Q269" i="1"/>
  <c r="P98" i="1"/>
  <c r="P269" i="1"/>
  <c r="O98" i="1"/>
  <c r="O269" i="1"/>
  <c r="N269" i="1"/>
  <c r="M269" i="1"/>
  <c r="L269" i="1"/>
  <c r="K269" i="1"/>
  <c r="J269" i="1"/>
  <c r="A269" i="1"/>
  <c r="T268" i="1"/>
  <c r="S268" i="1"/>
  <c r="R268" i="1"/>
  <c r="Q268" i="1"/>
  <c r="P97" i="1"/>
  <c r="P268" i="1"/>
  <c r="O97" i="1"/>
  <c r="O268" i="1"/>
  <c r="N268" i="1"/>
  <c r="M268" i="1"/>
  <c r="L268" i="1"/>
  <c r="K268" i="1"/>
  <c r="J268" i="1"/>
  <c r="A268" i="1"/>
  <c r="T267" i="1"/>
  <c r="S267" i="1"/>
  <c r="R267" i="1"/>
  <c r="Q267" i="1"/>
  <c r="P96" i="1"/>
  <c r="P267" i="1"/>
  <c r="O96" i="1"/>
  <c r="O267" i="1"/>
  <c r="N267" i="1"/>
  <c r="M267" i="1"/>
  <c r="L267" i="1"/>
  <c r="K267" i="1"/>
  <c r="J267" i="1"/>
  <c r="A267" i="1"/>
  <c r="T266" i="1"/>
  <c r="S266" i="1"/>
  <c r="R266" i="1"/>
  <c r="Q266" i="1"/>
  <c r="P95" i="1"/>
  <c r="P266" i="1"/>
  <c r="O95" i="1"/>
  <c r="O266" i="1"/>
  <c r="N266" i="1"/>
  <c r="M266" i="1"/>
  <c r="L266" i="1"/>
  <c r="K266" i="1"/>
  <c r="J266" i="1"/>
  <c r="A266" i="1"/>
  <c r="T265" i="1"/>
  <c r="S265" i="1"/>
  <c r="R265" i="1"/>
  <c r="Q265" i="1"/>
  <c r="P85" i="1"/>
  <c r="P265" i="1"/>
  <c r="O85" i="1"/>
  <c r="O265" i="1"/>
  <c r="N265" i="1"/>
  <c r="M265" i="1"/>
  <c r="L265" i="1"/>
  <c r="K265" i="1"/>
  <c r="J265" i="1"/>
  <c r="A265" i="1"/>
  <c r="T264" i="1"/>
  <c r="S264" i="1"/>
  <c r="R264" i="1"/>
  <c r="Q264" i="1"/>
  <c r="P84" i="1"/>
  <c r="P264" i="1"/>
  <c r="O84" i="1"/>
  <c r="O264" i="1"/>
  <c r="N264" i="1"/>
  <c r="M264" i="1"/>
  <c r="L264" i="1"/>
  <c r="K264" i="1"/>
  <c r="J264" i="1"/>
  <c r="A264" i="1"/>
  <c r="T263" i="1"/>
  <c r="S263" i="1"/>
  <c r="R263" i="1"/>
  <c r="Q263" i="1"/>
  <c r="P83" i="1"/>
  <c r="P263" i="1"/>
  <c r="O83" i="1"/>
  <c r="O263" i="1"/>
  <c r="N263" i="1"/>
  <c r="M263" i="1"/>
  <c r="L263" i="1"/>
  <c r="K263" i="1"/>
  <c r="J263" i="1"/>
  <c r="A263" i="1"/>
  <c r="T262" i="1"/>
  <c r="S262" i="1"/>
  <c r="R262" i="1"/>
  <c r="Q262" i="1"/>
  <c r="P82" i="1"/>
  <c r="P262" i="1"/>
  <c r="O82" i="1"/>
  <c r="O262" i="1"/>
  <c r="N262" i="1"/>
  <c r="M262" i="1"/>
  <c r="L262" i="1"/>
  <c r="K262" i="1"/>
  <c r="J262" i="1"/>
  <c r="A262" i="1"/>
  <c r="P69" i="1"/>
  <c r="P68" i="1"/>
  <c r="O69" i="1"/>
  <c r="O68" i="1"/>
  <c r="A241" i="1"/>
  <c r="J241" i="1"/>
  <c r="K241" i="1"/>
  <c r="L241" i="1"/>
  <c r="M241" i="1"/>
  <c r="N241" i="1"/>
  <c r="P123" i="1"/>
  <c r="O123" i="1"/>
  <c r="P124" i="1"/>
  <c r="O124" i="1"/>
  <c r="O241" i="1"/>
  <c r="P241" i="1"/>
  <c r="Q241" i="1"/>
  <c r="R241" i="1"/>
  <c r="S241" i="1"/>
  <c r="T241" i="1"/>
  <c r="J242" i="1"/>
  <c r="M242" i="1"/>
  <c r="N242" i="1"/>
  <c r="O242" i="1"/>
  <c r="T242" i="1"/>
  <c r="L242" i="1"/>
  <c r="Q242" i="1"/>
  <c r="R242" i="1"/>
  <c r="S242" i="1"/>
  <c r="K242" i="1"/>
  <c r="P242" i="1"/>
  <c r="P52" i="1"/>
  <c r="T304" i="1"/>
  <c r="T277" i="1"/>
  <c r="T274" i="1"/>
  <c r="T261" i="1"/>
  <c r="T260" i="1"/>
  <c r="T259" i="1"/>
  <c r="T258" i="1"/>
  <c r="T257" i="1"/>
  <c r="T256" i="1"/>
  <c r="T255" i="1"/>
  <c r="T238" i="1"/>
  <c r="T237" i="1"/>
  <c r="T236" i="1"/>
  <c r="T235" i="1"/>
  <c r="T234" i="1"/>
  <c r="T233" i="1"/>
  <c r="T232" i="1"/>
  <c r="T231" i="1"/>
  <c r="T230" i="1"/>
  <c r="P128" i="1"/>
  <c r="P51" i="1"/>
  <c r="T281" i="1"/>
  <c r="T275" i="1"/>
  <c r="T239" i="1"/>
  <c r="O51" i="1"/>
  <c r="P353" i="1"/>
  <c r="K178" i="1"/>
  <c r="K308" i="1"/>
  <c r="T282" i="1"/>
  <c r="K285" i="1"/>
  <c r="K161" i="1"/>
  <c r="T243" i="1"/>
  <c r="K246" i="1"/>
  <c r="S53" i="1"/>
  <c r="R53" i="1"/>
  <c r="Q53" i="1"/>
  <c r="S70" i="1"/>
  <c r="R70" i="1"/>
  <c r="Q70" i="1"/>
  <c r="U34" i="1"/>
  <c r="U33" i="1"/>
  <c r="U309" i="1"/>
  <c r="U311" i="1"/>
  <c r="W309" i="1"/>
  <c r="W311" i="1"/>
  <c r="U53" i="1"/>
  <c r="U70" i="1"/>
  <c r="A230" i="1"/>
  <c r="S304" i="1"/>
  <c r="R304" i="1"/>
  <c r="Q304" i="1"/>
  <c r="P304" i="1"/>
  <c r="O304" i="1"/>
  <c r="N304" i="1"/>
  <c r="M304" i="1"/>
  <c r="L304" i="1"/>
  <c r="K304" i="1"/>
  <c r="J304" i="1"/>
  <c r="S297" i="1"/>
  <c r="R297" i="1"/>
  <c r="Q297" i="1"/>
  <c r="M297" i="1"/>
  <c r="L297" i="1"/>
  <c r="K297" i="1"/>
  <c r="J297" i="1"/>
  <c r="A297" i="1"/>
  <c r="S296" i="1"/>
  <c r="R296" i="1"/>
  <c r="Q296" i="1"/>
  <c r="P296" i="1"/>
  <c r="O296" i="1"/>
  <c r="N296" i="1"/>
  <c r="M296" i="1"/>
  <c r="L296" i="1"/>
  <c r="K296" i="1"/>
  <c r="J296" i="1"/>
  <c r="A296" i="1"/>
  <c r="S295" i="1"/>
  <c r="R295" i="1"/>
  <c r="Q295" i="1"/>
  <c r="P295" i="1"/>
  <c r="M295" i="1"/>
  <c r="L295" i="1"/>
  <c r="K295" i="1"/>
  <c r="J295" i="1"/>
  <c r="A295" i="1"/>
  <c r="S294" i="1"/>
  <c r="R294" i="1"/>
  <c r="Q294" i="1"/>
  <c r="P294" i="1"/>
  <c r="O294" i="1"/>
  <c r="N294" i="1"/>
  <c r="M294" i="1"/>
  <c r="L294" i="1"/>
  <c r="K294" i="1"/>
  <c r="J294" i="1"/>
  <c r="A294" i="1"/>
  <c r="S277" i="1"/>
  <c r="R277" i="1"/>
  <c r="Q277" i="1"/>
  <c r="P277" i="1"/>
  <c r="O277" i="1"/>
  <c r="N277" i="1"/>
  <c r="M277" i="1"/>
  <c r="L277" i="1"/>
  <c r="K277" i="1"/>
  <c r="J277" i="1"/>
  <c r="A277" i="1"/>
  <c r="S274" i="1"/>
  <c r="R274" i="1"/>
  <c r="Q274" i="1"/>
  <c r="P114" i="1"/>
  <c r="P274" i="1"/>
  <c r="O114" i="1"/>
  <c r="O274" i="1"/>
  <c r="N274" i="1"/>
  <c r="M274" i="1"/>
  <c r="L274" i="1"/>
  <c r="K274" i="1"/>
  <c r="J274" i="1"/>
  <c r="A274" i="1"/>
  <c r="S261" i="1"/>
  <c r="R261" i="1"/>
  <c r="Q261" i="1"/>
  <c r="M261" i="1"/>
  <c r="L261" i="1"/>
  <c r="K261" i="1"/>
  <c r="J261" i="1"/>
  <c r="A261" i="1"/>
  <c r="S260" i="1"/>
  <c r="R260" i="1"/>
  <c r="Q260" i="1"/>
  <c r="P66" i="1"/>
  <c r="P260" i="1"/>
  <c r="O66" i="1"/>
  <c r="O260" i="1"/>
  <c r="N260" i="1"/>
  <c r="M260" i="1"/>
  <c r="L260" i="1"/>
  <c r="K260" i="1"/>
  <c r="J260" i="1"/>
  <c r="A260" i="1"/>
  <c r="S259" i="1"/>
  <c r="R259" i="1"/>
  <c r="Q259" i="1"/>
  <c r="P65" i="1"/>
  <c r="P259" i="1"/>
  <c r="O65" i="1"/>
  <c r="O259" i="1"/>
  <c r="N259" i="1"/>
  <c r="M259" i="1"/>
  <c r="L259" i="1"/>
  <c r="K259" i="1"/>
  <c r="J259" i="1"/>
  <c r="A259" i="1"/>
  <c r="S258" i="1"/>
  <c r="R258" i="1"/>
  <c r="Q258" i="1"/>
  <c r="P64" i="1"/>
  <c r="P258" i="1"/>
  <c r="O64" i="1"/>
  <c r="O258" i="1"/>
  <c r="N258" i="1"/>
  <c r="M258" i="1"/>
  <c r="L258" i="1"/>
  <c r="K258" i="1"/>
  <c r="J258" i="1"/>
  <c r="A258" i="1"/>
  <c r="S257" i="1"/>
  <c r="R257" i="1"/>
  <c r="Q257" i="1"/>
  <c r="M257" i="1"/>
  <c r="L257" i="1"/>
  <c r="K257" i="1"/>
  <c r="J257" i="1"/>
  <c r="A257" i="1"/>
  <c r="S256" i="1"/>
  <c r="R256" i="1"/>
  <c r="Q256" i="1"/>
  <c r="P49" i="1"/>
  <c r="P256" i="1"/>
  <c r="O49" i="1"/>
  <c r="O256" i="1"/>
  <c r="N256" i="1"/>
  <c r="M256" i="1"/>
  <c r="L256" i="1"/>
  <c r="K256" i="1"/>
  <c r="J256" i="1"/>
  <c r="A256" i="1"/>
  <c r="S255" i="1"/>
  <c r="R255" i="1"/>
  <c r="Q255" i="1"/>
  <c r="M255" i="1"/>
  <c r="L255" i="1"/>
  <c r="K255" i="1"/>
  <c r="J255" i="1"/>
  <c r="A255" i="1"/>
  <c r="S238" i="1"/>
  <c r="R238" i="1"/>
  <c r="Q238" i="1"/>
  <c r="P111" i="1"/>
  <c r="P238" i="1"/>
  <c r="O111" i="1"/>
  <c r="O238" i="1"/>
  <c r="N238" i="1"/>
  <c r="M238" i="1"/>
  <c r="L238" i="1"/>
  <c r="K238" i="1"/>
  <c r="J238" i="1"/>
  <c r="A238" i="1"/>
  <c r="S237" i="1"/>
  <c r="R237" i="1"/>
  <c r="Q237" i="1"/>
  <c r="P110" i="1"/>
  <c r="P237" i="1"/>
  <c r="O110" i="1"/>
  <c r="O237" i="1"/>
  <c r="N237" i="1"/>
  <c r="M237" i="1"/>
  <c r="L237" i="1"/>
  <c r="K237" i="1"/>
  <c r="J237" i="1"/>
  <c r="A237" i="1"/>
  <c r="S236" i="1"/>
  <c r="R236" i="1"/>
  <c r="Q236" i="1"/>
  <c r="P94" i="1"/>
  <c r="P236" i="1"/>
  <c r="O94" i="1"/>
  <c r="O236" i="1"/>
  <c r="N236" i="1"/>
  <c r="M236" i="1"/>
  <c r="L236" i="1"/>
  <c r="K236" i="1"/>
  <c r="J236" i="1"/>
  <c r="A236" i="1"/>
  <c r="S235" i="1"/>
  <c r="R235" i="1"/>
  <c r="Q235" i="1"/>
  <c r="M235" i="1"/>
  <c r="L235" i="1"/>
  <c r="K235" i="1"/>
  <c r="J235" i="1"/>
  <c r="A235" i="1"/>
  <c r="S234" i="1"/>
  <c r="R234" i="1"/>
  <c r="Q234" i="1"/>
  <c r="P80" i="1"/>
  <c r="P234" i="1"/>
  <c r="O80" i="1"/>
  <c r="O234" i="1"/>
  <c r="N234" i="1"/>
  <c r="M234" i="1"/>
  <c r="L234" i="1"/>
  <c r="K234" i="1"/>
  <c r="J234" i="1"/>
  <c r="A234" i="1"/>
  <c r="S233" i="1"/>
  <c r="R233" i="1"/>
  <c r="Q233" i="1"/>
  <c r="P63" i="1"/>
  <c r="P233" i="1"/>
  <c r="O63" i="1"/>
  <c r="O233" i="1"/>
  <c r="N233" i="1"/>
  <c r="M233" i="1"/>
  <c r="L233" i="1"/>
  <c r="K233" i="1"/>
  <c r="J233" i="1"/>
  <c r="A233" i="1"/>
  <c r="S232" i="1"/>
  <c r="R232" i="1"/>
  <c r="Q232" i="1"/>
  <c r="P62" i="1"/>
  <c r="P232" i="1"/>
  <c r="O62" i="1"/>
  <c r="O232" i="1"/>
  <c r="N232" i="1"/>
  <c r="M232" i="1"/>
  <c r="L232" i="1"/>
  <c r="K232" i="1"/>
  <c r="J232" i="1"/>
  <c r="A232" i="1"/>
  <c r="S231" i="1"/>
  <c r="R231" i="1"/>
  <c r="Q231" i="1"/>
  <c r="M231" i="1"/>
  <c r="L231" i="1"/>
  <c r="K231" i="1"/>
  <c r="J231" i="1"/>
  <c r="A231" i="1"/>
  <c r="S230" i="1"/>
  <c r="R230" i="1"/>
  <c r="Q230" i="1"/>
  <c r="M230" i="1"/>
  <c r="L230" i="1"/>
  <c r="K230" i="1"/>
  <c r="J230" i="1"/>
  <c r="J299" i="1"/>
  <c r="N157" i="1"/>
  <c r="P157" i="1"/>
  <c r="N295" i="1"/>
  <c r="S299" i="1"/>
  <c r="R299" i="1"/>
  <c r="Q299" i="1"/>
  <c r="M299" i="1"/>
  <c r="L299" i="1"/>
  <c r="K299" i="1"/>
  <c r="S281" i="1"/>
  <c r="R281" i="1"/>
  <c r="Q281" i="1"/>
  <c r="M281" i="1"/>
  <c r="L281" i="1"/>
  <c r="K281" i="1"/>
  <c r="J281" i="1"/>
  <c r="S275" i="1"/>
  <c r="R275" i="1"/>
  <c r="Q275" i="1"/>
  <c r="M275" i="1"/>
  <c r="L275" i="1"/>
  <c r="K275" i="1"/>
  <c r="J275" i="1"/>
  <c r="S239" i="1"/>
  <c r="R239" i="1"/>
  <c r="Q239" i="1"/>
  <c r="M239" i="1"/>
  <c r="L239" i="1"/>
  <c r="K239" i="1"/>
  <c r="J239" i="1"/>
  <c r="P143" i="1"/>
  <c r="N140" i="1"/>
  <c r="N148" i="1"/>
  <c r="P148" i="1"/>
  <c r="J129" i="1"/>
  <c r="P154" i="1"/>
  <c r="N154" i="1"/>
  <c r="N143" i="1"/>
  <c r="N231" i="1"/>
  <c r="P46" i="1"/>
  <c r="P231" i="1"/>
  <c r="N257" i="1"/>
  <c r="P50" i="1"/>
  <c r="P257" i="1"/>
  <c r="J115" i="1"/>
  <c r="K115" i="1"/>
  <c r="L115" i="1"/>
  <c r="M115" i="1"/>
  <c r="Q115" i="1"/>
  <c r="R115" i="1"/>
  <c r="S115" i="1"/>
  <c r="K129" i="1"/>
  <c r="L129" i="1"/>
  <c r="M129" i="1"/>
  <c r="Q129" i="1"/>
  <c r="R129" i="1"/>
  <c r="S129" i="1"/>
  <c r="P151" i="1"/>
  <c r="N151" i="1"/>
  <c r="P140" i="1"/>
  <c r="S100" i="1"/>
  <c r="R100" i="1"/>
  <c r="Q100" i="1"/>
  <c r="M100" i="1"/>
  <c r="L100" i="1"/>
  <c r="K100" i="1"/>
  <c r="J100" i="1"/>
  <c r="S86" i="1"/>
  <c r="R86" i="1"/>
  <c r="Q86" i="1"/>
  <c r="M86" i="1"/>
  <c r="L86" i="1"/>
  <c r="K86" i="1"/>
  <c r="J86" i="1"/>
  <c r="P81" i="1"/>
  <c r="M70" i="1"/>
  <c r="L70" i="1"/>
  <c r="K70" i="1"/>
  <c r="J70" i="1"/>
  <c r="P67" i="1"/>
  <c r="P47" i="1"/>
  <c r="P255" i="1"/>
  <c r="N255" i="1"/>
  <c r="K53" i="1"/>
  <c r="P45" i="1"/>
  <c r="M53" i="1"/>
  <c r="L53" i="1"/>
  <c r="J53" i="1"/>
  <c r="R316" i="1"/>
  <c r="R318" i="1"/>
  <c r="T316" i="1"/>
  <c r="T318" i="1"/>
  <c r="S316" i="1"/>
  <c r="S318" i="1"/>
  <c r="O157" i="1"/>
  <c r="O52" i="1"/>
  <c r="O295" i="1"/>
  <c r="P86" i="1"/>
  <c r="P115" i="1"/>
  <c r="O6" i="1"/>
  <c r="U7" i="1"/>
  <c r="U86" i="1"/>
  <c r="O67" i="1"/>
  <c r="O140" i="1"/>
  <c r="O5" i="1"/>
  <c r="U5" i="1"/>
  <c r="U129" i="1"/>
  <c r="U115" i="1"/>
  <c r="U100" i="1"/>
  <c r="S243" i="1"/>
  <c r="J305" i="1"/>
  <c r="M243" i="1"/>
  <c r="M305" i="1"/>
  <c r="K305" i="1"/>
  <c r="R305" i="1"/>
  <c r="L282" i="1"/>
  <c r="K306" i="1"/>
  <c r="J243" i="1"/>
  <c r="L243" i="1"/>
  <c r="Q243" i="1"/>
  <c r="K244" i="1"/>
  <c r="M244" i="1"/>
  <c r="R243" i="1"/>
  <c r="M283" i="1"/>
  <c r="R282" i="1"/>
  <c r="M306" i="1"/>
  <c r="N281" i="1"/>
  <c r="N261" i="1"/>
  <c r="N275" i="1"/>
  <c r="N297" i="1"/>
  <c r="N230" i="1"/>
  <c r="P70" i="1"/>
  <c r="P235" i="1"/>
  <c r="O151" i="1"/>
  <c r="O154" i="1"/>
  <c r="O148" i="1"/>
  <c r="P281" i="1"/>
  <c r="P261" i="1"/>
  <c r="P275" i="1"/>
  <c r="P297" i="1"/>
  <c r="P299" i="1"/>
  <c r="P230" i="1"/>
  <c r="N235" i="1"/>
  <c r="L244" i="1"/>
  <c r="O50" i="1"/>
  <c r="O45" i="1"/>
  <c r="J282" i="1"/>
  <c r="L283" i="1"/>
  <c r="Q282" i="1"/>
  <c r="S282" i="1"/>
  <c r="Q305" i="1"/>
  <c r="O47" i="1"/>
  <c r="S305" i="1"/>
  <c r="P129" i="1"/>
  <c r="P53" i="1"/>
  <c r="O255" i="1"/>
  <c r="O46" i="1"/>
  <c r="R4" i="1"/>
  <c r="U4" i="1"/>
  <c r="O81" i="1"/>
  <c r="J317" i="1"/>
  <c r="O128" i="1"/>
  <c r="R6" i="1"/>
  <c r="U8" i="1"/>
  <c r="O257" i="1"/>
  <c r="O231" i="1"/>
  <c r="O143" i="1"/>
  <c r="K160" i="1"/>
  <c r="P100" i="1"/>
  <c r="K243" i="1"/>
  <c r="M282" i="1"/>
  <c r="K283" i="1"/>
  <c r="K282" i="1"/>
  <c r="L305" i="1"/>
  <c r="L306" i="1"/>
  <c r="K307" i="1"/>
  <c r="K309" i="1"/>
  <c r="H317" i="1"/>
  <c r="J316" i="1"/>
  <c r="O4" i="1"/>
  <c r="U3" i="1"/>
  <c r="K179" i="1"/>
  <c r="R5" i="1"/>
  <c r="U6" i="1"/>
  <c r="K162" i="1"/>
  <c r="P239" i="1"/>
  <c r="P243" i="1"/>
  <c r="N299" i="1"/>
  <c r="N306" i="1"/>
  <c r="L317" i="1"/>
  <c r="N317" i="1"/>
  <c r="U317" i="1"/>
  <c r="K284" i="1"/>
  <c r="K286" i="1"/>
  <c r="K245" i="1"/>
  <c r="K247" i="1"/>
  <c r="P305" i="1"/>
  <c r="P282" i="1"/>
  <c r="P283" i="1"/>
  <c r="P306" i="1"/>
  <c r="O235" i="1"/>
  <c r="O297" i="1"/>
  <c r="O299" i="1"/>
  <c r="O230" i="1"/>
  <c r="O281" i="1"/>
  <c r="O261" i="1"/>
  <c r="O275" i="1"/>
  <c r="N282" i="1"/>
  <c r="N283" i="1"/>
  <c r="N239" i="1"/>
  <c r="O129" i="1"/>
  <c r="O70" i="1"/>
  <c r="O115" i="1"/>
  <c r="O53" i="1"/>
  <c r="O100" i="1"/>
  <c r="O86" i="1"/>
  <c r="N316" i="1"/>
  <c r="N318" i="1"/>
  <c r="L316" i="1"/>
  <c r="L318" i="1"/>
  <c r="H316" i="1"/>
  <c r="J318" i="1"/>
  <c r="N305" i="1"/>
  <c r="P244" i="1"/>
  <c r="N160" i="1"/>
  <c r="O239" i="1"/>
  <c r="O244" i="1"/>
  <c r="O283" i="1"/>
  <c r="N284" i="1"/>
  <c r="O306" i="1"/>
  <c r="N307" i="1"/>
  <c r="O282" i="1"/>
  <c r="O305" i="1"/>
  <c r="N244" i="1"/>
  <c r="N243" i="1"/>
  <c r="W310" i="1"/>
  <c r="W312" i="1"/>
  <c r="U310" i="1"/>
  <c r="U312" i="1"/>
  <c r="H318" i="1"/>
  <c r="P317" i="1"/>
  <c r="N245" i="1"/>
  <c r="O243" i="1"/>
  <c r="P316" i="1"/>
  <c r="P318" i="1"/>
  <c r="O429" i="1" l="1"/>
  <c r="O430" i="1"/>
  <c r="N431" i="1" s="1"/>
  <c r="P429" i="1"/>
  <c r="O352" i="1"/>
  <c r="O353" i="1"/>
  <c r="N354" i="1" s="1"/>
  <c r="P352" i="1"/>
</calcChain>
</file>

<file path=xl/comments1.xml><?xml version="1.0" encoding="utf-8"?>
<comments xmlns="http://schemas.openxmlformats.org/spreadsheetml/2006/main">
  <authors>
    <author>Gelu Gherghin</author>
    <author>Windows User</author>
  </authors>
  <commentList>
    <comment ref="O4" authorId="0" shape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M1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6" authorId="1"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1" shapeId="0">
      <text>
        <r>
          <rPr>
            <b/>
            <sz val="9"/>
            <color indexed="81"/>
            <rFont val="Tahoma"/>
            <family val="2"/>
            <charset val="238"/>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19" authorId="1"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A37" authorId="0" shapeId="0">
      <text>
        <r>
          <rPr>
            <b/>
            <sz val="9"/>
            <color indexed="10"/>
            <rFont val="Tahoma"/>
            <family val="2"/>
            <charset val="238"/>
          </rPr>
          <t>Gelu Gherghin:</t>
        </r>
        <r>
          <rPr>
            <sz val="9"/>
            <color indexed="10"/>
            <rFont val="Tahoma"/>
            <family val="2"/>
            <charset val="238"/>
          </rPr>
          <t xml:space="preserve">
Conform Art. 14 al Regulamentului ECTS, niciun student nu poate fi obligat, prin prevederile planului de învățământ, la frecventarea a mai mult de 6-7 discipline pe semestru în vederea acumulării celor 30 de credite.</t>
        </r>
      </text>
    </comment>
    <comment ref="A50"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5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5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54" authorId="0" shape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 </t>
        </r>
        <r>
          <rPr>
            <b/>
            <sz val="9"/>
            <color indexed="10"/>
            <rFont val="Tahoma"/>
            <family val="2"/>
            <charset val="238"/>
          </rPr>
          <t>DACĂ FACULTATEA DUMNEAVOASTRĂ ESTE DESERVITĂ DE CĂTRE DLMCA SAU LIMBA STRĂINĂ SE STUDIAZĂ ÎN ALT SEMESTRU, ATUNCI VĂ ROG SĂ FACEȚI MODIFICĂRILE NECESARE.</t>
        </r>
      </text>
    </comment>
    <comment ref="B5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5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7"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6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6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71" authorId="0" shape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 </t>
        </r>
        <r>
          <rPr>
            <b/>
            <sz val="9"/>
            <color indexed="10"/>
            <rFont val="Tahoma"/>
            <family val="2"/>
            <charset val="238"/>
          </rPr>
          <t>DACĂ FACULTATEA DUMNEAVOASTRĂ ESTE DESERVITĂ DE CĂTRE DLMCA SAU LIMBA STRĂINĂ SE STUDIAZĂ ÎN ALT SEMESTRU, ATUNCI VĂ ROG SĂ FACEȚI MODIFICĂRILE NECESARE.</t>
        </r>
      </text>
    </comment>
    <comment ref="B7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7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3"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84"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85"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B9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9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9"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B10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10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14"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B12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12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7"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3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B13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J13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3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3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3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38"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41"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44"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49"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52"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55"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Q159"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6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162"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B16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16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6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6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7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179"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B198"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2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22"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A22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Acest tabel se va utiliza numai pentru domeniile pentru care standardele specifice prevăd Discipline de Domeniu (DD): 
Științe inginerești, Științe economice, Arte, Educație fizică și sport, Științe sociale, politice și ale comunicării.
</t>
        </r>
        <r>
          <rPr>
            <b/>
            <sz val="9"/>
            <color indexed="10"/>
            <rFont val="Tahoma"/>
            <family val="2"/>
            <charset val="238"/>
          </rPr>
          <t>Dacă programul de studii nu este incadrat într-unul din domeniile care au DD, ștergeți acest tabel cu totul din planul de învățământ.</t>
        </r>
      </text>
    </comment>
    <comment ref="B230"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4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47"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B255"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8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86"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B298"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30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09"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A31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32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32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32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B341"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 xml:space="preserve">Alegeți o singură disciplină din lista de didactici pe care ați primit-o înmpreună cu macheta. </t>
        </r>
        <r>
          <rPr>
            <sz val="9"/>
            <color indexed="10"/>
            <rFont val="Tahoma"/>
            <family val="2"/>
            <charset val="238"/>
          </rPr>
          <t xml:space="preserve">
Dunumirea disciplinei se trece în limbile română și engleză. 
Dacă programul este predat în limba maghiară, denumirea disciplinei se trece în limbile română, engleză și maghiară.
Dacă programul este predat în limba germană, denumirea disciplinei se trece în limbile română, engleză și germană.
 Vă rugăm să nu faceți alte modificări în tabel.</t>
        </r>
      </text>
    </comment>
    <comment ref="B378"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 xml:space="preserve">Alegeți o singură disciplină din lista de didactici pe care ați primit-o înmpreună cu macheta. </t>
        </r>
        <r>
          <rPr>
            <sz val="9"/>
            <color indexed="10"/>
            <rFont val="Tahoma"/>
            <family val="2"/>
            <charset val="238"/>
          </rPr>
          <t xml:space="preserve">
Dunumirea disciplinei se trece în limbile română și engleză. 
Dacă programul este predat în limba maghiară, denumirea disciplinei se trece în limbile română, engleză și maghiară.
Dacă programul este predat în limba germană, denumirea disciplinei se trece în limbile română, engleză și germană.
 Vă rugăm să nu faceți alte modificări în tabel.</t>
        </r>
      </text>
    </comment>
    <comment ref="A39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417"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 xml:space="preserve">Alegeți o singură disciplină din lista de didactici pe care ați primit-o înmpreună cu macheta. </t>
        </r>
        <r>
          <rPr>
            <sz val="9"/>
            <color indexed="10"/>
            <rFont val="Tahoma"/>
            <family val="2"/>
            <charset val="238"/>
          </rPr>
          <t xml:space="preserve">
Dunumirea disciplinei se trece în limbile română și engleză. 
Dacă programul este predat în limba maghiară, denumirea disciplinei se trece în limbile română, engleză și maghiară.
Dacă programul este predat în limba germană, denumirea disciplinei se trece în limbile română, engleză și germană.
 Vă rugăm să nu faceți alte modificări în tabel.</t>
        </r>
      </text>
    </comment>
  </commentList>
</comments>
</file>

<file path=xl/sharedStrings.xml><?xml version="1.0" encoding="utf-8"?>
<sst xmlns="http://schemas.openxmlformats.org/spreadsheetml/2006/main" count="815" uniqueCount="297">
  <si>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</si>
  <si>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</si>
  <si>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</si>
  <si>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</si>
  <si>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</si>
  <si>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</si>
  <si>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</si>
  <si>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</si>
  <si>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</si>
  <si>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</si>
  <si>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</si>
  <si>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</si>
  <si>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</si>
  <si>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</si>
  <si>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</si>
  <si>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</si>
  <si>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</si>
  <si>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</si>
  <si>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</si>
  <si>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</si>
  <si>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</si>
  <si>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</si>
  <si>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</si>
  <si>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</si>
  <si>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</si>
  <si>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</si>
  <si>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</si>
  <si>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</si>
  <si>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</si>
  <si>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</si>
  <si>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</si>
  <si>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</si>
  <si>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</si>
  <si>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</si>
  <si>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</si>
  <si>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</si>
  <si>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</si>
  <si>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</si>
  <si>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</si>
  <si>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</si>
  <si>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</si>
  <si>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</si>
  <si>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</si>
  <si>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</si>
  <si>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</si>
  <si>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</si>
  <si>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</si>
  <si>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</si>
  <si>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</si>
  <si>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</si>
  <si>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</si>
  <si>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</si>
  <si>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</si>
  <si>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</si>
  <si>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</si>
  <si>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</si>
  <si>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</si>
  <si>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</si>
  <si>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</si>
  <si>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</si>
  <si>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</si>
  <si>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</si>
  <si>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</si>
  <si>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</si>
  <si>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</si>
  <si>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</si>
  <si>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</si>
  <si>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</si>
  <si>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</si>
  <si>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</si>
  <si>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</si>
  <si>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</si>
  <si>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</si>
  <si>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</si>
  <si>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</si>
  <si>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</si>
  <si>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Disciplina  test 1</t>
  </si>
  <si>
    <t>Și</t>
  </si>
  <si>
    <t xml:space="preserve">TOTAL CREDITE / ORE PE SĂPTĂMÂNĂ / EVALUĂRI </t>
  </si>
  <si>
    <t xml:space="preserve">PROGRAM DE STUDII PSIHOPEDAGOGICE </t>
  </si>
  <si>
    <t>VDP 1101</t>
  </si>
  <si>
    <t>VDP 1202</t>
  </si>
  <si>
    <t>VDP 2303</t>
  </si>
  <si>
    <t>VDP 2404</t>
  </si>
  <si>
    <t>VDP 3505</t>
  </si>
  <si>
    <t>VDP 3506</t>
  </si>
  <si>
    <t>VDP 3607</t>
  </si>
  <si>
    <t>VDP 3608</t>
  </si>
  <si>
    <t>MODUL PEDAGOCIC - Nivelul I: 30 de credite ECTS  + 5 credite ECTS aferente examenului de absolvire</t>
  </si>
  <si>
    <t>DPPF</t>
  </si>
  <si>
    <t>DPDPS</t>
  </si>
  <si>
    <t>YLU0011</t>
  </si>
  <si>
    <t>YLU0012</t>
  </si>
  <si>
    <t>Disciplina  test 6</t>
  </si>
  <si>
    <t>PACHET OPȚIONAL 1 (An I, Semestrul 1)</t>
  </si>
  <si>
    <t>PACHET OPȚIONAL 2 (An I, Semestrul 2)</t>
  </si>
  <si>
    <t>PACHET OPȚIONAL 3 (An II, Semestrul 3)</t>
  </si>
  <si>
    <t>PACHET OPȚIONAL 4 (An II, Semestrul 4)</t>
  </si>
  <si>
    <t>PACHET OPȚIONAL 5 (An III, Semestrul 5)</t>
  </si>
  <si>
    <t>PACHET OPȚIONAL 6 (An III, Semestrul 6)</t>
  </si>
  <si>
    <t>UNIVERSITATEA BABEŞ-BOLYAI CLUJ-NAPOCA</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</si>
  <si>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</si>
  <si>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</si>
  <si>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PROCENT DIN NUMĂRUL TOTAL DE ORE FIZICE </t>
  </si>
  <si>
    <t>DD</t>
  </si>
  <si>
    <t>*</t>
  </si>
  <si>
    <t xml:space="preserve"> </t>
  </si>
  <si>
    <t xml:space="preserve">DISCIPLINE ÎN DOMENIU (DD) </t>
  </si>
  <si>
    <t>DPPF – Discipline de pregătire psihopedagogică fundamentală (obligatorii)                      DPDPS – Discipline de pregătire didactică şi practică de specialitate (obligatorii)</t>
  </si>
  <si>
    <t>Chei de verificare: Planul este corect dacă adunând procentele din toate tipurile de discipline  se obține 100%</t>
  </si>
  <si>
    <r>
      <rPr>
        <b/>
        <sz val="10"/>
        <color indexed="8"/>
        <rFont val="Times New Roman"/>
        <family val="1"/>
        <charset val="238"/>
      </rPr>
      <t>Domenii care au DD</t>
    </r>
    <r>
      <rPr>
        <sz val="10"/>
        <color indexed="8"/>
        <rFont val="Times New Roman"/>
        <family val="1"/>
      </rPr>
      <t xml:space="preserve">
DF+DD+DS+DC</t>
    </r>
  </si>
  <si>
    <r>
      <rPr>
        <b/>
        <sz val="10"/>
        <rFont val="Times New Roman"/>
        <family val="1"/>
        <charset val="238"/>
      </rPr>
      <t>Domenii fără DD</t>
    </r>
    <r>
      <rPr>
        <sz val="10"/>
        <color indexed="8"/>
        <rFont val="Times New Roman"/>
        <family val="1"/>
      </rPr>
      <t xml:space="preserve">
DF+DS+DC</t>
    </r>
  </si>
  <si>
    <t xml:space="preserve">Procent total discipline </t>
  </si>
  <si>
    <t>Procent total ore fizie</t>
  </si>
  <si>
    <t>ÎN TOATE TABELELE DIN ACEASTĂ MACHETĂ, TREBUIE SĂ INTRODUCEȚI  CONȚINUT NUMAI ÎN CELULELE MARCATE CU GALBEN. 
NICIO CELULĂ GALBENA NU TREBUIE SĂ RĂMÂNĂ  NECOMPLETATĂ.</t>
  </si>
  <si>
    <t>**</t>
  </si>
  <si>
    <t>**LLU0012, Limba engleză - curs practic limbaj specializat; LLU0022, Limba franceză - curs practic limbaj specializat; LLU0032, Limba germană - curs practic limbaj specializat; LLU0042, Limba italiană - curs practic limbaj specializat; LLU0052 - Limba spaniolă - curs practic limbaj specializat; LLU0062 - Limba rusă - curs practic limbaj specializat.</t>
  </si>
  <si>
    <t>*LLU0011, Limba engleză - curs practic limbaj specializat; LLU0021, Limba franceză - curs practic limbaj specializat; LLU0031, Limba germană - curs practic limbaj specializat; LLU0041, Limba italiană - curs practic limbaj specializat; LLU0051 - Limba spaniolă - curs practic limbaj specializat; LLU0061 - Limba rusă - curs practic limbaj specializat.</t>
  </si>
  <si>
    <t>În contul a cel mult 3 discipline opţionale, studentul are dreptul să aleagă 3 discipline de la alte specializări ale facultăţilor din Universitatea Babeş-Bolyai, respectând condiționările din planurile de învățământ ale respectivelor specializări.</t>
  </si>
  <si>
    <t xml:space="preserve">Psihologia educaţiei / Educational psychology </t>
  </si>
  <si>
    <t>Instruire asistată de calculator / Computer assisted training</t>
  </si>
  <si>
    <t>Practică pedagogică  în învăţământul preuniversitar obligatoriu (1) / Pre-service teaching practice in compulsory education (1)</t>
  </si>
  <si>
    <t>Practică pedagogică  în învăţământul preuniversitar obligatoriu (2) / Pre-service teaching practice in compulsory education (2)</t>
  </si>
  <si>
    <t xml:space="preserve">Managementul clasei de elevi / Classroom management </t>
  </si>
  <si>
    <t>Psihologia educaţiei / Educational psychology / Neveléspszichológia</t>
  </si>
  <si>
    <t>Pedagogie I / Pedagogy I / Pedagógia I:
- Fundamentele pedagogiei / Fundamentals of pedagogy / A pedagógia alapjai
- Teoria și metodologia curriculumului / Curriculum theory and   methodology / Tantervelmélet</t>
  </si>
  <si>
    <t>Instruire asistată de calculator / Computer assisted training / Számítógéppel támogatott oktatás</t>
  </si>
  <si>
    <t>Practică pedagogică  în învăţământul preuniversitar obligatoriu (1) / Pre-service teaching practice in compulsory education (1) /Pedagógiai gyakorlat I</t>
  </si>
  <si>
    <t>Managementul clasei de elevi / Classroom management / Tanulásszervezés</t>
  </si>
  <si>
    <t>Practică pedagogică  în învăţământul preuniversitar obligatoriu (2) / Pre-service teaching practice in compulsory education (2) / Pedagógiai gyakorlat II</t>
  </si>
  <si>
    <t xml:space="preserve">MODUL PEDAGOGIC PENTRU PROGRAMELE ÎN LIMBA MAGHIARĂ
Dacă programul este predat în limba maghiară, ștergeți pagina anterioară, aferentă Modulului Pedagogic în limba română și pagina următoare, aferentă Modulului Pedagogic în limba germană. 
Alegeți o didactică în semestrul 4, din lista primită împreună cu macheta </t>
  </si>
  <si>
    <t xml:space="preserve">MODUL PEDAGOGIC PENTRU PROGRAMELE ÎN LIMBA GERMANĂ
Dacă programul este predat în limba germană, ștergeți cele două pagini anterioare aferente Modulului Pedagogic în limba română și în limba maghiară
Alegeți o didactică în semestrul 4, din lista primită împreună cu macheta </t>
  </si>
  <si>
    <t>Pedagogie I / Pedagogy I / Pädagogik I:
- Fundamentele pedagogiei / Fundamentals of pedagogy / Grundlagen der Pädagogik
- Teoria și metodologia curriculumului / Curriculum theory and   methodology / Curriculumtheorie und -methodologie</t>
  </si>
  <si>
    <t xml:space="preserve">Pedagogie II / Pedagogy II / Pedagógia II: 
- Teoria și metodologia instruirii / Instruction theory and methodology / Oktatáselmélet 
- Teoria și metodologia evaluării / Evaluation theory and methodology / Értékeléselmélet </t>
  </si>
  <si>
    <t>Pedagogie II / Pedagogy II / Pädagogik II:
- Teoria și metodologia instruirii / Instruction theory and methodology / Angewandte Didaktik 
- Teoria și metodologia evaluării / Evaluation theory and methodology / Evaluation: Theorie und Anwendung</t>
  </si>
  <si>
    <t>Instruire asistată de calculator / Computer assisted training / Computer im Unterricht</t>
  </si>
  <si>
    <t>Practică pedagogică  în învăţământul preuniversitar obligatoriu (1) / Pre-service teaching practice in compulsory education (1) / Schulpraktikum (1)</t>
  </si>
  <si>
    <t>Managementul clasei de elevi / Classroom management / Klassenmanagement</t>
  </si>
  <si>
    <t>Practică pedagogică  în învăţământul preuniversitar obligatoriu (2) / Pre-service teaching practice in compulsory education (2) / Schulpraktikum (2)</t>
  </si>
  <si>
    <t>Psihologia educaţiei / Educational psychology / Erziehungspsychologie</t>
  </si>
  <si>
    <t>Examen de absolvire Nivel I / Graduation exam Level I / Abschlussprüfung Niveau I</t>
  </si>
  <si>
    <t>Examen de absolvire Nivel I / Graduation exam Level I / I-es modul záróvizsga</t>
  </si>
  <si>
    <t>Examen de absolvire Nivel I / Graduation exam Level I</t>
  </si>
  <si>
    <t xml:space="preserve">MODUL PEDAGOGIC PENTRU PROGRAMELE ÎN LIMBA ROMÂNĂ ȘI ÎN LIMBA ENGLEZĂ
Dacă programul este predat în limba română, ștergeți următoarele două pagini aferente Modulului Pedagogic în limba maghiară și în limba germană
Alegeți o didactică în semestrul 4, din lista primită împreună cu macheta </t>
  </si>
  <si>
    <t xml:space="preserve">Propunerea a fost implementată </t>
  </si>
  <si>
    <t xml:space="preserve"> Pentru actualizarea planului de învățământ, au fost organizate consultări cu studenții</t>
  </si>
  <si>
    <t xml:space="preserve"> Propuneri și sugestii ale studenților cu privire la îmbunătățirea planurilor de învățământ</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</si>
  <si>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</si>
  <si>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</si>
  <si>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 Pentru actualizarea planului de învățământ, au fost organizate consultări cu principalii angajatori ai absolvenților / autorități locale</t>
  </si>
  <si>
    <t xml:space="preserve"> Propuneri și sugestii ale angajatorilor / autorităților locale cu privire la îmbunătățirea planurilor de învățământ</t>
  </si>
  <si>
    <t xml:space="preserve"> Lista angajatorilor / autorităților locale consultați(te)</t>
  </si>
  <si>
    <t>PLAN DE ÎNVĂŢĂMÂNT valabil începând din anul universitar 2022-2023</t>
  </si>
  <si>
    <t>FAU000X</t>
  </si>
  <si>
    <t>FEU000X</t>
  </si>
  <si>
    <t>Semestrul 1 / Semestrul 2 / Semestrul 3 / Semestrul 4 / Semestrul 5 / Semestrul 6</t>
  </si>
  <si>
    <t>Un student poate alege o disciplină facultativă transversală o singură dată pe parcursul unui ciclu de studii, în oricare din semestrele în care aceasta este predată. Atunci când studentul introduce o disciplină facultativă transversală în Contractul Anual de Studii, litera X din codul disciplinei va fi înlocuită cu numărul semestrului în care disciplina este studiată (1, 2, 3, 4, 5 sau 6).</t>
  </si>
  <si>
    <t>TOTAL CREDITE / ORE PE SĂPTĂMÂNĂ / EVALUĂRI / DISCIPLINE</t>
  </si>
  <si>
    <t xml:space="preserve">TOTAL CREDITE / ORE PE SĂPTĂMÂNĂ / EVALUĂRI / DISCIPLINE </t>
  </si>
  <si>
    <t>Pedagogie I / Pedagogy I:
- Fundamentele pedagogiei / Fundamentals of pedagogy 
- Teoria și metodologia curriculumului /Curriculum theory and methodology</t>
  </si>
  <si>
    <t>Pedagogie II / Pedagogy II:
- Teoria și metodologia instruirii / Instruction theory and methodology 
- Teoria și metodologia evaluării / Evaluation theory and methodology</t>
  </si>
  <si>
    <t>Dacă domeniul dumneavoastră are Discipline în Domeniu (DD), atunci luați în considerare prima coloană a cheii de verificare. Dacă domeniul  nu are DD și ați șters tabelul DD, atunci luați în considerare cea de-a doua coloană a cheii de verificare.</t>
  </si>
  <si>
    <t>Limba străină 1 / Foreign Language 1</t>
  </si>
  <si>
    <t>Limba străină 2 / Foreign Language 2</t>
  </si>
  <si>
    <t>Educație fizică 1 / Physical education 1</t>
  </si>
  <si>
    <t>Curs opțional (1) / Optional Course (1)</t>
  </si>
  <si>
    <t xml:space="preserve">Fundamente de educație umanistă (Teoria argumentării) / Fundamentals of humanities (Argumentation theory) </t>
  </si>
  <si>
    <t>Educație fizică 2 / Physical education 2</t>
  </si>
  <si>
    <t>FACULTATEA DE ȘTIINȚE POLITICE, ADMINISTRATIVE ȘI ALE COMUNICĂRII</t>
  </si>
  <si>
    <r>
      <t xml:space="preserve">Domeniul: </t>
    </r>
    <r>
      <rPr>
        <b/>
        <sz val="10"/>
        <rFont val="Times New Roman"/>
        <family val="1"/>
        <charset val="238"/>
      </rPr>
      <t>Științe Administrative</t>
    </r>
  </si>
  <si>
    <r>
      <rPr>
        <sz val="10"/>
        <rFont val="Times New Roman"/>
        <family val="1"/>
        <charset val="238"/>
      </rPr>
      <t xml:space="preserve">Specializarea/Programul de studiu: </t>
    </r>
    <r>
      <rPr>
        <b/>
        <sz val="10"/>
        <rFont val="Times New Roman"/>
        <family val="1"/>
        <charset val="238"/>
      </rPr>
      <t>ADMINISTRAŢIE PUBLICĂ / PUBLIC ADMINISTRATION</t>
    </r>
    <r>
      <rPr>
        <b/>
        <sz val="10"/>
        <rFont val="Times New Roman"/>
        <family val="1"/>
      </rPr>
      <t xml:space="preserve"> / KÖZIGAZGATÁSBA </t>
    </r>
    <r>
      <rPr>
        <b/>
        <sz val="9"/>
        <rFont val="Times New Roman"/>
        <family val="1"/>
        <charset val="238"/>
      </rPr>
      <t>(Cluj-Napoca, Sfântu Gheorghe)</t>
    </r>
  </si>
  <si>
    <r>
      <t xml:space="preserve">Limba de predare: </t>
    </r>
    <r>
      <rPr>
        <b/>
        <sz val="10"/>
        <color indexed="8"/>
        <rFont val="Times New Roman"/>
        <family val="1"/>
        <charset val="238"/>
      </rPr>
      <t>MAGHIARĂ</t>
    </r>
  </si>
  <si>
    <r>
      <t xml:space="preserve">Titlul absolventului: </t>
    </r>
    <r>
      <rPr>
        <b/>
        <sz val="10"/>
        <color indexed="8"/>
        <rFont val="Times New Roman"/>
        <family val="1"/>
        <charset val="238"/>
      </rPr>
      <t>Licențiat în Științe Administrative</t>
    </r>
  </si>
  <si>
    <r>
      <rPr>
        <b/>
        <sz val="10"/>
        <color theme="1"/>
        <rFont val="Times New Roman"/>
        <family val="1"/>
      </rPr>
      <t xml:space="preserve">   146 </t>
    </r>
    <r>
      <rPr>
        <sz val="10"/>
        <color theme="1"/>
        <rFont val="Times New Roman"/>
        <family val="1"/>
      </rPr>
      <t>de credite la disciplinele obligatorii;</t>
    </r>
  </si>
  <si>
    <r>
      <t xml:space="preserve">           </t>
    </r>
    <r>
      <rPr>
        <sz val="10"/>
        <color theme="1"/>
        <rFont val="Times New Roman"/>
        <family val="1"/>
      </rPr>
      <t xml:space="preserve"> inclusiv</t>
    </r>
    <r>
      <rPr>
        <b/>
        <sz val="10"/>
        <color theme="1"/>
        <rFont val="Times New Roman"/>
        <family val="1"/>
      </rPr>
      <t xml:space="preserve">  6 </t>
    </r>
    <r>
      <rPr>
        <sz val="10"/>
        <color theme="1"/>
        <rFont val="Times New Roman"/>
        <family val="1"/>
      </rPr>
      <t>credite pentru o limbă străină (2 semestre)</t>
    </r>
  </si>
  <si>
    <r>
      <t xml:space="preserve">   </t>
    </r>
    <r>
      <rPr>
        <b/>
        <sz val="10"/>
        <color theme="1"/>
        <rFont val="Times New Roman"/>
        <family val="1"/>
      </rPr>
      <t>34</t>
    </r>
    <r>
      <rPr>
        <sz val="10"/>
        <color theme="1"/>
        <rFont val="Times New Roman"/>
        <family val="1"/>
      </rPr>
      <t xml:space="preserve"> credite la disciplinele opţionale;</t>
    </r>
  </si>
  <si>
    <t>***Semestrul 6 include 2 săptămâni pentru elaborarea lucrării de licență și o săptămână pentru susținerea probelor examenului de finalizare a studiilor (contabilizate la stagii de practică)</t>
  </si>
  <si>
    <t>Stagiile de practică se pot desfășura și pe parcursul semestrului</t>
  </si>
  <si>
    <t>Sem. 1: Se alege o disciplină (1) din pachetul opțional 1 (ULX2001)</t>
  </si>
  <si>
    <t>Sem. 2: Se alege o disciplină (2) din pachetul opțional 2 (ULX2002)</t>
  </si>
  <si>
    <t>Sem. 3: Se aleg  3 discipline (3, 4 și 5) din pachetul opțional 3 (ULX2003)</t>
  </si>
  <si>
    <t>Sem. 4: Se alege o disciplină (6) din pachetul opțional 4 (ULX2004)</t>
  </si>
  <si>
    <t>Sem. 5: Se alege o disciplină (7) din pachetul opțional 5 (ULX2005)</t>
  </si>
  <si>
    <t xml:space="preserve">Sem. 6: Se alege o disciplină (8) din pachetul opțional 6 (ULX2006) </t>
  </si>
  <si>
    <r>
      <rPr>
        <b/>
        <sz val="10"/>
        <color indexed="8"/>
        <rFont val="Times New Roman"/>
        <family val="1"/>
      </rPr>
      <t xml:space="preserve">VI. UNIVERSITĂŢI DE REFERINŢĂ DIN TOP 500: </t>
    </r>
    <r>
      <rPr>
        <sz val="10"/>
        <color indexed="8"/>
        <rFont val="Times New Roman"/>
        <family val="1"/>
      </rPr>
      <t xml:space="preserve">Catholic University Leuven, Fac. of Social Sciences;  
University of Leiden, Department of Public Administration; 
Corvinus University of Budapest, Faculty of Economics, Department of Public Policy and Management.
</t>
    </r>
  </si>
  <si>
    <t>ULM2101</t>
  </si>
  <si>
    <t>Introducere în administraţia publică / Bevezetés a közigazgatásba / Introduction in public administration</t>
  </si>
  <si>
    <t>ULM2102</t>
  </si>
  <si>
    <t xml:space="preserve">Sociologie / Szociológia / Sociology </t>
  </si>
  <si>
    <t>ULM2139</t>
  </si>
  <si>
    <t>Competențe digitale / Digitális készségek / Digital competencies</t>
  </si>
  <si>
    <t>ULM1101</t>
  </si>
  <si>
    <t>Introducere in stiinte politice / Bevezetés a politikatudományokba / Introduction to political sciences</t>
  </si>
  <si>
    <t>ULM2104</t>
  </si>
  <si>
    <t>Metode și tehnici de cercetare în științele sociale / Research methods and techniques in social sciences</t>
  </si>
  <si>
    <t>ULX2001</t>
  </si>
  <si>
    <t>Curs opțional 1 / Választható tantárgy 1 / Optional 1</t>
  </si>
  <si>
    <t>ULM2205</t>
  </si>
  <si>
    <t>Economie politică / Politikai gazdaságtan / Economics</t>
  </si>
  <si>
    <t>ULM2206</t>
  </si>
  <si>
    <t>Sistem constituţional şi instituţii politice in Romania / Alkotmányos rendszer és politikai intézmények Romániában / Constitutional system and political institutions in Romania</t>
  </si>
  <si>
    <t>ULM2207</t>
  </si>
  <si>
    <t>Drept pentru administraţia publică / Alkalmazott jog a közigazgatásban / Public administration law</t>
  </si>
  <si>
    <t>ULM1207</t>
  </si>
  <si>
    <t>Istoria gandirii politice. Teorie politica clasică / Hystory of political thought. Classical political theory</t>
  </si>
  <si>
    <t>ULM2210</t>
  </si>
  <si>
    <t>Practica profesională 1 / Szakmai gyakorlat  1 / Practicum 1</t>
  </si>
  <si>
    <t>ULX2002</t>
  </si>
  <si>
    <t>Curs opțional 2 / Választható tantárgy 2 / Optional 2</t>
  </si>
  <si>
    <t>ULM2311</t>
  </si>
  <si>
    <t>Drept administrativ / Közigazgatási jog / Administrative law</t>
  </si>
  <si>
    <t>ULM2312</t>
  </si>
  <si>
    <t>Finanțe publice /  Államháztartási ismeretek és közpénzügyek / Public finance</t>
  </si>
  <si>
    <t>ULM2313</t>
  </si>
  <si>
    <t>Dezvoltare regională / Regionális fejlesztés / Regional development</t>
  </si>
  <si>
    <t>ULX2003</t>
  </si>
  <si>
    <t>Curs opțional 3 / Választható tantárgy 3 / Optional 3</t>
  </si>
  <si>
    <t>Curs opțional 4 / Választható tantárgy 4 / Optional 4</t>
  </si>
  <si>
    <t>Curs opțional 5 / Választható tantárgy 4 / Optional 5</t>
  </si>
  <si>
    <t>ULM2415</t>
  </si>
  <si>
    <t>Management financiar / Pénzügyi menedzsment / Financial management</t>
  </si>
  <si>
    <t>ULM2416</t>
  </si>
  <si>
    <t>Teorii organizaționale / Szervezet-elméletek / Organizational theories</t>
  </si>
  <si>
    <t>ULM2417</t>
  </si>
  <si>
    <t>Sisteme administrative comparate / Összehasonlító közigazgatási rendszerek / Compared administrative systems</t>
  </si>
  <si>
    <t>ULM2418</t>
  </si>
  <si>
    <t>Seminar de cercetare / Kutatási szeminárium / Research seminar</t>
  </si>
  <si>
    <t>ULM2410</t>
  </si>
  <si>
    <t>Practica profesională 2 / Szakmai gyakorlat  2 / Practicum 2</t>
  </si>
  <si>
    <t>ULX2004</t>
  </si>
  <si>
    <t>Curs opțional 6 / Választható tantárgy 6 / Optional 6</t>
  </si>
  <si>
    <t>ULM2519</t>
  </si>
  <si>
    <t>Managementul resurselor umane / Humán-erőforrás menedzsment / Human resources management</t>
  </si>
  <si>
    <t>ULM2520</t>
  </si>
  <si>
    <t>Politici publice / Közpolitikák / Public policy</t>
  </si>
  <si>
    <t>ULM2521</t>
  </si>
  <si>
    <t>Managementul public / Közszolgálati menedzsment / Public management</t>
  </si>
  <si>
    <t>ULM2522</t>
  </si>
  <si>
    <t>Introducere in studiul organizatiilor neguvernamentale non-profit / Bevezetés a nonprofit és nem kormányzati szervezetek tÉv mányozásába / Introduction to NGO's study</t>
  </si>
  <si>
    <t>ULM2542</t>
  </si>
  <si>
    <t>Etica în administraţia publică / Közszolgálati etika / Ethics in public administration</t>
  </si>
  <si>
    <t>ULX2005</t>
  </si>
  <si>
    <t>Curs opțional 7 / Választható tantárgy 7 / Optional 7</t>
  </si>
  <si>
    <t>ULM2624</t>
  </si>
  <si>
    <t>Evaluarea programelor și performanțelor  / A közszolgálati programok értékelése / Program and performance evaluation</t>
  </si>
  <si>
    <t>ULM2643</t>
  </si>
  <si>
    <t>Uniunea Europeană: mecanisme și instituții / Az EU intézményei és eljárásai  / EU: institutions and mechanisms</t>
  </si>
  <si>
    <t>ULM2626</t>
  </si>
  <si>
    <t>Managementul proiectelor în organizatii publice si non-profit / Projektmenedzsment az állami és nonprofit szervezetekben / Project management in public and non-profit organizations</t>
  </si>
  <si>
    <t>ULM2610</t>
  </si>
  <si>
    <t>Practica profesională 3 / Szakmai gyakorlat  3 / Practicum 3</t>
  </si>
  <si>
    <t>ULX2006</t>
  </si>
  <si>
    <t>Curs opțional 8 / Választható tantárgy 8 / Optional 8</t>
  </si>
  <si>
    <t>***</t>
  </si>
  <si>
    <t>Elaborarea lucrării de licență / Államvizsga-dolgozat elkészítése
/ Preparation for Bachelor thesys</t>
  </si>
  <si>
    <t>ULM2137</t>
  </si>
  <si>
    <t>Scriere academica / Tudományos szövegírás / Academic writing</t>
  </si>
  <si>
    <t>ULMnnnn</t>
  </si>
  <si>
    <t>Curs nenominalizat oferit de alte secţii sau facultăţi /  Más tanszékek vagy karok által meg nem nevezett előadás / Unnamed course from other specializations</t>
  </si>
  <si>
    <t>ULM2241</t>
  </si>
  <si>
    <t>Comunicarea în administrația publică / Kommunikáció a közigazgatásban / Communication in public administration</t>
  </si>
  <si>
    <t>ULM2240</t>
  </si>
  <si>
    <t>Politici de mediu / Környezetvédelmi politikák / Environmental policies</t>
  </si>
  <si>
    <t>ULM2338</t>
  </si>
  <si>
    <t>Politici de organizare administrativ-teritorială / Terület-szervezési politikák a közigazgatásban / Administrative-territorial organization policies</t>
  </si>
  <si>
    <t>ULM2314</t>
  </si>
  <si>
    <t>Acte și proceduri administrative de stare civilă / Polgár- és családjogi eljárások a közigazgatásban / Civil status procedures</t>
  </si>
  <si>
    <t>ULM2427</t>
  </si>
  <si>
    <t>Dezvoltare comunitară / Közösség-fejlesztés / Community development</t>
  </si>
  <si>
    <t>ULM2428</t>
  </si>
  <si>
    <t>Urbanism și amenajarea teritoriului / Település- és területrendezés / Urbanism and landscaping</t>
  </si>
  <si>
    <t>ULM2529</t>
  </si>
  <si>
    <t>Contabilitatea institutiilor bugetare / Költségvetési intézmények könyvelése / Public institutions' accounting</t>
  </si>
  <si>
    <t>ULM2530</t>
  </si>
  <si>
    <t>Dreptul muncii / Munkajog / Labour law</t>
  </si>
  <si>
    <t>ULM2631</t>
  </si>
  <si>
    <t>Managementul conflictelor si tehnici de negociere / Konfliktuskezelés és tárgyalási technikák / Conflict management and negotiation techniques</t>
  </si>
  <si>
    <t>ULM2632</t>
  </si>
  <si>
    <t>Dezvoltare organizationala si managementul schimbarii / Szervezetfejlesztés és változásmenedzsment / Organizational development and change management</t>
  </si>
  <si>
    <t>Fundamente de antreprenoriat / Fundamentals of Entrepreneurship / Vállalkozási alapozó</t>
  </si>
  <si>
    <t xml:space="preserve">DISCIPLINE FACULTATIVE TRANSVERSALE </t>
  </si>
  <si>
    <t>DISCIPLINE DE SPECIALITATE (DS)</t>
  </si>
  <si>
    <t>Didactica  științelor socio-umane / The didactics of socio-humanistic sciences / Társadalomtudomány szakmódszertan</t>
  </si>
  <si>
    <t>RAPORT DE REVIZUIRE A PLANULUI DE ÎNVĂȚĂMÂNT VALABIL ÎNCEPÂND DIN ANUL UNIVERSITAR 2021-2022</t>
  </si>
  <si>
    <t>1. Imbunatatirea aptitudinilor si competențelor de cercetare socială</t>
  </si>
  <si>
    <t>2. Adaptarea curriculei la oportunitățile pieței muncii clujene (cu o importanta componenta de sector privat în domenii aferente serviciilor si industriilor creative)</t>
  </si>
  <si>
    <t xml:space="preserve">3. Prezentarea principalelor concepte teoretice din perspectiva modurilor în care influențează întelegerea realității (cu accent pe intelegerea utilității și aplicabilității acestora). </t>
  </si>
  <si>
    <t>1. Imbunatatirea cunostintelor si abilitatilor absolventilor de a elabora politici publice</t>
  </si>
  <si>
    <t>2. Imbunatirea capacitatii de analiză pe teme specifice administrației publice locale, legate de furnizarea serviciilor publice către cetățeni</t>
  </si>
  <si>
    <t>3. Imbunatatirea aptitudinilor si competentelor digitale ale studenților</t>
  </si>
  <si>
    <t>4. Imbunatatirea aptitudinilor si competențelor antreprenoriale.</t>
  </si>
  <si>
    <t>5. Creșterea nivelului de implicare al studenților în activități sociale și voluntariat prin formarea de abilitati si competente specifice</t>
  </si>
  <si>
    <t>1. Primaria Cluj-Napoca</t>
  </si>
  <si>
    <t>2. Consiliul Judetean Cluj</t>
  </si>
  <si>
    <t>3. Primaria Cluj-Napoca</t>
  </si>
  <si>
    <t>4. Companii private (Sykes, Arobs Transilvania, NTT Data)</t>
  </si>
  <si>
    <t>5. ONGuri (Fundatia Danis)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</si>
</sst>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b/>
      <sz val="10"/>
      <color rgb="FFFF0000"/>
      <name val="Times New Roman"/>
      <family val="1"/>
      <charset val="238"/>
    </font>
    <font>
      <b/>
      <sz val="10"/>
      <color indexed="8"/>
      <name val="Times New Roman"/>
      <family val="1"/>
      <charset val="238"/>
    </font>
    <font>
      <b/>
      <sz val="10"/>
      <name val="Times New Roman"/>
      <family val="1"/>
      <charset val="238"/>
    </font>
    <font>
      <sz val="9"/>
      <color indexed="8"/>
      <name val="Times New Roman"/>
      <family val="1"/>
    </font>
    <font>
      <b/>
      <sz val="9"/>
      <color indexed="8"/>
      <name val="Times New Roman"/>
      <family val="1"/>
      <charset val="238"/>
    </font>
    <font>
      <b/>
      <sz val="11"/>
      <color theme="1"/>
      <name val="Calibri"/>
      <family val="2"/>
      <charset val="238"/>
      <scheme val="minor"/>
    </font>
    <font>
      <b/>
      <sz val="9"/>
      <color indexed="8"/>
      <name val="Times New Roman"/>
      <family val="1"/>
    </font>
    <font>
      <b/>
      <sz val="10"/>
      <name val="Times New Roman"/>
      <family val="1"/>
    </font>
    <font>
      <sz val="9"/>
      <color indexed="8"/>
      <name val="Times New Roman"/>
      <family val="1"/>
      <charset val="238"/>
    </font>
    <font>
      <sz val="8"/>
      <color rgb="FF000000"/>
      <name val="Segoe UI"/>
      <family val="2"/>
    </font>
    <font>
      <sz val="10"/>
      <name val="Times New Roman"/>
      <family val="1"/>
      <charset val="238"/>
    </font>
    <font>
      <b/>
      <sz val="9"/>
      <name val="Times New Roman"/>
      <family val="1"/>
      <charset val="238"/>
    </font>
    <font>
      <b/>
      <sz val="10"/>
      <color theme="1"/>
      <name val="Times New Roman"/>
      <family val="1"/>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483">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Fill="1" applyBorder="1" applyAlignment="1" applyProtection="1">
      <alignment horizontal="left" vertical="top" wrapText="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1" fillId="0" borderId="1" xfId="0" applyFont="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2"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xf>
    <xf numFmtId="0" fontId="9" fillId="0" borderId="0" xfId="0" applyFont="1" applyFill="1" applyBorder="1" applyAlignment="1" applyProtection="1">
      <alignment vertical="top" wrapText="1"/>
      <protection locked="0"/>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top" wrapText="1"/>
    </xf>
    <xf numFmtId="0" fontId="1" fillId="0" borderId="0" xfId="0" applyFont="1" applyProtection="1">
      <protection locked="0"/>
    </xf>
    <xf numFmtId="0" fontId="1" fillId="0" borderId="0" xfId="0" applyFont="1" applyBorder="1" applyAlignment="1" applyProtection="1">
      <alignment vertical="center" wrapText="1"/>
      <protection locked="0"/>
    </xf>
    <xf numFmtId="0" fontId="18" fillId="0" borderId="0" xfId="0" applyFont="1" applyBorder="1" applyAlignment="1" applyProtection="1">
      <alignment vertical="center" wrapText="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1" fillId="0" borderId="0" xfId="0" applyFont="1" applyBorder="1" applyAlignment="1" applyProtection="1">
      <alignment wrapText="1"/>
      <protection locked="0"/>
    </xf>
    <xf numFmtId="0" fontId="0" fillId="0" borderId="0" xfId="0" applyBorder="1" applyAlignment="1">
      <alignment wrapText="1"/>
    </xf>
    <xf numFmtId="0" fontId="1" fillId="0" borderId="0" xfId="0" applyFont="1" applyProtection="1">
      <protection locked="0"/>
    </xf>
    <xf numFmtId="0" fontId="1" fillId="0" borderId="0" xfId="0" applyFont="1" applyBorder="1" applyProtection="1">
      <protection locked="0"/>
    </xf>
    <xf numFmtId="0" fontId="1" fillId="0" borderId="0" xfId="0" applyFont="1" applyAlignment="1" applyProtection="1">
      <alignment vertical="top" wrapText="1"/>
      <protection locked="0"/>
    </xf>
    <xf numFmtId="0" fontId="2" fillId="4"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1" fontId="1"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xf>
    <xf numFmtId="0" fontId="17" fillId="0" borderId="1" xfId="0" applyFont="1" applyBorder="1" applyAlignment="1" applyProtection="1">
      <alignment horizontal="center" vertical="center"/>
    </xf>
    <xf numFmtId="1" fontId="17" fillId="4" borderId="1" xfId="0" applyNumberFormat="1" applyFont="1" applyFill="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0" fontId="0" fillId="0" borderId="0" xfId="0" applyBorder="1" applyAlignment="1">
      <alignment horizontal="center"/>
    </xf>
    <xf numFmtId="0" fontId="1" fillId="0" borderId="1" xfId="0" applyFont="1" applyFill="1" applyBorder="1" applyAlignment="1" applyProtection="1">
      <alignment horizontal="left"/>
      <protection locked="0"/>
    </xf>
    <xf numFmtId="0" fontId="1" fillId="0" borderId="1" xfId="0" applyFont="1" applyFill="1" applyBorder="1" applyAlignment="1" applyProtection="1">
      <alignment horizontal="left" vertical="center"/>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4" fillId="0" borderId="0" xfId="0" applyFont="1" applyBorder="1" applyAlignment="1" applyProtection="1">
      <alignment horizontal="left" vertical="center" wrapText="1"/>
    </xf>
    <xf numFmtId="0" fontId="1" fillId="0" borderId="0" xfId="0" applyFont="1" applyAlignment="1" applyProtection="1">
      <alignment vertical="center" wrapText="1"/>
      <protection locked="0"/>
    </xf>
    <xf numFmtId="0" fontId="1" fillId="0" borderId="0" xfId="0" applyFont="1" applyProtection="1">
      <protection locked="0"/>
    </xf>
    <xf numFmtId="10" fontId="2" fillId="0" borderId="0" xfId="0" applyNumberFormat="1" applyFont="1" applyBorder="1" applyAlignment="1" applyProtection="1">
      <alignment horizontal="left" vertical="center"/>
      <protection locked="0"/>
    </xf>
    <xf numFmtId="0" fontId="23" fillId="0" borderId="0" xfId="0" applyFont="1" applyBorder="1" applyAlignment="1" applyProtection="1">
      <alignment horizontal="center" vertical="center"/>
    </xf>
    <xf numFmtId="0" fontId="9" fillId="0" borderId="0" xfId="0" applyFont="1" applyProtection="1">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1" fontId="1" fillId="4" borderId="1" xfId="0" applyNumberFormat="1" applyFont="1" applyFill="1" applyBorder="1" applyAlignment="1" applyProtection="1">
      <alignment horizontal="left" vertical="center"/>
      <protection locked="0"/>
    </xf>
    <xf numFmtId="0" fontId="1" fillId="0" borderId="1" xfId="0" applyFont="1" applyBorder="1" applyProtection="1">
      <protection locked="0"/>
    </xf>
    <xf numFmtId="0" fontId="1" fillId="0" borderId="0" xfId="0" applyFont="1" applyProtection="1">
      <protection locked="0"/>
    </xf>
    <xf numFmtId="0" fontId="1" fillId="0" borderId="0" xfId="0" applyFont="1" applyAlignment="1" applyProtection="1">
      <alignment vertical="center" wrapText="1"/>
      <protection locked="0"/>
    </xf>
    <xf numFmtId="1" fontId="1" fillId="4" borderId="3" xfId="0" applyNumberFormat="1" applyFont="1" applyFill="1" applyBorder="1" applyAlignment="1" applyProtection="1">
      <alignment horizontal="center" vertical="center"/>
      <protection locked="0"/>
    </xf>
    <xf numFmtId="1" fontId="1" fillId="4" borderId="3" xfId="0" applyNumberFormat="1" applyFont="1" applyFill="1" applyBorder="1" applyAlignment="1" applyProtection="1">
      <alignment horizontal="center" vertical="center"/>
    </xf>
    <xf numFmtId="1" fontId="1" fillId="4" borderId="3" xfId="0" applyNumberFormat="1" applyFont="1" applyFill="1" applyBorder="1" applyAlignment="1" applyProtection="1">
      <alignment horizontal="left" vertical="center"/>
      <protection locked="0"/>
    </xf>
    <xf numFmtId="1" fontId="1" fillId="4" borderId="3" xfId="0" applyNumberFormat="1" applyFont="1" applyFill="1" applyBorder="1" applyAlignment="1" applyProtection="1">
      <alignment horizontal="center" vertical="center" wrapText="1"/>
      <protection locked="0"/>
    </xf>
    <xf numFmtId="0" fontId="8" fillId="0" borderId="3" xfId="0" applyFont="1" applyBorder="1" applyAlignment="1">
      <alignment horizontal="center" vertical="center"/>
    </xf>
    <xf numFmtId="1" fontId="2" fillId="4" borderId="3"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Border="1" applyProtection="1">
      <protection locked="0"/>
    </xf>
    <xf numFmtId="0" fontId="2" fillId="0" borderId="0" xfId="0" applyFont="1" applyBorder="1" applyAlignment="1" applyProtection="1">
      <alignment horizontal="left" vertical="center" wrapText="1"/>
      <protection locked="0"/>
    </xf>
    <xf numFmtId="0" fontId="1" fillId="0" borderId="0" xfId="0" applyFont="1" applyProtection="1">
      <protection locked="0"/>
    </xf>
    <xf numFmtId="0" fontId="1" fillId="0" borderId="0" xfId="0" applyFont="1" applyProtection="1">
      <protection locked="0"/>
    </xf>
    <xf numFmtId="0" fontId="1" fillId="0" borderId="0" xfId="0" applyFont="1" applyBorder="1" applyProtection="1">
      <protection locked="0"/>
    </xf>
    <xf numFmtId="1" fontId="2" fillId="0" borderId="1" xfId="0" applyNumberFormat="1" applyFont="1" applyBorder="1" applyAlignment="1" applyProtection="1">
      <alignment horizontal="center" vertical="center"/>
    </xf>
    <xf numFmtId="1" fontId="2" fillId="4" borderId="1" xfId="0" applyNumberFormat="1"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1" fontId="2" fillId="0" borderId="1" xfId="0" applyNumberFormat="1" applyFont="1" applyBorder="1" applyAlignment="1" applyProtection="1">
      <alignment horizontal="center" vertical="center"/>
    </xf>
    <xf numFmtId="1" fontId="1" fillId="3" borderId="1" xfId="0" applyNumberFormat="1" applyFont="1" applyFill="1" applyBorder="1" applyAlignment="1" applyProtection="1">
      <alignment horizontal="left" vertical="center"/>
      <protection locked="0"/>
    </xf>
    <xf numFmtId="0" fontId="1" fillId="0" borderId="0" xfId="0" applyFont="1" applyBorder="1" applyProtection="1">
      <protection locked="0"/>
    </xf>
    <xf numFmtId="0" fontId="1" fillId="0" borderId="0" xfId="0" applyFont="1" applyProtection="1">
      <protection locked="0"/>
    </xf>
    <xf numFmtId="0" fontId="1" fillId="3" borderId="1" xfId="0" applyNumberFormat="1" applyFont="1" applyFill="1" applyBorder="1" applyAlignment="1" applyProtection="1">
      <alignment horizontal="center" vertical="center" wrapText="1"/>
      <protection locked="0"/>
    </xf>
    <xf numFmtId="0" fontId="9" fillId="3" borderId="1" xfId="0" applyFont="1" applyFill="1" applyBorder="1" applyAlignment="1" applyProtection="1">
      <alignment horizontal="left" vertical="center"/>
      <protection locked="0"/>
    </xf>
    <xf numFmtId="0" fontId="9" fillId="3" borderId="1" xfId="0" applyFont="1" applyFill="1" applyBorder="1" applyAlignment="1" applyProtection="1">
      <alignment horizontal="center" vertical="center"/>
      <protection locked="0"/>
    </xf>
    <xf numFmtId="0" fontId="9" fillId="3" borderId="1" xfId="0" applyFont="1" applyFill="1" applyBorder="1" applyAlignment="1" applyProtection="1">
      <alignment horizontal="left" vertical="center" wrapText="1"/>
      <protection locked="0"/>
    </xf>
    <xf numFmtId="2" fontId="9" fillId="3" borderId="1" xfId="0" applyNumberFormat="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protection locked="0"/>
    </xf>
    <xf numFmtId="1" fontId="9" fillId="3" borderId="1" xfId="0" applyNumberFormat="1" applyFont="1" applyFill="1" applyBorder="1" applyAlignment="1" applyProtection="1">
      <alignment horizontal="left" vertical="center"/>
      <protection locked="0"/>
    </xf>
    <xf numFmtId="1" fontId="9" fillId="3" borderId="1" xfId="0" applyNumberFormat="1" applyFont="1" applyFill="1" applyBorder="1" applyAlignment="1" applyProtection="1">
      <alignment horizontal="center" vertical="center"/>
      <protection locked="0"/>
    </xf>
    <xf numFmtId="1" fontId="9" fillId="3"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left" vertical="center"/>
      <protection locked="0"/>
    </xf>
    <xf numFmtId="0" fontId="0" fillId="0" borderId="0" xfId="0" applyBorder="1" applyAlignment="1">
      <alignment horizontal="left" vertical="center" wrapText="1"/>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1" fillId="0" borderId="0" xfId="0" applyFont="1" applyAlignment="1" applyProtection="1">
      <alignment wrapText="1"/>
    </xf>
    <xf numFmtId="0" fontId="2" fillId="0" borderId="9"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pplyProtection="1">
      <alignment vertical="center" wrapText="1"/>
      <protection locked="0"/>
    </xf>
    <xf numFmtId="0" fontId="2" fillId="0" borderId="0" xfId="0" applyFont="1" applyAlignment="1" applyProtection="1">
      <alignment vertical="center"/>
      <protection locked="0"/>
    </xf>
    <xf numFmtId="0" fontId="28" fillId="0" borderId="0" xfId="0" applyFont="1" applyAlignment="1" applyProtection="1">
      <alignment vertical="center"/>
      <protection locked="0"/>
    </xf>
    <xf numFmtId="0" fontId="8" fillId="0" borderId="0" xfId="0" applyFont="1" applyAlignment="1" applyProtection="1">
      <alignment vertical="center"/>
      <protection locked="0"/>
    </xf>
    <xf numFmtId="0" fontId="1" fillId="0" borderId="0" xfId="0" applyFont="1" applyAlignment="1" applyProtection="1">
      <alignment horizontal="left" vertical="top" wrapText="1"/>
      <protection locked="0"/>
    </xf>
    <xf numFmtId="0" fontId="2" fillId="0" borderId="7" xfId="0" applyFont="1" applyBorder="1" applyAlignment="1" applyProtection="1">
      <alignment horizontal="left"/>
      <protection locked="0"/>
    </xf>
    <xf numFmtId="0" fontId="1" fillId="0" borderId="0" xfId="0" applyFont="1" applyAlignment="1" applyProtection="1">
      <alignment vertical="center" wrapText="1"/>
      <protection locked="0"/>
    </xf>
    <xf numFmtId="0" fontId="1" fillId="0" borderId="0" xfId="0" applyFont="1" applyAlignment="1" applyProtection="1">
      <alignment vertical="center"/>
      <protection locked="0"/>
    </xf>
    <xf numFmtId="0" fontId="16" fillId="7" borderId="9" xfId="0" applyFont="1" applyFill="1" applyBorder="1" applyAlignment="1" applyProtection="1">
      <alignment horizontal="left" vertical="top" wrapText="1"/>
      <protection locked="0"/>
    </xf>
    <xf numFmtId="0" fontId="16" fillId="7" borderId="4" xfId="0" applyFont="1" applyFill="1" applyBorder="1" applyAlignment="1" applyProtection="1">
      <alignment horizontal="left" vertical="top" wrapText="1"/>
      <protection locked="0"/>
    </xf>
    <xf numFmtId="0" fontId="16" fillId="7" borderId="10" xfId="0" applyFont="1" applyFill="1" applyBorder="1" applyAlignment="1" applyProtection="1">
      <alignment horizontal="left" vertical="top" wrapText="1"/>
      <protection locked="0"/>
    </xf>
    <xf numFmtId="0" fontId="16" fillId="7" borderId="14" xfId="0" applyFont="1" applyFill="1" applyBorder="1" applyAlignment="1" applyProtection="1">
      <alignment horizontal="left" vertical="top" wrapText="1"/>
      <protection locked="0"/>
    </xf>
    <xf numFmtId="0" fontId="16" fillId="7" borderId="0" xfId="0" applyFont="1" applyFill="1" applyBorder="1" applyAlignment="1" applyProtection="1">
      <alignment horizontal="left" vertical="top" wrapText="1"/>
      <protection locked="0"/>
    </xf>
    <xf numFmtId="0" fontId="16" fillId="7" borderId="15" xfId="0" applyFont="1" applyFill="1" applyBorder="1" applyAlignment="1" applyProtection="1">
      <alignment horizontal="left" vertical="top" wrapText="1"/>
      <protection locked="0"/>
    </xf>
    <xf numFmtId="0" fontId="16" fillId="7" borderId="11" xfId="0" applyFont="1" applyFill="1" applyBorder="1" applyAlignment="1" applyProtection="1">
      <alignment horizontal="left" vertical="top" wrapText="1"/>
      <protection locked="0"/>
    </xf>
    <xf numFmtId="0" fontId="16" fillId="7" borderId="7" xfId="0" applyFont="1" applyFill="1" applyBorder="1" applyAlignment="1" applyProtection="1">
      <alignment horizontal="left" vertical="top" wrapText="1"/>
      <protection locked="0"/>
    </xf>
    <xf numFmtId="0" fontId="16" fillId="7" borderId="8" xfId="0" applyFont="1" applyFill="1" applyBorder="1" applyAlignment="1" applyProtection="1">
      <alignment horizontal="left" vertical="top" wrapText="1"/>
      <protection locked="0"/>
    </xf>
    <xf numFmtId="0" fontId="16" fillId="7" borderId="1" xfId="0" applyFont="1" applyFill="1" applyBorder="1" applyAlignment="1">
      <alignment horizontal="center" vertical="center" wrapText="1"/>
    </xf>
    <xf numFmtId="0" fontId="14" fillId="8" borderId="9" xfId="0" applyFont="1" applyFill="1" applyBorder="1" applyAlignment="1" applyProtection="1">
      <alignment horizontal="center" vertical="center" wrapText="1"/>
      <protection locked="0"/>
    </xf>
    <xf numFmtId="0" fontId="14" fillId="8" borderId="10" xfId="0" applyFont="1" applyFill="1" applyBorder="1" applyAlignment="1" applyProtection="1">
      <alignment horizontal="center" vertical="center" wrapText="1"/>
      <protection locked="0"/>
    </xf>
    <xf numFmtId="0" fontId="14" fillId="8" borderId="11" xfId="0" applyFont="1" applyFill="1" applyBorder="1" applyAlignment="1" applyProtection="1">
      <alignment horizontal="center" vertical="center" wrapText="1"/>
      <protection locked="0"/>
    </xf>
    <xf numFmtId="0" fontId="14" fillId="8" borderId="8" xfId="0" applyFont="1" applyFill="1" applyBorder="1" applyAlignment="1" applyProtection="1">
      <alignment horizontal="center" vertical="center" wrapText="1"/>
      <protection locked="0"/>
    </xf>
    <xf numFmtId="10" fontId="1" fillId="0" borderId="2" xfId="0" applyNumberFormat="1" applyFont="1" applyBorder="1" applyAlignment="1" applyProtection="1">
      <alignment horizontal="center" vertical="center" wrapText="1"/>
      <protection locked="0"/>
    </xf>
    <xf numFmtId="10" fontId="1" fillId="0" borderId="6"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8" fillId="0" borderId="2"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 fillId="8" borderId="1" xfId="0" applyFont="1" applyFill="1" applyBorder="1" applyAlignment="1" applyProtection="1">
      <alignment horizontal="left" vertical="center" wrapText="1"/>
      <protection locked="0"/>
    </xf>
    <xf numFmtId="0" fontId="1" fillId="0" borderId="0" xfId="0" applyFont="1" applyBorder="1" applyAlignment="1" applyProtection="1">
      <alignment wrapText="1"/>
    </xf>
    <xf numFmtId="0" fontId="16" fillId="7" borderId="1" xfId="0" applyFont="1" applyFill="1" applyBorder="1" applyAlignment="1" applyProtection="1">
      <alignment horizontal="left" vertical="top" wrapText="1"/>
      <protection locked="0"/>
    </xf>
    <xf numFmtId="1" fontId="1" fillId="4" borderId="3" xfId="0" applyNumberFormat="1" applyFont="1" applyFill="1" applyBorder="1" applyAlignment="1" applyProtection="1">
      <alignment horizontal="center" vertical="center"/>
      <protection locked="0"/>
    </xf>
    <xf numFmtId="1" fontId="1" fillId="4" borderId="12" xfId="0" applyNumberFormat="1" applyFont="1" applyFill="1" applyBorder="1" applyAlignment="1" applyProtection="1">
      <alignment horizontal="center" vertical="center"/>
      <protection locked="0"/>
    </xf>
    <xf numFmtId="1" fontId="1" fillId="4" borderId="3" xfId="0" applyNumberFormat="1" applyFont="1" applyFill="1" applyBorder="1" applyAlignment="1" applyProtection="1">
      <alignment horizontal="center" vertical="center" wrapText="1"/>
      <protection locked="0"/>
    </xf>
    <xf numFmtId="1" fontId="1" fillId="4" borderId="12" xfId="0" applyNumberFormat="1" applyFont="1" applyFill="1" applyBorder="1" applyAlignment="1" applyProtection="1">
      <alignment horizontal="center" vertical="center" wrapText="1"/>
      <protection locked="0"/>
    </xf>
    <xf numFmtId="0" fontId="8" fillId="0" borderId="3" xfId="0" applyFont="1" applyBorder="1" applyAlignment="1">
      <alignment horizontal="center" vertical="center"/>
    </xf>
    <xf numFmtId="0" fontId="8" fillId="0" borderId="12" xfId="0" applyFont="1" applyBorder="1" applyAlignment="1">
      <alignment horizontal="center" vertical="center"/>
    </xf>
    <xf numFmtId="1" fontId="1" fillId="4" borderId="3" xfId="0" applyNumberFormat="1" applyFont="1" applyFill="1" applyBorder="1" applyAlignment="1" applyProtection="1">
      <alignment horizontal="center" vertical="center"/>
    </xf>
    <xf numFmtId="1" fontId="1" fillId="4" borderId="12" xfId="0" applyNumberFormat="1" applyFont="1" applyFill="1" applyBorder="1" applyAlignment="1" applyProtection="1">
      <alignment horizontal="center" vertical="center"/>
    </xf>
    <xf numFmtId="1" fontId="1" fillId="4" borderId="3" xfId="0" applyNumberFormat="1" applyFont="1" applyFill="1" applyBorder="1" applyAlignment="1" applyProtection="1">
      <alignment vertical="center"/>
      <protection locked="0"/>
    </xf>
    <xf numFmtId="1" fontId="1" fillId="4" borderId="12" xfId="0" applyNumberFormat="1" applyFont="1" applyFill="1" applyBorder="1" applyAlignment="1" applyProtection="1">
      <alignment vertical="center"/>
      <protection locked="0"/>
    </xf>
    <xf numFmtId="1" fontId="19" fillId="4" borderId="9" xfId="0" applyNumberFormat="1" applyFont="1" applyFill="1" applyBorder="1" applyAlignment="1" applyProtection="1">
      <alignment vertical="center" wrapText="1"/>
      <protection locked="0"/>
    </xf>
    <xf numFmtId="1" fontId="19" fillId="4" borderId="4" xfId="0" applyNumberFormat="1" applyFont="1" applyFill="1" applyBorder="1" applyAlignment="1" applyProtection="1">
      <alignment vertical="center" wrapText="1"/>
      <protection locked="0"/>
    </xf>
    <xf numFmtId="1" fontId="19" fillId="4" borderId="10" xfId="0" applyNumberFormat="1" applyFont="1" applyFill="1" applyBorder="1" applyAlignment="1" applyProtection="1">
      <alignment vertical="center" wrapText="1"/>
      <protection locked="0"/>
    </xf>
    <xf numFmtId="1" fontId="19" fillId="4" borderId="11" xfId="0" applyNumberFormat="1" applyFont="1" applyFill="1" applyBorder="1" applyAlignment="1" applyProtection="1">
      <alignment vertical="center" wrapText="1"/>
      <protection locked="0"/>
    </xf>
    <xf numFmtId="1" fontId="19" fillId="4" borderId="7" xfId="0" applyNumberFormat="1" applyFont="1" applyFill="1" applyBorder="1" applyAlignment="1" applyProtection="1">
      <alignment vertical="center" wrapText="1"/>
      <protection locked="0"/>
    </xf>
    <xf numFmtId="1" fontId="19" fillId="4" borderId="8" xfId="0" applyNumberFormat="1" applyFont="1" applyFill="1" applyBorder="1" applyAlignment="1" applyProtection="1">
      <alignment vertical="center" wrapText="1"/>
      <protection locked="0"/>
    </xf>
    <xf numFmtId="1" fontId="1" fillId="4" borderId="3" xfId="0" applyNumberFormat="1" applyFont="1" applyFill="1" applyBorder="1" applyAlignment="1" applyProtection="1">
      <alignment horizontal="left" vertical="center"/>
      <protection locked="0"/>
    </xf>
    <xf numFmtId="1" fontId="1" fillId="4" borderId="12" xfId="0" applyNumberFormat="1" applyFont="1" applyFill="1" applyBorder="1" applyAlignment="1" applyProtection="1">
      <alignment horizontal="left" vertical="center"/>
      <protection locked="0"/>
    </xf>
    <xf numFmtId="1" fontId="19" fillId="4" borderId="9" xfId="0" applyNumberFormat="1" applyFont="1" applyFill="1" applyBorder="1" applyAlignment="1" applyProtection="1">
      <alignment horizontal="left" vertical="center" wrapText="1"/>
      <protection locked="0"/>
    </xf>
    <xf numFmtId="1" fontId="19" fillId="4" borderId="4" xfId="0" applyNumberFormat="1" applyFont="1" applyFill="1" applyBorder="1" applyAlignment="1" applyProtection="1">
      <alignment horizontal="left" vertical="center" wrapText="1"/>
      <protection locked="0"/>
    </xf>
    <xf numFmtId="1" fontId="19" fillId="4" borderId="10" xfId="0" applyNumberFormat="1" applyFont="1" applyFill="1" applyBorder="1" applyAlignment="1" applyProtection="1">
      <alignment horizontal="left" vertical="center" wrapText="1"/>
      <protection locked="0"/>
    </xf>
    <xf numFmtId="1" fontId="19" fillId="4" borderId="11" xfId="0" applyNumberFormat="1" applyFont="1" applyFill="1" applyBorder="1" applyAlignment="1" applyProtection="1">
      <alignment horizontal="left" vertical="center" wrapText="1"/>
      <protection locked="0"/>
    </xf>
    <xf numFmtId="1" fontId="19" fillId="4" borderId="7" xfId="0" applyNumberFormat="1" applyFont="1" applyFill="1" applyBorder="1" applyAlignment="1" applyProtection="1">
      <alignment horizontal="left" vertical="center" wrapText="1"/>
      <protection locked="0"/>
    </xf>
    <xf numFmtId="1" fontId="19" fillId="4" borderId="8" xfId="0" applyNumberFormat="1" applyFont="1" applyFill="1" applyBorder="1" applyAlignment="1" applyProtection="1">
      <alignment horizontal="left" vertical="center" wrapText="1"/>
      <protection locked="0"/>
    </xf>
    <xf numFmtId="1" fontId="1" fillId="4" borderId="13" xfId="0" applyNumberFormat="1" applyFont="1" applyFill="1" applyBorder="1" applyAlignment="1" applyProtection="1">
      <alignment horizontal="center" vertical="center"/>
      <protection locked="0"/>
    </xf>
    <xf numFmtId="1" fontId="2" fillId="4" borderId="1" xfId="0" applyNumberFormat="1" applyFont="1" applyFill="1" applyBorder="1" applyAlignment="1" applyProtection="1">
      <alignment horizontal="center" vertical="center"/>
      <protection locked="0"/>
    </xf>
    <xf numFmtId="1" fontId="1" fillId="4" borderId="13" xfId="0" applyNumberFormat="1" applyFont="1" applyFill="1" applyBorder="1" applyAlignment="1" applyProtection="1">
      <alignment horizontal="left" vertical="center"/>
      <protection locked="0"/>
    </xf>
    <xf numFmtId="1" fontId="19" fillId="4" borderId="14" xfId="0" applyNumberFormat="1" applyFont="1" applyFill="1" applyBorder="1" applyAlignment="1" applyProtection="1">
      <alignment horizontal="left" vertical="center" wrapText="1"/>
      <protection locked="0"/>
    </xf>
    <xf numFmtId="1" fontId="19" fillId="4" borderId="0" xfId="0" applyNumberFormat="1" applyFont="1" applyFill="1" applyBorder="1" applyAlignment="1" applyProtection="1">
      <alignment horizontal="left" vertical="center" wrapText="1"/>
      <protection locked="0"/>
    </xf>
    <xf numFmtId="1" fontId="19" fillId="4" borderId="15" xfId="0" applyNumberFormat="1" applyFont="1" applyFill="1" applyBorder="1" applyAlignment="1" applyProtection="1">
      <alignment horizontal="left" vertical="center" wrapText="1"/>
      <protection locked="0"/>
    </xf>
    <xf numFmtId="1" fontId="1" fillId="4" borderId="13" xfId="0" applyNumberFormat="1" applyFont="1" applyFill="1" applyBorder="1" applyAlignment="1" applyProtection="1">
      <alignment horizontal="center" vertical="center" wrapText="1"/>
      <protection locked="0"/>
    </xf>
    <xf numFmtId="1" fontId="19" fillId="3" borderId="1" xfId="0" applyNumberFormat="1" applyFont="1" applyFill="1" applyBorder="1" applyAlignment="1" applyProtection="1">
      <alignment horizontal="left" vertical="center" wrapText="1"/>
      <protection locked="0"/>
    </xf>
    <xf numFmtId="0" fontId="8" fillId="0" borderId="13" xfId="0" applyFont="1" applyBorder="1" applyAlignment="1">
      <alignment horizontal="center" vertical="center"/>
    </xf>
    <xf numFmtId="1" fontId="1" fillId="0" borderId="3" xfId="0" applyNumberFormat="1" applyFont="1" applyBorder="1" applyAlignment="1" applyProtection="1">
      <alignment horizontal="center" vertical="center"/>
      <protection locked="0"/>
    </xf>
    <xf numFmtId="1" fontId="1" fillId="0" borderId="13" xfId="0" applyNumberFormat="1" applyFont="1" applyBorder="1" applyAlignment="1" applyProtection="1">
      <alignment horizontal="center" vertical="center"/>
      <protection locked="0"/>
    </xf>
    <xf numFmtId="1" fontId="1" fillId="0" borderId="12" xfId="0" applyNumberFormat="1" applyFont="1" applyBorder="1" applyAlignment="1" applyProtection="1">
      <alignment horizontal="center" vertical="center"/>
      <protection locked="0"/>
    </xf>
    <xf numFmtId="1" fontId="1" fillId="4" borderId="13" xfId="0" applyNumberFormat="1" applyFont="1" applyFill="1" applyBorder="1" applyAlignment="1" applyProtection="1">
      <alignment horizontal="center" vertical="center"/>
    </xf>
    <xf numFmtId="1" fontId="2" fillId="4" borderId="3" xfId="0" applyNumberFormat="1" applyFont="1" applyFill="1" applyBorder="1" applyAlignment="1" applyProtection="1">
      <alignment horizontal="center" vertical="center"/>
      <protection locked="0"/>
    </xf>
    <xf numFmtId="1" fontId="2" fillId="4" borderId="13" xfId="0" applyNumberFormat="1" applyFont="1" applyFill="1" applyBorder="1" applyAlignment="1" applyProtection="1">
      <alignment horizontal="center" vertical="center"/>
      <protection locked="0"/>
    </xf>
    <xf numFmtId="1" fontId="2" fillId="4" borderId="12" xfId="0" applyNumberFormat="1" applyFont="1" applyFill="1" applyBorder="1" applyAlignment="1" applyProtection="1">
      <alignment horizontal="center" vertical="center"/>
      <protection locked="0"/>
    </xf>
    <xf numFmtId="1" fontId="19" fillId="4" borderId="2" xfId="0" applyNumberFormat="1" applyFont="1" applyFill="1" applyBorder="1" applyAlignment="1" applyProtection="1">
      <alignment horizontal="left" vertical="center" wrapText="1"/>
      <protection locked="0"/>
    </xf>
    <xf numFmtId="1" fontId="19" fillId="4" borderId="5" xfId="0" applyNumberFormat="1" applyFont="1" applyFill="1" applyBorder="1" applyAlignment="1" applyProtection="1">
      <alignment horizontal="left" vertical="center" wrapText="1"/>
      <protection locked="0"/>
    </xf>
    <xf numFmtId="1" fontId="19" fillId="4" borderId="6" xfId="0" applyNumberFormat="1" applyFont="1" applyFill="1" applyBorder="1" applyAlignment="1" applyProtection="1">
      <alignment horizontal="left" vertical="center" wrapText="1"/>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 fontId="1" fillId="4" borderId="9" xfId="0" applyNumberFormat="1" applyFont="1" applyFill="1" applyBorder="1" applyAlignment="1" applyProtection="1">
      <alignment horizontal="left" vertical="center"/>
      <protection locked="0"/>
    </xf>
    <xf numFmtId="1" fontId="1" fillId="4" borderId="14" xfId="0" applyNumberFormat="1" applyFont="1" applyFill="1" applyBorder="1" applyAlignment="1" applyProtection="1">
      <alignment horizontal="left" vertical="center"/>
      <protection locked="0"/>
    </xf>
    <xf numFmtId="1" fontId="1" fillId="4" borderId="11" xfId="0" applyNumberFormat="1" applyFont="1" applyFill="1" applyBorder="1" applyAlignment="1" applyProtection="1">
      <alignment horizontal="left" vertical="center"/>
      <protection locked="0"/>
    </xf>
    <xf numFmtId="1" fontId="19" fillId="3" borderId="1" xfId="0" applyNumberFormat="1" applyFont="1" applyFill="1" applyBorder="1" applyAlignment="1" applyProtection="1">
      <alignment vertical="center" wrapText="1"/>
      <protection locked="0"/>
    </xf>
    <xf numFmtId="1" fontId="1" fillId="4" borderId="9" xfId="0" applyNumberFormat="1" applyFont="1" applyFill="1" applyBorder="1" applyAlignment="1" applyProtection="1">
      <alignment horizontal="left" vertical="center" wrapText="1"/>
      <protection locked="0"/>
    </xf>
    <xf numFmtId="1" fontId="1" fillId="4" borderId="4" xfId="0" applyNumberFormat="1" applyFont="1" applyFill="1" applyBorder="1" applyAlignment="1" applyProtection="1">
      <alignment horizontal="left" vertical="center" wrapText="1"/>
      <protection locked="0"/>
    </xf>
    <xf numFmtId="1" fontId="1" fillId="4" borderId="10" xfId="0" applyNumberFormat="1" applyFont="1" applyFill="1" applyBorder="1" applyAlignment="1" applyProtection="1">
      <alignment horizontal="left" vertical="center" wrapText="1"/>
      <protection locked="0"/>
    </xf>
    <xf numFmtId="1" fontId="1" fillId="4" borderId="11" xfId="0" applyNumberFormat="1" applyFont="1" applyFill="1" applyBorder="1" applyAlignment="1" applyProtection="1">
      <alignment horizontal="left" vertical="center" wrapText="1"/>
      <protection locked="0"/>
    </xf>
    <xf numFmtId="1" fontId="1" fillId="4" borderId="7" xfId="0" applyNumberFormat="1" applyFont="1" applyFill="1" applyBorder="1" applyAlignment="1" applyProtection="1">
      <alignment horizontal="left" vertical="center" wrapText="1"/>
      <protection locked="0"/>
    </xf>
    <xf numFmtId="1" fontId="1" fillId="4" borderId="8" xfId="0" applyNumberFormat="1" applyFont="1" applyFill="1" applyBorder="1" applyAlignment="1" applyProtection="1">
      <alignment horizontal="left" vertical="center" wrapText="1"/>
      <protection locked="0"/>
    </xf>
    <xf numFmtId="1" fontId="1" fillId="4" borderId="1" xfId="0" applyNumberFormat="1" applyFont="1" applyFill="1" applyBorder="1" applyAlignment="1" applyProtection="1">
      <alignment horizontal="left" vertical="center" wrapText="1"/>
      <protection locked="0"/>
    </xf>
    <xf numFmtId="1" fontId="1" fillId="4" borderId="9" xfId="0" applyNumberFormat="1" applyFont="1" applyFill="1" applyBorder="1" applyAlignment="1" applyProtection="1">
      <alignment horizontal="left" vertical="top" wrapText="1"/>
      <protection locked="0"/>
    </xf>
    <xf numFmtId="1" fontId="1" fillId="4" borderId="4" xfId="0" applyNumberFormat="1" applyFont="1" applyFill="1" applyBorder="1" applyAlignment="1" applyProtection="1">
      <alignment horizontal="left" vertical="top" wrapText="1"/>
      <protection locked="0"/>
    </xf>
    <xf numFmtId="1" fontId="1" fillId="4" borderId="10" xfId="0" applyNumberFormat="1" applyFont="1" applyFill="1" applyBorder="1" applyAlignment="1" applyProtection="1">
      <alignment horizontal="left" vertical="top" wrapText="1"/>
      <protection locked="0"/>
    </xf>
    <xf numFmtId="1" fontId="1" fillId="4" borderId="14" xfId="0" applyNumberFormat="1" applyFont="1" applyFill="1" applyBorder="1" applyAlignment="1" applyProtection="1">
      <alignment horizontal="left" vertical="top" wrapText="1"/>
      <protection locked="0"/>
    </xf>
    <xf numFmtId="1" fontId="1" fillId="4" borderId="0" xfId="0" applyNumberFormat="1" applyFont="1" applyFill="1" applyBorder="1" applyAlignment="1" applyProtection="1">
      <alignment horizontal="left" vertical="top" wrapText="1"/>
      <protection locked="0"/>
    </xf>
    <xf numFmtId="1" fontId="1" fillId="4" borderId="15" xfId="0" applyNumberFormat="1" applyFont="1" applyFill="1" applyBorder="1" applyAlignment="1" applyProtection="1">
      <alignment horizontal="left" vertical="top" wrapText="1"/>
      <protection locked="0"/>
    </xf>
    <xf numFmtId="1" fontId="1" fillId="4" borderId="11" xfId="0" applyNumberFormat="1" applyFont="1" applyFill="1" applyBorder="1" applyAlignment="1" applyProtection="1">
      <alignment horizontal="left" vertical="top" wrapText="1"/>
      <protection locked="0"/>
    </xf>
    <xf numFmtId="1" fontId="1" fillId="4" borderId="7" xfId="0" applyNumberFormat="1" applyFont="1" applyFill="1" applyBorder="1" applyAlignment="1" applyProtection="1">
      <alignment horizontal="left" vertical="top" wrapText="1"/>
      <protection locked="0"/>
    </xf>
    <xf numFmtId="1" fontId="1" fillId="4" borderId="8" xfId="0" applyNumberFormat="1" applyFont="1" applyFill="1" applyBorder="1" applyAlignment="1" applyProtection="1">
      <alignment horizontal="left" vertical="top" wrapText="1"/>
      <protection locked="0"/>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1" fontId="1" fillId="0" borderId="3" xfId="0" applyNumberFormat="1" applyFont="1" applyBorder="1" applyAlignment="1" applyProtection="1">
      <alignment horizontal="center" vertical="center"/>
    </xf>
    <xf numFmtId="1" fontId="1" fillId="0" borderId="12" xfId="0" applyNumberFormat="1"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1" fillId="2" borderId="1" xfId="0" applyFont="1" applyFill="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2" fontId="1"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1" fontId="1" fillId="4" borderId="1" xfId="0" applyNumberFormat="1" applyFont="1" applyFill="1" applyBorder="1" applyAlignment="1" applyProtection="1">
      <alignment horizontal="left"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10" fontId="2" fillId="0" borderId="1" xfId="0" applyNumberFormat="1"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0" fontId="2" fillId="5" borderId="0" xfId="0" applyFont="1" applyFill="1" applyAlignment="1" applyProtection="1">
      <alignment horizontal="left" vertical="top"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0" xfId="0" applyFont="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1" fontId="1" fillId="4" borderId="4" xfId="0" applyNumberFormat="1" applyFont="1" applyFill="1" applyBorder="1" applyAlignment="1" applyProtection="1">
      <alignment horizontal="left" vertical="center"/>
      <protection locked="0"/>
    </xf>
    <xf numFmtId="1" fontId="1" fillId="4" borderId="10"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0" fontId="2" fillId="0" borderId="0" xfId="0" applyFont="1" applyAlignment="1" applyProtection="1">
      <alignment horizontal="left" vertical="center" wrapText="1"/>
      <protection locked="0"/>
    </xf>
    <xf numFmtId="0"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2" fillId="0" borderId="0" xfId="0" applyFont="1" applyProtection="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6" fillId="0" borderId="0" xfId="0" applyFont="1" applyAlignment="1" applyProtection="1">
      <alignment horizontal="left" vertical="center" wrapText="1"/>
      <protection locked="0"/>
    </xf>
    <xf numFmtId="0" fontId="1" fillId="0" borderId="1" xfId="0" applyFont="1" applyBorder="1" applyAlignment="1" applyProtection="1">
      <alignment horizontal="left" vertical="top"/>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4" fillId="0" borderId="4"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10" fontId="2" fillId="0" borderId="1"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1" fillId="0" borderId="14" xfId="0" applyFont="1" applyBorder="1" applyProtection="1">
      <protection locked="0"/>
    </xf>
    <xf numFmtId="0" fontId="1" fillId="0" borderId="0" xfId="0" applyFont="1" applyProtection="1">
      <protection locked="0"/>
    </xf>
    <xf numFmtId="2" fontId="1" fillId="0" borderId="1" xfId="0" applyNumberFormat="1" applyFont="1" applyBorder="1" applyAlignment="1" applyProtection="1">
      <alignment horizontal="center" vertical="center" wrapText="1"/>
    </xf>
    <xf numFmtId="0" fontId="22" fillId="0" borderId="1" xfId="0" applyFont="1" applyBorder="1" applyAlignment="1" applyProtection="1">
      <alignment horizontal="left" vertical="center" wrapText="1"/>
    </xf>
    <xf numFmtId="0" fontId="1" fillId="0" borderId="0" xfId="0" applyFont="1" applyBorder="1" applyProtection="1">
      <protection locked="0"/>
    </xf>
    <xf numFmtId="0" fontId="1" fillId="0" borderId="0" xfId="0" applyFont="1" applyAlignment="1" applyProtection="1">
      <alignment wrapText="1"/>
      <protection locked="0"/>
    </xf>
    <xf numFmtId="1" fontId="17" fillId="4" borderId="2" xfId="0" applyNumberFormat="1" applyFont="1" applyFill="1" applyBorder="1" applyAlignment="1" applyProtection="1">
      <alignment horizontal="center" vertical="center" wrapText="1"/>
      <protection locked="0"/>
    </xf>
    <xf numFmtId="1" fontId="17" fillId="4" borderId="5" xfId="0" applyNumberFormat="1" applyFont="1" applyFill="1" applyBorder="1" applyAlignment="1" applyProtection="1">
      <alignment horizontal="center" vertical="center" wrapText="1"/>
      <protection locked="0"/>
    </xf>
    <xf numFmtId="1" fontId="17" fillId="4" borderId="6" xfId="0" applyNumberFormat="1" applyFont="1" applyFill="1" applyBorder="1" applyAlignment="1" applyProtection="1">
      <alignment horizontal="center" vertical="center" wrapText="1"/>
      <protection locked="0"/>
    </xf>
    <xf numFmtId="1" fontId="1" fillId="4" borderId="2" xfId="0" applyNumberFormat="1" applyFont="1" applyFill="1" applyBorder="1" applyAlignment="1" applyProtection="1">
      <alignment horizontal="center" vertical="center"/>
      <protection locked="0"/>
    </xf>
    <xf numFmtId="1" fontId="1" fillId="4" borderId="5"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1" fontId="2" fillId="4" borderId="1" xfId="0" applyNumberFormat="1" applyFont="1" applyFill="1" applyBorder="1" applyAlignment="1" applyProtection="1">
      <alignment horizontal="center" vertical="center"/>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49" fontId="1" fillId="2" borderId="1" xfId="0" applyNumberFormat="1" applyFont="1" applyFill="1" applyBorder="1" applyAlignment="1" applyProtection="1">
      <alignment horizontal="left" vertical="center" wrapText="1"/>
      <protection locked="0"/>
    </xf>
    <xf numFmtId="1" fontId="1" fillId="3" borderId="3" xfId="0" applyNumberFormat="1" applyFont="1" applyFill="1" applyBorder="1" applyAlignment="1" applyProtection="1">
      <alignment horizontal="left" vertical="center"/>
      <protection locked="0"/>
    </xf>
    <xf numFmtId="1" fontId="1" fillId="3" borderId="12" xfId="0" applyNumberFormat="1" applyFont="1" applyFill="1" applyBorder="1" applyAlignment="1" applyProtection="1">
      <alignment horizontal="left" vertical="center"/>
      <protection locked="0"/>
    </xf>
    <xf numFmtId="1" fontId="1" fillId="3" borderId="9" xfId="0" applyNumberFormat="1" applyFont="1" applyFill="1" applyBorder="1" applyAlignment="1" applyProtection="1">
      <alignment horizontal="left" vertical="center" wrapText="1"/>
      <protection locked="0"/>
    </xf>
    <xf numFmtId="1" fontId="1" fillId="3" borderId="4" xfId="0" applyNumberFormat="1" applyFont="1" applyFill="1" applyBorder="1" applyAlignment="1" applyProtection="1">
      <alignment horizontal="left" vertical="center" wrapText="1"/>
      <protection locked="0"/>
    </xf>
    <xf numFmtId="1" fontId="1" fillId="3" borderId="10" xfId="0" applyNumberFormat="1" applyFont="1" applyFill="1" applyBorder="1" applyAlignment="1" applyProtection="1">
      <alignment horizontal="left" vertical="center" wrapText="1"/>
      <protection locked="0"/>
    </xf>
    <xf numFmtId="1" fontId="1" fillId="3" borderId="11" xfId="0" applyNumberFormat="1" applyFont="1" applyFill="1" applyBorder="1" applyAlignment="1" applyProtection="1">
      <alignment horizontal="left" vertical="center" wrapText="1"/>
      <protection locked="0"/>
    </xf>
    <xf numFmtId="1" fontId="1" fillId="3" borderId="7" xfId="0" applyNumberFormat="1" applyFont="1" applyFill="1" applyBorder="1" applyAlignment="1" applyProtection="1">
      <alignment horizontal="left" vertical="center" wrapText="1"/>
      <protection locked="0"/>
    </xf>
    <xf numFmtId="1" fontId="1" fillId="3" borderId="8" xfId="0" applyNumberFormat="1" applyFont="1" applyFill="1" applyBorder="1" applyAlignment="1" applyProtection="1">
      <alignment horizontal="left" vertical="center" wrapText="1"/>
      <protection locked="0"/>
    </xf>
    <xf numFmtId="1" fontId="1" fillId="3" borderId="3" xfId="0" applyNumberFormat="1" applyFont="1" applyFill="1" applyBorder="1" applyAlignment="1" applyProtection="1">
      <alignment horizontal="center" vertical="center"/>
      <protection locked="0"/>
    </xf>
    <xf numFmtId="1" fontId="1" fillId="3" borderId="12" xfId="0" applyNumberFormat="1"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1" fontId="1" fillId="3" borderId="3" xfId="0" applyNumberFormat="1" applyFont="1" applyFill="1" applyBorder="1" applyAlignment="1" applyProtection="1">
      <alignment horizontal="center" vertical="center" wrapText="1"/>
      <protection locked="0"/>
    </xf>
    <xf numFmtId="1" fontId="1" fillId="3" borderId="12" xfId="0" applyNumberFormat="1"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2" xfId="0" applyFont="1" applyBorder="1" applyAlignment="1" applyProtection="1">
      <alignment horizontal="center" vertical="center"/>
    </xf>
    <xf numFmtId="0" fontId="1" fillId="0" borderId="2"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6" xfId="0" applyFont="1" applyBorder="1" applyAlignment="1" applyProtection="1">
      <alignment horizontal="left" vertical="top"/>
    </xf>
    <xf numFmtId="0" fontId="2"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14" fillId="0" borderId="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2" fillId="4" borderId="1" xfId="0" applyNumberFormat="1" applyFont="1" applyFill="1" applyBorder="1" applyAlignment="1" applyProtection="1">
      <alignment horizontal="center" vertical="center"/>
      <protection locked="0"/>
    </xf>
    <xf numFmtId="1" fontId="19" fillId="4" borderId="1" xfId="0" applyNumberFormat="1" applyFont="1" applyFill="1" applyBorder="1" applyAlignment="1" applyProtection="1">
      <alignment horizontal="left" vertical="center"/>
      <protection locked="0"/>
    </xf>
    <xf numFmtId="1" fontId="2" fillId="0" borderId="12" xfId="0" applyNumberFormat="1" applyFont="1" applyBorder="1" applyAlignment="1" applyProtection="1">
      <alignment horizontal="center" vertical="center"/>
      <protection locked="0"/>
    </xf>
    <xf numFmtId="1" fontId="24" fillId="4" borderId="9" xfId="0" applyNumberFormat="1" applyFont="1" applyFill="1" applyBorder="1" applyAlignment="1" applyProtection="1">
      <alignment horizontal="left" vertical="center" wrapText="1"/>
      <protection locked="0"/>
    </xf>
    <xf numFmtId="1" fontId="24" fillId="4" borderId="4" xfId="0" applyNumberFormat="1" applyFont="1" applyFill="1" applyBorder="1" applyAlignment="1" applyProtection="1">
      <alignment horizontal="left" vertical="center" wrapText="1"/>
      <protection locked="0"/>
    </xf>
    <xf numFmtId="1" fontId="24" fillId="4" borderId="10" xfId="0" applyNumberFormat="1" applyFont="1" applyFill="1" applyBorder="1" applyAlignment="1" applyProtection="1">
      <alignment horizontal="left" vertical="center" wrapText="1"/>
      <protection locked="0"/>
    </xf>
    <xf numFmtId="1" fontId="24" fillId="4" borderId="14" xfId="0" applyNumberFormat="1" applyFont="1" applyFill="1" applyBorder="1" applyAlignment="1" applyProtection="1">
      <alignment horizontal="left" vertical="center" wrapText="1"/>
      <protection locked="0"/>
    </xf>
    <xf numFmtId="1" fontId="24" fillId="4" borderId="0" xfId="0" applyNumberFormat="1" applyFont="1" applyFill="1" applyBorder="1" applyAlignment="1" applyProtection="1">
      <alignment horizontal="left" vertical="center" wrapText="1"/>
      <protection locked="0"/>
    </xf>
    <xf numFmtId="1" fontId="24" fillId="4" borderId="15" xfId="0" applyNumberFormat="1" applyFont="1" applyFill="1" applyBorder="1" applyAlignment="1" applyProtection="1">
      <alignment horizontal="left" vertical="center" wrapText="1"/>
      <protection locked="0"/>
    </xf>
    <xf numFmtId="1" fontId="24" fillId="4" borderId="11" xfId="0" applyNumberFormat="1" applyFont="1" applyFill="1" applyBorder="1" applyAlignment="1" applyProtection="1">
      <alignment horizontal="left" vertical="center" wrapText="1"/>
      <protection locked="0"/>
    </xf>
    <xf numFmtId="1" fontId="24" fillId="4" borderId="7" xfId="0" applyNumberFormat="1" applyFont="1" applyFill="1" applyBorder="1" applyAlignment="1" applyProtection="1">
      <alignment horizontal="left" vertical="center" wrapText="1"/>
      <protection locked="0"/>
    </xf>
    <xf numFmtId="1" fontId="24" fillId="4" borderId="8" xfId="0" applyNumberFormat="1" applyFont="1" applyFill="1" applyBorder="1" applyAlignment="1" applyProtection="1">
      <alignment horizontal="left" vertical="center" wrapText="1"/>
      <protection locked="0"/>
    </xf>
    <xf numFmtId="1" fontId="19" fillId="4" borderId="1" xfId="0" applyNumberFormat="1" applyFont="1" applyFill="1" applyBorder="1" applyAlignment="1" applyProtection="1">
      <alignment horizontal="left" vertical="center" wrapText="1"/>
      <protection locked="0"/>
    </xf>
    <xf numFmtId="1" fontId="20" fillId="4" borderId="2" xfId="0" applyNumberFormat="1" applyFont="1" applyFill="1" applyBorder="1" applyAlignment="1" applyProtection="1">
      <alignment horizontal="left" vertical="center" wrapText="1"/>
      <protection locked="0"/>
    </xf>
    <xf numFmtId="1" fontId="20" fillId="4" borderId="5" xfId="0" applyNumberFormat="1" applyFont="1" applyFill="1" applyBorder="1" applyAlignment="1" applyProtection="1">
      <alignment horizontal="left" vertical="center" wrapText="1"/>
      <protection locked="0"/>
    </xf>
    <xf numFmtId="1" fontId="20" fillId="4" borderId="6" xfId="0" applyNumberFormat="1" applyFont="1" applyFill="1" applyBorder="1" applyAlignment="1" applyProtection="1">
      <alignment horizontal="left" vertical="center" wrapText="1"/>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1" fontId="1" fillId="0" borderId="2"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1" fillId="0" borderId="2"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0" xfId="0" applyFont="1" applyAlignment="1" applyProtection="1">
      <alignment horizontal="left"/>
      <protection locked="0"/>
    </xf>
    <xf numFmtId="0" fontId="2" fillId="0" borderId="1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5" xfId="0" applyFont="1" applyBorder="1" applyAlignment="1" applyProtection="1">
      <alignment horizontal="center" vertical="center"/>
    </xf>
    <xf numFmtId="0" fontId="8" fillId="0" borderId="2"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21" fillId="0" borderId="2" xfId="0" applyFont="1" applyBorder="1" applyAlignment="1">
      <alignment horizontal="left"/>
    </xf>
    <xf numFmtId="0" fontId="21" fillId="0" borderId="5" xfId="0" applyFont="1" applyBorder="1" applyAlignment="1">
      <alignment horizontal="left"/>
    </xf>
    <xf numFmtId="0" fontId="21" fillId="0" borderId="6" xfId="0" applyFont="1" applyBorder="1" applyAlignment="1">
      <alignment horizontal="left"/>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21" fillId="0" borderId="1" xfId="0" applyFont="1" applyBorder="1" applyAlignment="1">
      <alignment horizontal="left" vertical="center" wrapText="1"/>
    </xf>
    <xf numFmtId="0" fontId="0" fillId="0" borderId="9"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21" fillId="0" borderId="0" xfId="0" applyFont="1" applyBorder="1" applyAlignment="1">
      <alignment horizontal="center"/>
    </xf>
    <xf numFmtId="0" fontId="0" fillId="0" borderId="2" xfId="0" applyBorder="1" applyAlignment="1">
      <alignment horizontal="left"/>
    </xf>
    <xf numFmtId="0" fontId="0" fillId="0" borderId="5" xfId="0" applyBorder="1" applyAlignment="1">
      <alignment horizontal="left"/>
    </xf>
    <xf numFmtId="0" fontId="0" fillId="0" borderId="6" xfId="0" applyBorder="1" applyAlignment="1">
      <alignment horizontal="left"/>
    </xf>
  </cellXfs>
  <cellStyles count="1">
    <cellStyle name="Normal" xfId="0" builtinId="0"/>
  </cellStyles>
  <dxfs count="54">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checked="Checked"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checked="Checked"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3" name="Group 2"/>
            <xdr:cNvGrpSpPr/>
          </xdr:nvGrpSpPr>
          <xdr:grpSpPr>
            <a:xfrm>
              <a:off x="7944240" y="381902"/>
              <a:ext cx="1325561" cy="190493"/>
              <a:chOff x="7355900" y="381927"/>
              <a:chExt cx="1216705" cy="188695"/>
            </a:xfrm>
          </xdr:grpSpPr>
          <xdr:sp macro="" textlink="">
            <xdr:nvSpPr>
              <xdr:cNvPr id="2065" name="Group Box 17" hidden="1">
                <a:extLst>
                  <a:ext uri="{63B3BB69-23CF-44E3-9099-C40C66FF867C}">
                    <a14:compatExt spid="_x0000_s2065"/>
                  </a:ext>
                </a:extLst>
              </xdr:cNvPr>
              <xdr:cNvSpPr/>
            </xdr:nvSpPr>
            <xdr:spPr bwMode="auto">
              <a:xfrm>
                <a:off x="7355900" y="381927"/>
                <a:ext cx="1216705" cy="188695"/>
              </a:xfrm>
              <a:prstGeom prst="rect">
                <a:avLst/>
              </a:prstGeom>
              <a:noFill/>
              <a:ln w="9525">
                <a:miter lim="800000"/>
                <a:headEnd/>
                <a:tailEnd/>
              </a:ln>
              <a:extLst>
                <a:ext uri="{909E8E84-426E-40DD-AFC4-6F175D3DCCD1}">
                  <a14:hiddenFill>
                    <a:noFill/>
                  </a14:hiddenFill>
                </a:ext>
              </a:extLst>
            </xdr:spPr>
          </xdr:sp>
          <xdr:sp macro="" textlink="">
            <xdr:nvSpPr>
              <xdr:cNvPr id="2066" name="Option Button 18" hidden="1">
                <a:extLst>
                  <a:ext uri="{63B3BB69-23CF-44E3-9099-C40C66FF867C}">
                    <a14:compatExt spid="_x0000_s2066"/>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069" name="Option Button 21" hidden="1">
                <a:extLst>
                  <a:ext uri="{63B3BB69-23CF-44E3-9099-C40C66FF867C}">
                    <a14:compatExt spid="_x0000_s2069"/>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89" name="Group 88"/>
            <xdr:cNvGrpSpPr/>
          </xdr:nvGrpSpPr>
          <xdr:grpSpPr>
            <a:xfrm>
              <a:off x="7944240" y="1428752"/>
              <a:ext cx="1325561" cy="190492"/>
              <a:chOff x="7355900" y="381857"/>
              <a:chExt cx="1216705" cy="188695"/>
            </a:xfrm>
          </xdr:grpSpPr>
          <xdr:sp macro="" textlink="">
            <xdr:nvSpPr>
              <xdr:cNvPr id="2122" name="Group Box 74" hidden="1">
                <a:extLst>
                  <a:ext uri="{63B3BB69-23CF-44E3-9099-C40C66FF867C}">
                    <a14:compatExt spid="_x0000_s2122"/>
                  </a:ext>
                </a:extLst>
              </xdr:cNvPr>
              <xdr:cNvSpPr/>
            </xdr:nvSpPr>
            <xdr:spPr bwMode="auto">
              <a:xfrm>
                <a:off x="7355900" y="381857"/>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23" name="Option Button 75" hidden="1">
                <a:extLst>
                  <a:ext uri="{63B3BB69-23CF-44E3-9099-C40C66FF867C}">
                    <a14:compatExt spid="_x0000_s2123"/>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24" name="Option Button 76" hidden="1">
                <a:extLst>
                  <a:ext uri="{63B3BB69-23CF-44E3-9099-C40C66FF867C}">
                    <a14:compatExt spid="_x0000_s2124"/>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93" name="Group 92"/>
            <xdr:cNvGrpSpPr/>
          </xdr:nvGrpSpPr>
          <xdr:grpSpPr>
            <a:xfrm>
              <a:off x="7944240" y="1809752"/>
              <a:ext cx="1325561" cy="190492"/>
              <a:chOff x="7355900" y="381857"/>
              <a:chExt cx="1216705" cy="188695"/>
            </a:xfrm>
          </xdr:grpSpPr>
          <xdr:sp macro="" textlink="">
            <xdr:nvSpPr>
              <xdr:cNvPr id="2125" name="Group Box 77" hidden="1">
                <a:extLst>
                  <a:ext uri="{63B3BB69-23CF-44E3-9099-C40C66FF867C}">
                    <a14:compatExt spid="_x0000_s2125"/>
                  </a:ext>
                </a:extLst>
              </xdr:cNvPr>
              <xdr:cNvSpPr/>
            </xdr:nvSpPr>
            <xdr:spPr bwMode="auto">
              <a:xfrm>
                <a:off x="7355900" y="381857"/>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26" name="Option Button 78" hidden="1">
                <a:extLst>
                  <a:ext uri="{63B3BB69-23CF-44E3-9099-C40C66FF867C}">
                    <a14:compatExt spid="_x0000_s2126"/>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27" name="Option Button 79" hidden="1">
                <a:extLst>
                  <a:ext uri="{63B3BB69-23CF-44E3-9099-C40C66FF867C}">
                    <a14:compatExt spid="_x0000_s2127"/>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97" name="Group 96"/>
            <xdr:cNvGrpSpPr/>
          </xdr:nvGrpSpPr>
          <xdr:grpSpPr>
            <a:xfrm>
              <a:off x="7944240" y="2286902"/>
              <a:ext cx="1325561" cy="190492"/>
              <a:chOff x="7355900" y="381857"/>
              <a:chExt cx="1216705" cy="188695"/>
            </a:xfrm>
          </xdr:grpSpPr>
          <xdr:sp macro="" textlink="">
            <xdr:nvSpPr>
              <xdr:cNvPr id="2128" name="Group Box 80" hidden="1">
                <a:extLst>
                  <a:ext uri="{63B3BB69-23CF-44E3-9099-C40C66FF867C}">
                    <a14:compatExt spid="_x0000_s2128"/>
                  </a:ext>
                </a:extLst>
              </xdr:cNvPr>
              <xdr:cNvSpPr/>
            </xdr:nvSpPr>
            <xdr:spPr bwMode="auto">
              <a:xfrm>
                <a:off x="7355900" y="381857"/>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29" name="Option Button 81" hidden="1">
                <a:extLst>
                  <a:ext uri="{63B3BB69-23CF-44E3-9099-C40C66FF867C}">
                    <a14:compatExt spid="_x0000_s2129"/>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30" name="Option Button 82" hidden="1">
                <a:extLst>
                  <a:ext uri="{63B3BB69-23CF-44E3-9099-C40C66FF867C}">
                    <a14:compatExt spid="_x0000_s213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101" name="Group 100"/>
            <xdr:cNvGrpSpPr/>
          </xdr:nvGrpSpPr>
          <xdr:grpSpPr>
            <a:xfrm>
              <a:off x="7944240" y="2957245"/>
              <a:ext cx="1325561" cy="190492"/>
              <a:chOff x="7355900" y="381857"/>
              <a:chExt cx="1216705" cy="188695"/>
            </a:xfrm>
          </xdr:grpSpPr>
          <xdr:sp macro="" textlink="">
            <xdr:nvSpPr>
              <xdr:cNvPr id="2131" name="Group Box 83" hidden="1">
                <a:extLst>
                  <a:ext uri="{63B3BB69-23CF-44E3-9099-C40C66FF867C}">
                    <a14:compatExt spid="_x0000_s2131"/>
                  </a:ext>
                </a:extLst>
              </xdr:cNvPr>
              <xdr:cNvSpPr/>
            </xdr:nvSpPr>
            <xdr:spPr bwMode="auto">
              <a:xfrm>
                <a:off x="7355900" y="381857"/>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32" name="Option Button 84" hidden="1">
                <a:extLst>
                  <a:ext uri="{63B3BB69-23CF-44E3-9099-C40C66FF867C}">
                    <a14:compatExt spid="_x0000_s2132"/>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33" name="Option Button 85" hidden="1">
                <a:extLst>
                  <a:ext uri="{63B3BB69-23CF-44E3-9099-C40C66FF867C}">
                    <a14:compatExt spid="_x0000_s2133"/>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105" name="Group 104"/>
            <xdr:cNvGrpSpPr/>
          </xdr:nvGrpSpPr>
          <xdr:grpSpPr>
            <a:xfrm>
              <a:off x="7944240" y="3338245"/>
              <a:ext cx="1325561" cy="190492"/>
              <a:chOff x="7355900" y="381857"/>
              <a:chExt cx="1216705" cy="188695"/>
            </a:xfrm>
          </xdr:grpSpPr>
          <xdr:sp macro="" textlink="">
            <xdr:nvSpPr>
              <xdr:cNvPr id="2134" name="Group Box 86" hidden="1">
                <a:extLst>
                  <a:ext uri="{63B3BB69-23CF-44E3-9099-C40C66FF867C}">
                    <a14:compatExt spid="_x0000_s2134"/>
                  </a:ext>
                </a:extLst>
              </xdr:cNvPr>
              <xdr:cNvSpPr/>
            </xdr:nvSpPr>
            <xdr:spPr bwMode="auto">
              <a:xfrm>
                <a:off x="7355900" y="381857"/>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35" name="Option Button 87" hidden="1">
                <a:extLst>
                  <a:ext uri="{63B3BB69-23CF-44E3-9099-C40C66FF867C}">
                    <a14:compatExt spid="_x0000_s2135"/>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36" name="Option Button 88" hidden="1">
                <a:extLst>
                  <a:ext uri="{63B3BB69-23CF-44E3-9099-C40C66FF867C}">
                    <a14:compatExt spid="_x0000_s2136"/>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109" name="Group 108"/>
            <xdr:cNvGrpSpPr/>
          </xdr:nvGrpSpPr>
          <xdr:grpSpPr>
            <a:xfrm>
              <a:off x="7944240" y="3719245"/>
              <a:ext cx="1325561" cy="190492"/>
              <a:chOff x="7355900" y="381857"/>
              <a:chExt cx="1216705" cy="188695"/>
            </a:xfrm>
          </xdr:grpSpPr>
          <xdr:sp macro="" textlink="">
            <xdr:nvSpPr>
              <xdr:cNvPr id="2137" name="Group Box 89" hidden="1">
                <a:extLst>
                  <a:ext uri="{63B3BB69-23CF-44E3-9099-C40C66FF867C}">
                    <a14:compatExt spid="_x0000_s2137"/>
                  </a:ext>
                </a:extLst>
              </xdr:cNvPr>
              <xdr:cNvSpPr/>
            </xdr:nvSpPr>
            <xdr:spPr bwMode="auto">
              <a:xfrm>
                <a:off x="7355900" y="381857"/>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38" name="Option Button 90" hidden="1">
                <a:extLst>
                  <a:ext uri="{63B3BB69-23CF-44E3-9099-C40C66FF867C}">
                    <a14:compatExt spid="_x0000_s2138"/>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39" name="Option Button 91" hidden="1">
                <a:extLst>
                  <a:ext uri="{63B3BB69-23CF-44E3-9099-C40C66FF867C}">
                    <a14:compatExt spid="_x0000_s2139"/>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42" name="Group 41"/>
            <xdr:cNvGrpSpPr/>
          </xdr:nvGrpSpPr>
          <xdr:grpSpPr>
            <a:xfrm>
              <a:off x="7943881" y="1047393"/>
              <a:ext cx="1325561" cy="190492"/>
              <a:chOff x="7355900" y="381857"/>
              <a:chExt cx="1216705" cy="188695"/>
            </a:xfrm>
          </xdr:grpSpPr>
          <xdr:sp macro="" textlink="">
            <xdr:nvSpPr>
              <xdr:cNvPr id="2146" name="Group Box 98" hidden="1">
                <a:extLst>
                  <a:ext uri="{63B3BB69-23CF-44E3-9099-C40C66FF867C}">
                    <a14:compatExt spid="_x0000_s2146"/>
                  </a:ext>
                </a:extLst>
              </xdr:cNvPr>
              <xdr:cNvSpPr/>
            </xdr:nvSpPr>
            <xdr:spPr bwMode="auto">
              <a:xfrm>
                <a:off x="7355900" y="381857"/>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47" name="Option Button 99" hidden="1">
                <a:extLst>
                  <a:ext uri="{63B3BB69-23CF-44E3-9099-C40C66FF867C}">
                    <a14:compatExt spid="_x0000_s2147"/>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48" name="Option Button 100" hidden="1">
                <a:extLst>
                  <a:ext uri="{63B3BB69-23CF-44E3-9099-C40C66FF867C}">
                    <a14:compatExt spid="_x0000_s2148"/>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34" name="Group 33"/>
            <xdr:cNvGrpSpPr/>
          </xdr:nvGrpSpPr>
          <xdr:grpSpPr>
            <a:xfrm>
              <a:off x="7944240" y="4100245"/>
              <a:ext cx="1325561" cy="190492"/>
              <a:chOff x="7355900" y="381857"/>
              <a:chExt cx="1216705" cy="188695"/>
            </a:xfrm>
          </xdr:grpSpPr>
          <xdr:sp macro="" textlink="">
            <xdr:nvSpPr>
              <xdr:cNvPr id="2149" name="Group Box 101" hidden="1">
                <a:extLst>
                  <a:ext uri="{63B3BB69-23CF-44E3-9099-C40C66FF867C}">
                    <a14:compatExt spid="_x0000_s2149"/>
                  </a:ext>
                </a:extLst>
              </xdr:cNvPr>
              <xdr:cNvSpPr/>
            </xdr:nvSpPr>
            <xdr:spPr bwMode="auto">
              <a:xfrm>
                <a:off x="7355900" y="381857"/>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50" name="Option Button 102" hidden="1">
                <a:extLst>
                  <a:ext uri="{63B3BB69-23CF-44E3-9099-C40C66FF867C}">
                    <a14:compatExt spid="_x0000_s215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51" name="Option Button 103" hidden="1">
                <a:extLst>
                  <a:ext uri="{63B3BB69-23CF-44E3-9099-C40C66FF867C}">
                    <a14:compatExt spid="_x0000_s2151"/>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38" name="Group 37"/>
            <xdr:cNvGrpSpPr/>
          </xdr:nvGrpSpPr>
          <xdr:grpSpPr>
            <a:xfrm>
              <a:off x="7944240" y="4481245"/>
              <a:ext cx="1325561" cy="190492"/>
              <a:chOff x="7355900" y="381857"/>
              <a:chExt cx="1216705" cy="188695"/>
            </a:xfrm>
          </xdr:grpSpPr>
          <xdr:sp macro="" textlink="">
            <xdr:nvSpPr>
              <xdr:cNvPr id="2152" name="Group Box 104" hidden="1">
                <a:extLst>
                  <a:ext uri="{63B3BB69-23CF-44E3-9099-C40C66FF867C}">
                    <a14:compatExt spid="_x0000_s2152"/>
                  </a:ext>
                </a:extLst>
              </xdr:cNvPr>
              <xdr:cNvSpPr/>
            </xdr:nvSpPr>
            <xdr:spPr bwMode="auto">
              <a:xfrm>
                <a:off x="7355900" y="381857"/>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53" name="Option Button 105" hidden="1">
                <a:extLst>
                  <a:ext uri="{63B3BB69-23CF-44E3-9099-C40C66FF867C}">
                    <a14:compatExt spid="_x0000_s2153"/>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54" name="Option Button 106" hidden="1">
                <a:extLst>
                  <a:ext uri="{63B3BB69-23CF-44E3-9099-C40C66FF867C}">
                    <a14:compatExt spid="_x0000_s2154"/>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43" name="Group 42"/>
            <xdr:cNvGrpSpPr/>
          </xdr:nvGrpSpPr>
          <xdr:grpSpPr>
            <a:xfrm>
              <a:off x="7944240" y="381902"/>
              <a:ext cx="1325561" cy="190493"/>
              <a:chOff x="7355871" y="381916"/>
              <a:chExt cx="1216705" cy="188695"/>
            </a:xfrm>
          </xdr:grpSpPr>
          <xdr:sp macro="" textlink="">
            <xdr:nvSpPr>
              <xdr:cNvPr id="2155" name="Group Box 107" hidden="1">
                <a:extLst>
                  <a:ext uri="{63B3BB69-23CF-44E3-9099-C40C66FF867C}">
                    <a14:compatExt spid="_x0000_s2155"/>
                  </a:ext>
                </a:extLst>
              </xdr:cNvPr>
              <xdr:cNvSpPr/>
            </xdr:nvSpPr>
            <xdr:spPr bwMode="auto">
              <a:xfrm>
                <a:off x="7355871" y="381916"/>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56" name="Option Button 108" hidden="1">
                <a:extLst>
                  <a:ext uri="{63B3BB69-23CF-44E3-9099-C40C66FF867C}">
                    <a14:compatExt spid="_x0000_s2156"/>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57" name="Option Button 109" hidden="1">
                <a:extLst>
                  <a:ext uri="{63B3BB69-23CF-44E3-9099-C40C66FF867C}">
                    <a14:compatExt spid="_x0000_s2157"/>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46" name="Group 45"/>
            <xdr:cNvGrpSpPr/>
          </xdr:nvGrpSpPr>
          <xdr:grpSpPr>
            <a:xfrm>
              <a:off x="7944240" y="1428752"/>
              <a:ext cx="1325561" cy="190492"/>
              <a:chOff x="7355871" y="381866"/>
              <a:chExt cx="1216705" cy="188695"/>
            </a:xfrm>
          </xdr:grpSpPr>
          <xdr:sp macro="" textlink="">
            <xdr:nvSpPr>
              <xdr:cNvPr id="2158" name="Group Box 110" hidden="1">
                <a:extLst>
                  <a:ext uri="{63B3BB69-23CF-44E3-9099-C40C66FF867C}">
                    <a14:compatExt spid="_x0000_s2158"/>
                  </a:ext>
                </a:extLst>
              </xdr:cNvPr>
              <xdr:cNvSpPr/>
            </xdr:nvSpPr>
            <xdr:spPr bwMode="auto">
              <a:xfrm>
                <a:off x="7355871" y="381866"/>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59" name="Option Button 111" hidden="1">
                <a:extLst>
                  <a:ext uri="{63B3BB69-23CF-44E3-9099-C40C66FF867C}">
                    <a14:compatExt spid="_x0000_s2159"/>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60" name="Option Button 112" hidden="1">
                <a:extLst>
                  <a:ext uri="{63B3BB69-23CF-44E3-9099-C40C66FF867C}">
                    <a14:compatExt spid="_x0000_s216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50" name="Group 49"/>
            <xdr:cNvGrpSpPr/>
          </xdr:nvGrpSpPr>
          <xdr:grpSpPr>
            <a:xfrm>
              <a:off x="7944240" y="1809752"/>
              <a:ext cx="1325561" cy="190492"/>
              <a:chOff x="7355871" y="381866"/>
              <a:chExt cx="1216705" cy="188695"/>
            </a:xfrm>
          </xdr:grpSpPr>
          <xdr:sp macro="" textlink="">
            <xdr:nvSpPr>
              <xdr:cNvPr id="2161" name="Group Box 113" hidden="1">
                <a:extLst>
                  <a:ext uri="{63B3BB69-23CF-44E3-9099-C40C66FF867C}">
                    <a14:compatExt spid="_x0000_s2161"/>
                  </a:ext>
                </a:extLst>
              </xdr:cNvPr>
              <xdr:cNvSpPr/>
            </xdr:nvSpPr>
            <xdr:spPr bwMode="auto">
              <a:xfrm>
                <a:off x="7355871" y="381866"/>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62" name="Option Button 114" hidden="1">
                <a:extLst>
                  <a:ext uri="{63B3BB69-23CF-44E3-9099-C40C66FF867C}">
                    <a14:compatExt spid="_x0000_s2162"/>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63" name="Option Button 115" hidden="1">
                <a:extLst>
                  <a:ext uri="{63B3BB69-23CF-44E3-9099-C40C66FF867C}">
                    <a14:compatExt spid="_x0000_s2163"/>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54" name="Group 53"/>
            <xdr:cNvGrpSpPr/>
          </xdr:nvGrpSpPr>
          <xdr:grpSpPr>
            <a:xfrm>
              <a:off x="7944240" y="2286902"/>
              <a:ext cx="1325561" cy="190492"/>
              <a:chOff x="7355871" y="381866"/>
              <a:chExt cx="1216705" cy="188695"/>
            </a:xfrm>
          </xdr:grpSpPr>
          <xdr:sp macro="" textlink="">
            <xdr:nvSpPr>
              <xdr:cNvPr id="2164" name="Group Box 116" hidden="1">
                <a:extLst>
                  <a:ext uri="{63B3BB69-23CF-44E3-9099-C40C66FF867C}">
                    <a14:compatExt spid="_x0000_s2164"/>
                  </a:ext>
                </a:extLst>
              </xdr:cNvPr>
              <xdr:cNvSpPr/>
            </xdr:nvSpPr>
            <xdr:spPr bwMode="auto">
              <a:xfrm>
                <a:off x="7355871" y="381866"/>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65" name="Option Button 117" hidden="1">
                <a:extLst>
                  <a:ext uri="{63B3BB69-23CF-44E3-9099-C40C66FF867C}">
                    <a14:compatExt spid="_x0000_s2165"/>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66" name="Option Button 118" hidden="1">
                <a:extLst>
                  <a:ext uri="{63B3BB69-23CF-44E3-9099-C40C66FF867C}">
                    <a14:compatExt spid="_x0000_s2166"/>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58" name="Group 57"/>
            <xdr:cNvGrpSpPr/>
          </xdr:nvGrpSpPr>
          <xdr:grpSpPr>
            <a:xfrm>
              <a:off x="7944240" y="2957245"/>
              <a:ext cx="1325561" cy="190492"/>
              <a:chOff x="7355871" y="381866"/>
              <a:chExt cx="1216705" cy="188695"/>
            </a:xfrm>
          </xdr:grpSpPr>
          <xdr:sp macro="" textlink="">
            <xdr:nvSpPr>
              <xdr:cNvPr id="2167" name="Group Box 119" hidden="1">
                <a:extLst>
                  <a:ext uri="{63B3BB69-23CF-44E3-9099-C40C66FF867C}">
                    <a14:compatExt spid="_x0000_s2167"/>
                  </a:ext>
                </a:extLst>
              </xdr:cNvPr>
              <xdr:cNvSpPr/>
            </xdr:nvSpPr>
            <xdr:spPr bwMode="auto">
              <a:xfrm>
                <a:off x="7355871" y="381866"/>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68" name="Option Button 120" hidden="1">
                <a:extLst>
                  <a:ext uri="{63B3BB69-23CF-44E3-9099-C40C66FF867C}">
                    <a14:compatExt spid="_x0000_s2168"/>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69" name="Option Button 121" hidden="1">
                <a:extLst>
                  <a:ext uri="{63B3BB69-23CF-44E3-9099-C40C66FF867C}">
                    <a14:compatExt spid="_x0000_s2169"/>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62" name="Group 61"/>
            <xdr:cNvGrpSpPr/>
          </xdr:nvGrpSpPr>
          <xdr:grpSpPr>
            <a:xfrm>
              <a:off x="7944240" y="3338245"/>
              <a:ext cx="1325561" cy="190492"/>
              <a:chOff x="7355871" y="381866"/>
              <a:chExt cx="1216705" cy="188695"/>
            </a:xfrm>
          </xdr:grpSpPr>
          <xdr:sp macro="" textlink="">
            <xdr:nvSpPr>
              <xdr:cNvPr id="2170" name="Group Box 122" hidden="1">
                <a:extLst>
                  <a:ext uri="{63B3BB69-23CF-44E3-9099-C40C66FF867C}">
                    <a14:compatExt spid="_x0000_s2170"/>
                  </a:ext>
                </a:extLst>
              </xdr:cNvPr>
              <xdr:cNvSpPr/>
            </xdr:nvSpPr>
            <xdr:spPr bwMode="auto">
              <a:xfrm>
                <a:off x="7355871" y="381866"/>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71" name="Option Button 123" hidden="1">
                <a:extLst>
                  <a:ext uri="{63B3BB69-23CF-44E3-9099-C40C66FF867C}">
                    <a14:compatExt spid="_x0000_s2171"/>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72" name="Option Button 124" hidden="1">
                <a:extLst>
                  <a:ext uri="{63B3BB69-23CF-44E3-9099-C40C66FF867C}">
                    <a14:compatExt spid="_x0000_s2172"/>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66" name="Group 65"/>
            <xdr:cNvGrpSpPr/>
          </xdr:nvGrpSpPr>
          <xdr:grpSpPr>
            <a:xfrm>
              <a:off x="7944240" y="3719245"/>
              <a:ext cx="1325561" cy="190492"/>
              <a:chOff x="7355871" y="381866"/>
              <a:chExt cx="1216705" cy="188695"/>
            </a:xfrm>
          </xdr:grpSpPr>
          <xdr:sp macro="" textlink="">
            <xdr:nvSpPr>
              <xdr:cNvPr id="2173" name="Group Box 125" hidden="1">
                <a:extLst>
                  <a:ext uri="{63B3BB69-23CF-44E3-9099-C40C66FF867C}">
                    <a14:compatExt spid="_x0000_s2173"/>
                  </a:ext>
                </a:extLst>
              </xdr:cNvPr>
              <xdr:cNvSpPr/>
            </xdr:nvSpPr>
            <xdr:spPr bwMode="auto">
              <a:xfrm>
                <a:off x="7355871" y="381866"/>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74" name="Option Button 126" hidden="1">
                <a:extLst>
                  <a:ext uri="{63B3BB69-23CF-44E3-9099-C40C66FF867C}">
                    <a14:compatExt spid="_x0000_s2174"/>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75" name="Option Button 127" hidden="1">
                <a:extLst>
                  <a:ext uri="{63B3BB69-23CF-44E3-9099-C40C66FF867C}">
                    <a14:compatExt spid="_x0000_s2175"/>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70" name="Group 69"/>
            <xdr:cNvGrpSpPr/>
          </xdr:nvGrpSpPr>
          <xdr:grpSpPr>
            <a:xfrm>
              <a:off x="7943881" y="1047393"/>
              <a:ext cx="1325561" cy="190492"/>
              <a:chOff x="7355871" y="381866"/>
              <a:chExt cx="1216705" cy="188695"/>
            </a:xfrm>
          </xdr:grpSpPr>
          <xdr:sp macro="" textlink="">
            <xdr:nvSpPr>
              <xdr:cNvPr id="2176" name="Group Box 128" hidden="1">
                <a:extLst>
                  <a:ext uri="{63B3BB69-23CF-44E3-9099-C40C66FF867C}">
                    <a14:compatExt spid="_x0000_s2176"/>
                  </a:ext>
                </a:extLst>
              </xdr:cNvPr>
              <xdr:cNvSpPr/>
            </xdr:nvSpPr>
            <xdr:spPr bwMode="auto">
              <a:xfrm>
                <a:off x="7355871" y="381866"/>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77" name="Option Button 129" hidden="1">
                <a:extLst>
                  <a:ext uri="{63B3BB69-23CF-44E3-9099-C40C66FF867C}">
                    <a14:compatExt spid="_x0000_s2177"/>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78" name="Option Button 130" hidden="1">
                <a:extLst>
                  <a:ext uri="{63B3BB69-23CF-44E3-9099-C40C66FF867C}">
                    <a14:compatExt spid="_x0000_s2178"/>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74" name="Group 73"/>
            <xdr:cNvGrpSpPr/>
          </xdr:nvGrpSpPr>
          <xdr:grpSpPr>
            <a:xfrm>
              <a:off x="7944240" y="4100245"/>
              <a:ext cx="1325561" cy="190492"/>
              <a:chOff x="7355871" y="381866"/>
              <a:chExt cx="1216705" cy="188695"/>
            </a:xfrm>
          </xdr:grpSpPr>
          <xdr:sp macro="" textlink="">
            <xdr:nvSpPr>
              <xdr:cNvPr id="2179" name="Group Box 131" hidden="1">
                <a:extLst>
                  <a:ext uri="{63B3BB69-23CF-44E3-9099-C40C66FF867C}">
                    <a14:compatExt spid="_x0000_s2179"/>
                  </a:ext>
                </a:extLst>
              </xdr:cNvPr>
              <xdr:cNvSpPr/>
            </xdr:nvSpPr>
            <xdr:spPr bwMode="auto">
              <a:xfrm>
                <a:off x="7355871" y="381866"/>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80" name="Option Button 132" hidden="1">
                <a:extLst>
                  <a:ext uri="{63B3BB69-23CF-44E3-9099-C40C66FF867C}">
                    <a14:compatExt spid="_x0000_s218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81" name="Option Button 133" hidden="1">
                <a:extLst>
                  <a:ext uri="{63B3BB69-23CF-44E3-9099-C40C66FF867C}">
                    <a14:compatExt spid="_x0000_s2181"/>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78" name="Group 77"/>
            <xdr:cNvGrpSpPr/>
          </xdr:nvGrpSpPr>
          <xdr:grpSpPr>
            <a:xfrm>
              <a:off x="7944240" y="4481245"/>
              <a:ext cx="1325561" cy="190492"/>
              <a:chOff x="7355871" y="381866"/>
              <a:chExt cx="1216705" cy="188695"/>
            </a:xfrm>
          </xdr:grpSpPr>
          <xdr:sp macro="" textlink="">
            <xdr:nvSpPr>
              <xdr:cNvPr id="2182" name="Group Box 134" hidden="1">
                <a:extLst>
                  <a:ext uri="{63B3BB69-23CF-44E3-9099-C40C66FF867C}">
                    <a14:compatExt spid="_x0000_s2182"/>
                  </a:ext>
                </a:extLst>
              </xdr:cNvPr>
              <xdr:cNvSpPr/>
            </xdr:nvSpPr>
            <xdr:spPr bwMode="auto">
              <a:xfrm>
                <a:off x="7355871" y="381866"/>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83" name="Option Button 135" hidden="1">
                <a:extLst>
                  <a:ext uri="{63B3BB69-23CF-44E3-9099-C40C66FF867C}">
                    <a14:compatExt spid="_x0000_s2183"/>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2184" name="Option Button 136" hidden="1">
                <a:extLst>
                  <a:ext uri="{63B3BB69-23CF-44E3-9099-C40C66FF867C}">
                    <a14:compatExt spid="_x0000_s2184"/>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U446"/>
  <sheetViews>
    <sheetView showRuler="0" view="pageLayout" topLeftCell="A372" zoomScale="70" zoomScaleNormal="100" zoomScalePageLayoutView="70" workbookViewId="0">
      <selection activeCell="A396" sqref="A396:XFD446"/>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6.28515625" style="1" customWidth="1"/>
    <col min="10" max="10" width="7.28515625" style="1" customWidth="1"/>
    <col min="11" max="11" width="5.7109375" style="1" customWidth="1"/>
    <col min="12" max="12" width="6.140625" style="1" customWidth="1"/>
    <col min="13" max="13" width="5.5703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3.42578125" style="1" customWidth="1"/>
    <col min="26" max="16384" width="9.140625" style="1"/>
  </cols>
  <sheetData>
    <row r="1" spans="1:28" x14ac:dyDescent="0.2">
      <c r="A1" s="331" t="s">
        <v>152</v>
      </c>
      <c r="B1" s="331"/>
      <c r="C1" s="331"/>
      <c r="D1" s="331"/>
      <c r="E1" s="331"/>
      <c r="F1" s="331"/>
      <c r="G1" s="331"/>
      <c r="H1" s="331"/>
      <c r="I1" s="331"/>
      <c r="J1" s="331"/>
      <c r="K1" s="331"/>
      <c r="M1" s="352" t="s">
        <v>22</v>
      </c>
      <c r="N1" s="352"/>
      <c r="O1" s="352"/>
      <c r="P1" s="352"/>
      <c r="Q1" s="352"/>
      <c r="R1" s="352"/>
      <c r="S1" s="352"/>
      <c r="T1" s="352"/>
      <c r="Y1" s="48"/>
      <c r="Z1" s="48"/>
    </row>
    <row r="2" spans="1:28" ht="15" x14ac:dyDescent="0.25">
      <c r="A2" s="331"/>
      <c r="B2" s="331"/>
      <c r="C2" s="331"/>
      <c r="D2" s="331"/>
      <c r="E2" s="331"/>
      <c r="F2" s="331"/>
      <c r="G2" s="331"/>
      <c r="H2" s="331"/>
      <c r="I2" s="331"/>
      <c r="J2" s="331"/>
      <c r="K2" s="331"/>
      <c r="Y2" s="61"/>
      <c r="Z2" s="62"/>
      <c r="AA2" s="48"/>
      <c r="AB2" s="48"/>
    </row>
    <row r="3" spans="1:28" ht="15" x14ac:dyDescent="0.25">
      <c r="A3" s="340" t="s">
        <v>100</v>
      </c>
      <c r="B3" s="340"/>
      <c r="C3" s="340"/>
      <c r="D3" s="340"/>
      <c r="E3" s="340"/>
      <c r="F3" s="340"/>
      <c r="G3" s="340"/>
      <c r="H3" s="340"/>
      <c r="I3" s="340"/>
      <c r="J3" s="340"/>
      <c r="K3" s="340"/>
      <c r="M3" s="196"/>
      <c r="N3" s="197"/>
      <c r="O3" s="356" t="s">
        <v>38</v>
      </c>
      <c r="P3" s="357"/>
      <c r="Q3" s="358"/>
      <c r="R3" s="356" t="s">
        <v>39</v>
      </c>
      <c r="S3" s="357"/>
      <c r="T3" s="358"/>
      <c r="U3" s="155" t="str">
        <f>IF(O4&gt;=22,"Corect","Trebuie alocate cel puțin 22 de ore pe săptămână")</f>
        <v>Corect</v>
      </c>
      <c r="V3" s="156"/>
      <c r="W3" s="156"/>
      <c r="X3" s="156"/>
      <c r="Y3" s="62"/>
      <c r="Z3" s="62"/>
      <c r="AA3" s="48"/>
    </row>
    <row r="4" spans="1:28" ht="15" customHeight="1" x14ac:dyDescent="0.25">
      <c r="A4" s="340" t="s">
        <v>168</v>
      </c>
      <c r="B4" s="340"/>
      <c r="C4" s="340"/>
      <c r="D4" s="340"/>
      <c r="E4" s="340"/>
      <c r="F4" s="340"/>
      <c r="G4" s="340"/>
      <c r="H4" s="340"/>
      <c r="I4" s="340"/>
      <c r="J4" s="340"/>
      <c r="K4" s="340"/>
      <c r="M4" s="314" t="s">
        <v>15</v>
      </c>
      <c r="N4" s="316"/>
      <c r="O4" s="353">
        <f>N53</f>
        <v>26</v>
      </c>
      <c r="P4" s="354"/>
      <c r="Q4" s="355"/>
      <c r="R4" s="353">
        <f>N70</f>
        <v>28</v>
      </c>
      <c r="S4" s="354"/>
      <c r="T4" s="355"/>
      <c r="U4" s="155" t="str">
        <f>IF(R4&gt;=22,"Corect","Trebuie alocate cel puțin 22 de ore pe săptămână")</f>
        <v>Corect</v>
      </c>
      <c r="V4" s="156"/>
      <c r="W4" s="156"/>
      <c r="X4" s="156"/>
      <c r="Y4" s="62"/>
      <c r="Z4" s="62"/>
      <c r="AA4" s="48"/>
      <c r="AB4" s="48"/>
    </row>
    <row r="5" spans="1:28" ht="15" x14ac:dyDescent="0.25">
      <c r="A5" s="340"/>
      <c r="B5" s="340"/>
      <c r="C5" s="340"/>
      <c r="D5" s="340"/>
      <c r="E5" s="340"/>
      <c r="F5" s="340"/>
      <c r="G5" s="340"/>
      <c r="H5" s="340"/>
      <c r="I5" s="340"/>
      <c r="J5" s="340"/>
      <c r="K5" s="340"/>
      <c r="M5" s="314" t="s">
        <v>16</v>
      </c>
      <c r="N5" s="316"/>
      <c r="O5" s="353">
        <f>N86</f>
        <v>24</v>
      </c>
      <c r="P5" s="354"/>
      <c r="Q5" s="355"/>
      <c r="R5" s="353">
        <f>N100</f>
        <v>25</v>
      </c>
      <c r="S5" s="354"/>
      <c r="T5" s="355"/>
      <c r="U5" s="155" t="str">
        <f>IF(O5&gt;=22,"Corect","Trebuie alocate cel puțin 22 de ore pe săptămână")</f>
        <v>Corect</v>
      </c>
      <c r="V5" s="156"/>
      <c r="W5" s="156"/>
      <c r="X5" s="156"/>
      <c r="Y5" s="62"/>
      <c r="Z5" s="62"/>
      <c r="AA5" s="48"/>
    </row>
    <row r="6" spans="1:28" ht="15" customHeight="1" x14ac:dyDescent="0.25">
      <c r="A6" s="170" t="s">
        <v>169</v>
      </c>
      <c r="B6" s="170"/>
      <c r="C6" s="170"/>
      <c r="D6" s="170"/>
      <c r="E6" s="170"/>
      <c r="F6" s="170"/>
      <c r="G6" s="170"/>
      <c r="H6" s="170"/>
      <c r="I6" s="170"/>
      <c r="J6" s="170"/>
      <c r="K6" s="170"/>
      <c r="M6" s="314" t="s">
        <v>17</v>
      </c>
      <c r="N6" s="316"/>
      <c r="O6" s="353">
        <f>N115</f>
        <v>24</v>
      </c>
      <c r="P6" s="354"/>
      <c r="Q6" s="355"/>
      <c r="R6" s="353">
        <f>N129</f>
        <v>22</v>
      </c>
      <c r="S6" s="354"/>
      <c r="T6" s="355"/>
      <c r="U6" s="155" t="str">
        <f>IF(R5&gt;=22,"Corect","Trebuie alocate cel puțin 22 de ore pe săptămână")</f>
        <v>Corect</v>
      </c>
      <c r="V6" s="156"/>
      <c r="W6" s="156"/>
      <c r="X6" s="156"/>
      <c r="Y6" s="62"/>
      <c r="Z6" s="62"/>
      <c r="AA6" s="48"/>
    </row>
    <row r="7" spans="1:28" s="131" customFormat="1" ht="15" x14ac:dyDescent="0.25">
      <c r="A7" s="359" t="s">
        <v>170</v>
      </c>
      <c r="B7" s="170"/>
      <c r="C7" s="170"/>
      <c r="D7" s="170"/>
      <c r="E7" s="170"/>
      <c r="F7" s="170"/>
      <c r="G7" s="170"/>
      <c r="H7" s="170"/>
      <c r="I7" s="170"/>
      <c r="J7" s="170"/>
      <c r="K7" s="170"/>
      <c r="M7" s="133"/>
      <c r="U7" s="155" t="str">
        <f>IF(O6&gt;=22,"Corect","Trebuie alocate cel puțin 22 de ore pe săptămână")</f>
        <v>Corect</v>
      </c>
      <c r="V7" s="156"/>
      <c r="W7" s="156"/>
      <c r="X7" s="156"/>
      <c r="Y7" s="62"/>
      <c r="Z7" s="62"/>
      <c r="AA7" s="132"/>
    </row>
    <row r="8" spans="1:28" ht="15" x14ac:dyDescent="0.25">
      <c r="A8" s="170"/>
      <c r="B8" s="170"/>
      <c r="C8" s="170"/>
      <c r="D8" s="170"/>
      <c r="E8" s="170"/>
      <c r="F8" s="170"/>
      <c r="G8" s="170"/>
      <c r="H8" s="170"/>
      <c r="I8" s="170"/>
      <c r="J8" s="170"/>
      <c r="K8" s="170"/>
      <c r="N8" s="131"/>
      <c r="O8" s="131"/>
      <c r="P8" s="131"/>
      <c r="Q8" s="131"/>
      <c r="R8" s="131"/>
      <c r="S8" s="131"/>
      <c r="T8" s="131"/>
      <c r="U8" s="155" t="str">
        <f>IF(R6&gt;=22,"Corect","Trebuie alocate cel puțin 22 de ore pe săptămână")</f>
        <v>Corect</v>
      </c>
      <c r="V8" s="156"/>
      <c r="W8" s="156"/>
      <c r="X8" s="156"/>
      <c r="Y8" s="62"/>
      <c r="Z8" s="62"/>
      <c r="AA8" s="48"/>
    </row>
    <row r="9" spans="1:28" ht="15" x14ac:dyDescent="0.25">
      <c r="A9" s="179" t="s">
        <v>171</v>
      </c>
      <c r="B9" s="179"/>
      <c r="C9" s="179"/>
      <c r="D9" s="179"/>
      <c r="E9" s="179"/>
      <c r="F9" s="179"/>
      <c r="G9" s="179"/>
      <c r="H9" s="179"/>
      <c r="I9" s="179"/>
      <c r="J9" s="179"/>
      <c r="K9" s="179"/>
      <c r="M9" s="170" t="s">
        <v>147</v>
      </c>
      <c r="N9" s="170"/>
      <c r="O9" s="170"/>
      <c r="P9" s="170"/>
      <c r="Q9" s="170"/>
      <c r="R9" s="170"/>
      <c r="S9" s="170"/>
      <c r="T9" s="170"/>
      <c r="U9" s="62"/>
      <c r="V9" s="62"/>
      <c r="W9" s="62"/>
      <c r="X9" s="62"/>
      <c r="Y9" s="62"/>
      <c r="Z9" s="62"/>
      <c r="AA9" s="48"/>
    </row>
    <row r="10" spans="1:28" ht="15" x14ac:dyDescent="0.25">
      <c r="A10" s="179" t="s">
        <v>172</v>
      </c>
      <c r="B10" s="179"/>
      <c r="C10" s="179"/>
      <c r="D10" s="179"/>
      <c r="E10" s="179"/>
      <c r="F10" s="179"/>
      <c r="G10" s="179"/>
      <c r="H10" s="179"/>
      <c r="I10" s="179"/>
      <c r="J10" s="179"/>
      <c r="K10" s="179"/>
      <c r="M10" s="170"/>
      <c r="N10" s="170"/>
      <c r="O10" s="170"/>
      <c r="P10" s="170"/>
      <c r="Q10" s="170"/>
      <c r="R10" s="170"/>
      <c r="S10" s="170"/>
      <c r="T10" s="170"/>
      <c r="Y10" s="62"/>
      <c r="Z10" s="62"/>
    </row>
    <row r="11" spans="1:28" ht="15" x14ac:dyDescent="0.25">
      <c r="A11" s="179" t="s">
        <v>19</v>
      </c>
      <c r="B11" s="179"/>
      <c r="C11" s="179"/>
      <c r="D11" s="179"/>
      <c r="E11" s="179"/>
      <c r="F11" s="179"/>
      <c r="G11" s="179"/>
      <c r="H11" s="179"/>
      <c r="I11" s="179"/>
      <c r="J11" s="179"/>
      <c r="K11" s="179"/>
      <c r="M11" s="170"/>
      <c r="N11" s="170"/>
      <c r="O11" s="170"/>
      <c r="P11" s="170"/>
      <c r="Q11" s="170"/>
      <c r="R11" s="170"/>
      <c r="S11" s="170"/>
      <c r="T11" s="170"/>
      <c r="U11" s="324" t="s">
        <v>114</v>
      </c>
      <c r="V11" s="324"/>
      <c r="W11" s="324"/>
      <c r="X11" s="324"/>
      <c r="Y11" s="62"/>
      <c r="Z11" s="62"/>
    </row>
    <row r="12" spans="1:28" ht="15" x14ac:dyDescent="0.25">
      <c r="A12" s="179" t="s">
        <v>20</v>
      </c>
      <c r="B12" s="179"/>
      <c r="C12" s="179"/>
      <c r="D12" s="179"/>
      <c r="E12" s="179"/>
      <c r="F12" s="179"/>
      <c r="G12" s="179"/>
      <c r="H12" s="179"/>
      <c r="I12" s="179"/>
      <c r="J12" s="179"/>
      <c r="K12" s="179"/>
      <c r="M12" s="170"/>
      <c r="N12" s="170"/>
      <c r="O12" s="170"/>
      <c r="P12" s="170"/>
      <c r="Q12" s="170"/>
      <c r="R12" s="170"/>
      <c r="S12" s="170"/>
      <c r="T12" s="170"/>
      <c r="U12" s="324"/>
      <c r="V12" s="324"/>
      <c r="W12" s="324"/>
      <c r="X12" s="324"/>
      <c r="Y12" s="62"/>
      <c r="Z12" s="62"/>
    </row>
    <row r="13" spans="1:28" ht="15" customHeight="1" x14ac:dyDescent="0.25">
      <c r="A13" s="179"/>
      <c r="B13" s="179"/>
      <c r="C13" s="179"/>
      <c r="D13" s="179"/>
      <c r="E13" s="179"/>
      <c r="F13" s="179"/>
      <c r="G13" s="179"/>
      <c r="H13" s="179"/>
      <c r="I13" s="179"/>
      <c r="J13" s="179"/>
      <c r="K13" s="179"/>
      <c r="M13" s="411" t="s">
        <v>23</v>
      </c>
      <c r="N13" s="411"/>
      <c r="O13" s="411"/>
      <c r="P13" s="411"/>
      <c r="Q13" s="411"/>
      <c r="R13" s="411"/>
      <c r="S13" s="411"/>
      <c r="T13" s="411"/>
      <c r="U13" s="324"/>
      <c r="V13" s="324"/>
      <c r="W13" s="324"/>
      <c r="X13" s="324"/>
      <c r="Y13" s="62"/>
      <c r="Z13" s="62"/>
    </row>
    <row r="14" spans="1:28" ht="15" customHeight="1" x14ac:dyDescent="0.25">
      <c r="A14" s="173" t="s">
        <v>0</v>
      </c>
      <c r="B14" s="173"/>
      <c r="C14" s="173"/>
      <c r="D14" s="173"/>
      <c r="E14" s="173"/>
      <c r="F14" s="173"/>
      <c r="G14" s="173"/>
      <c r="H14" s="173"/>
      <c r="I14" s="173"/>
      <c r="J14" s="173"/>
      <c r="K14" s="173"/>
      <c r="M14" s="172" t="s">
        <v>178</v>
      </c>
      <c r="N14" s="172"/>
      <c r="O14" s="172"/>
      <c r="P14" s="172"/>
      <c r="Q14" s="172"/>
      <c r="R14" s="172"/>
      <c r="S14" s="172"/>
      <c r="T14" s="172"/>
      <c r="U14" s="324"/>
      <c r="V14" s="324"/>
      <c r="W14" s="324"/>
      <c r="X14" s="324"/>
      <c r="Y14" s="62"/>
      <c r="Z14" s="62"/>
    </row>
    <row r="15" spans="1:28" ht="15" customHeight="1" x14ac:dyDescent="0.25">
      <c r="A15" s="173" t="s">
        <v>1</v>
      </c>
      <c r="B15" s="173"/>
      <c r="C15" s="173"/>
      <c r="D15" s="173"/>
      <c r="E15" s="173"/>
      <c r="F15" s="173"/>
      <c r="G15" s="173"/>
      <c r="H15" s="173"/>
      <c r="I15" s="173"/>
      <c r="J15" s="173"/>
      <c r="K15" s="173"/>
      <c r="M15" s="172" t="s">
        <v>179</v>
      </c>
      <c r="N15" s="172"/>
      <c r="O15" s="172"/>
      <c r="P15" s="172"/>
      <c r="Q15" s="172"/>
      <c r="R15" s="172"/>
      <c r="S15" s="172"/>
      <c r="T15" s="172"/>
      <c r="U15" s="324"/>
      <c r="V15" s="324"/>
      <c r="W15" s="324"/>
      <c r="X15" s="324"/>
      <c r="Y15" s="62"/>
      <c r="Z15" s="62"/>
    </row>
    <row r="16" spans="1:28" ht="12.75" customHeight="1" x14ac:dyDescent="0.2">
      <c r="A16" s="175" t="s">
        <v>173</v>
      </c>
      <c r="B16" s="175"/>
      <c r="C16" s="175"/>
      <c r="D16" s="175"/>
      <c r="E16" s="175"/>
      <c r="F16" s="175"/>
      <c r="G16" s="175"/>
      <c r="H16" s="175"/>
      <c r="I16" s="175"/>
      <c r="J16" s="175"/>
      <c r="K16" s="175"/>
      <c r="M16" s="412" t="s">
        <v>180</v>
      </c>
      <c r="N16" s="412"/>
      <c r="O16" s="412"/>
      <c r="P16" s="412"/>
      <c r="Q16" s="412"/>
      <c r="R16" s="412"/>
      <c r="S16" s="412"/>
      <c r="T16" s="412"/>
      <c r="U16" s="324"/>
      <c r="V16" s="324"/>
      <c r="W16" s="324"/>
      <c r="X16" s="324"/>
      <c r="Y16" s="49"/>
      <c r="Z16" s="49"/>
    </row>
    <row r="17" spans="1:26" x14ac:dyDescent="0.2">
      <c r="A17" s="174" t="s">
        <v>174</v>
      </c>
      <c r="B17" s="175"/>
      <c r="C17" s="175"/>
      <c r="D17" s="175"/>
      <c r="E17" s="175"/>
      <c r="F17" s="175"/>
      <c r="G17" s="175"/>
      <c r="H17" s="175"/>
      <c r="I17" s="175"/>
      <c r="J17" s="175"/>
      <c r="K17" s="175"/>
      <c r="M17" s="412"/>
      <c r="N17" s="412"/>
      <c r="O17" s="412"/>
      <c r="P17" s="412"/>
      <c r="Q17" s="412"/>
      <c r="R17" s="412"/>
      <c r="S17" s="412"/>
      <c r="T17" s="412"/>
      <c r="U17" s="49"/>
      <c r="V17" s="49"/>
      <c r="W17" s="49"/>
      <c r="X17" s="49"/>
      <c r="Y17" s="49"/>
      <c r="Z17" s="49"/>
    </row>
    <row r="18" spans="1:26" ht="12.75" customHeight="1" x14ac:dyDescent="0.2">
      <c r="A18" s="175" t="s">
        <v>175</v>
      </c>
      <c r="B18" s="175"/>
      <c r="C18" s="175"/>
      <c r="D18" s="175"/>
      <c r="E18" s="175"/>
      <c r="F18" s="175"/>
      <c r="G18" s="175"/>
      <c r="H18" s="175"/>
      <c r="I18" s="175"/>
      <c r="J18" s="175"/>
      <c r="K18" s="175"/>
      <c r="M18" s="171" t="s">
        <v>181</v>
      </c>
      <c r="N18" s="171"/>
      <c r="O18" s="171"/>
      <c r="P18" s="171"/>
      <c r="Q18" s="171"/>
      <c r="R18" s="171"/>
      <c r="S18" s="171"/>
      <c r="T18" s="171"/>
      <c r="U18" s="49"/>
      <c r="V18" s="49"/>
      <c r="W18" s="49"/>
      <c r="X18" s="49"/>
      <c r="Y18" s="49"/>
      <c r="Z18" s="49"/>
    </row>
    <row r="19" spans="1:26" ht="12.75" customHeight="1" x14ac:dyDescent="0.2">
      <c r="A19" s="179" t="s">
        <v>77</v>
      </c>
      <c r="B19" s="179"/>
      <c r="C19" s="179"/>
      <c r="D19" s="179"/>
      <c r="E19" s="179"/>
      <c r="F19" s="179"/>
      <c r="G19" s="179"/>
      <c r="H19" s="179"/>
      <c r="I19" s="179"/>
      <c r="J19" s="179"/>
      <c r="K19" s="179"/>
      <c r="M19" s="171" t="s">
        <v>182</v>
      </c>
      <c r="N19" s="171"/>
      <c r="O19" s="171"/>
      <c r="P19" s="171"/>
      <c r="Q19" s="171"/>
      <c r="R19" s="171"/>
      <c r="S19" s="171"/>
      <c r="T19" s="171"/>
      <c r="U19" s="49"/>
      <c r="V19" s="49"/>
      <c r="W19" s="49"/>
      <c r="X19" s="49"/>
      <c r="Y19" s="49"/>
      <c r="Z19" s="49"/>
    </row>
    <row r="20" spans="1:26" ht="12.75" customHeight="1" x14ac:dyDescent="0.2">
      <c r="A20" s="179" t="s">
        <v>101</v>
      </c>
      <c r="B20" s="179"/>
      <c r="C20" s="179"/>
      <c r="D20" s="179"/>
      <c r="E20" s="179"/>
      <c r="F20" s="179"/>
      <c r="G20" s="179"/>
      <c r="H20" s="179"/>
      <c r="I20" s="179"/>
      <c r="J20" s="179"/>
      <c r="K20" s="179"/>
      <c r="M20" s="171" t="s">
        <v>183</v>
      </c>
      <c r="N20" s="171"/>
      <c r="O20" s="171"/>
      <c r="P20" s="171"/>
      <c r="Q20" s="171"/>
      <c r="R20" s="171"/>
      <c r="S20" s="171"/>
      <c r="T20" s="171"/>
      <c r="U20" s="49"/>
      <c r="V20" s="49"/>
      <c r="W20" s="49"/>
      <c r="X20" s="49"/>
      <c r="Y20" s="49"/>
      <c r="Z20" s="49"/>
    </row>
    <row r="21" spans="1:26" s="41" customFormat="1" x14ac:dyDescent="0.2">
      <c r="A21" s="179" t="s">
        <v>2</v>
      </c>
      <c r="B21" s="179"/>
      <c r="C21" s="179"/>
      <c r="D21" s="179"/>
      <c r="E21" s="179"/>
      <c r="F21" s="179"/>
      <c r="G21" s="179"/>
      <c r="H21" s="179"/>
      <c r="I21" s="179"/>
      <c r="J21" s="179"/>
      <c r="K21" s="179"/>
      <c r="M21" s="42"/>
      <c r="N21" s="42"/>
      <c r="O21" s="42"/>
      <c r="P21" s="42"/>
      <c r="Q21" s="42"/>
      <c r="R21" s="42"/>
      <c r="S21" s="42"/>
      <c r="T21" s="42"/>
      <c r="U21" s="49"/>
      <c r="V21" s="49"/>
      <c r="W21" s="49"/>
      <c r="X21" s="49"/>
      <c r="Y21" s="49"/>
      <c r="Z21" s="49"/>
    </row>
    <row r="22" spans="1:26" s="27" customFormat="1" x14ac:dyDescent="0.2">
      <c r="A22" s="26"/>
      <c r="B22" s="26"/>
      <c r="C22" s="26"/>
      <c r="D22" s="26"/>
      <c r="E22" s="26"/>
      <c r="F22" s="26"/>
      <c r="G22" s="26"/>
      <c r="H22" s="26"/>
      <c r="I22" s="26"/>
      <c r="J22" s="26"/>
      <c r="K22" s="26"/>
      <c r="M22" s="170" t="s">
        <v>118</v>
      </c>
      <c r="N22" s="170"/>
      <c r="O22" s="170"/>
      <c r="P22" s="170"/>
      <c r="Q22" s="170"/>
      <c r="R22" s="170"/>
      <c r="S22" s="170"/>
      <c r="T22" s="170"/>
      <c r="U22" s="49"/>
      <c r="V22" s="49"/>
      <c r="W22" s="49"/>
      <c r="X22" s="49"/>
      <c r="Y22" s="49"/>
      <c r="Z22" s="49"/>
    </row>
    <row r="23" spans="1:26" x14ac:dyDescent="0.2">
      <c r="A23" s="178" t="s">
        <v>148</v>
      </c>
      <c r="B23" s="178"/>
      <c r="C23" s="178"/>
      <c r="D23" s="178"/>
      <c r="E23" s="178"/>
      <c r="F23" s="178"/>
      <c r="G23" s="178"/>
      <c r="H23" s="178"/>
      <c r="I23" s="178"/>
      <c r="J23" s="178"/>
      <c r="K23" s="178"/>
      <c r="M23" s="170"/>
      <c r="N23" s="170"/>
      <c r="O23" s="170"/>
      <c r="P23" s="170"/>
      <c r="Q23" s="170"/>
      <c r="R23" s="170"/>
      <c r="S23" s="170"/>
      <c r="T23" s="170"/>
      <c r="U23" s="49"/>
      <c r="V23" s="49"/>
      <c r="W23" s="49"/>
      <c r="X23" s="49"/>
      <c r="Y23" s="49"/>
      <c r="Z23" s="49"/>
    </row>
    <row r="24" spans="1:26" x14ac:dyDescent="0.2">
      <c r="A24" s="178"/>
      <c r="B24" s="178"/>
      <c r="C24" s="178"/>
      <c r="D24" s="178"/>
      <c r="E24" s="178"/>
      <c r="F24" s="178"/>
      <c r="G24" s="178"/>
      <c r="H24" s="178"/>
      <c r="I24" s="178"/>
      <c r="J24" s="178"/>
      <c r="K24" s="178"/>
      <c r="M24" s="170"/>
      <c r="N24" s="170"/>
      <c r="O24" s="170"/>
      <c r="P24" s="170"/>
      <c r="Q24" s="170"/>
      <c r="R24" s="170"/>
      <c r="S24" s="170"/>
      <c r="T24" s="170"/>
      <c r="U24" s="49"/>
      <c r="V24" s="49"/>
      <c r="W24" s="49"/>
      <c r="X24" s="49"/>
      <c r="Y24" s="49"/>
      <c r="Z24" s="49"/>
    </row>
    <row r="25" spans="1:26" x14ac:dyDescent="0.2">
      <c r="A25" s="178"/>
      <c r="B25" s="178"/>
      <c r="C25" s="178"/>
      <c r="D25" s="178"/>
      <c r="E25" s="178"/>
      <c r="F25" s="178"/>
      <c r="G25" s="178"/>
      <c r="H25" s="178"/>
      <c r="I25" s="178"/>
      <c r="J25" s="178"/>
      <c r="K25" s="178"/>
      <c r="M25" s="170"/>
      <c r="N25" s="170"/>
      <c r="O25" s="170"/>
      <c r="P25" s="170"/>
      <c r="Q25" s="170"/>
      <c r="R25" s="170"/>
      <c r="S25" s="170"/>
      <c r="T25" s="170"/>
      <c r="U25" s="49"/>
      <c r="V25" s="49"/>
      <c r="W25" s="49"/>
      <c r="X25" s="49"/>
      <c r="Y25" s="49"/>
      <c r="Z25" s="49"/>
    </row>
    <row r="26" spans="1:26" x14ac:dyDescent="0.2">
      <c r="A26" s="178"/>
      <c r="B26" s="178"/>
      <c r="C26" s="178"/>
      <c r="D26" s="178"/>
      <c r="E26" s="178"/>
      <c r="F26" s="178"/>
      <c r="G26" s="178"/>
      <c r="H26" s="178"/>
      <c r="I26" s="178"/>
      <c r="J26" s="178"/>
      <c r="K26" s="178"/>
      <c r="M26" s="170"/>
      <c r="N26" s="170"/>
      <c r="O26" s="170"/>
      <c r="P26" s="170"/>
      <c r="Q26" s="170"/>
      <c r="R26" s="170"/>
      <c r="S26" s="170"/>
      <c r="T26" s="170"/>
      <c r="U26" s="49"/>
      <c r="V26" s="49"/>
      <c r="W26" s="49"/>
      <c r="X26" s="49"/>
      <c r="Y26" s="49"/>
      <c r="Z26" s="49"/>
    </row>
    <row r="27" spans="1:26" x14ac:dyDescent="0.2">
      <c r="A27" s="2"/>
      <c r="B27" s="2"/>
      <c r="C27" s="2"/>
      <c r="D27" s="2"/>
      <c r="E27" s="2"/>
      <c r="F27" s="2"/>
      <c r="G27" s="2"/>
      <c r="H27" s="2"/>
      <c r="I27" s="2"/>
      <c r="J27" s="2"/>
      <c r="K27" s="2"/>
      <c r="M27" s="3"/>
      <c r="N27" s="3"/>
      <c r="O27" s="3"/>
      <c r="P27" s="3"/>
      <c r="Q27" s="3"/>
      <c r="R27" s="3"/>
      <c r="U27" s="49"/>
      <c r="V27" s="49"/>
      <c r="W27" s="49"/>
      <c r="X27" s="49"/>
      <c r="Y27" s="49"/>
      <c r="Z27" s="49"/>
    </row>
    <row r="28" spans="1:26" x14ac:dyDescent="0.2">
      <c r="A28" s="177" t="s">
        <v>18</v>
      </c>
      <c r="B28" s="177"/>
      <c r="C28" s="177"/>
      <c r="D28" s="177"/>
      <c r="E28" s="177"/>
      <c r="F28" s="177"/>
      <c r="G28" s="177"/>
      <c r="H28" s="177"/>
      <c r="I28" s="177"/>
      <c r="J28" s="177"/>
      <c r="K28" s="177"/>
      <c r="M28" s="92"/>
      <c r="N28" s="92"/>
      <c r="O28" s="92"/>
      <c r="P28" s="92"/>
      <c r="Q28" s="92"/>
      <c r="R28" s="92"/>
      <c r="S28" s="92"/>
      <c r="T28" s="92"/>
      <c r="U28" s="49"/>
      <c r="V28" s="49"/>
      <c r="W28" s="49"/>
      <c r="X28" s="49"/>
      <c r="Y28" s="49"/>
      <c r="Z28" s="49"/>
    </row>
    <row r="29" spans="1:26" ht="12.75" customHeight="1" x14ac:dyDescent="0.2">
      <c r="A29" s="167"/>
      <c r="B29" s="158" t="s">
        <v>3</v>
      </c>
      <c r="C29" s="160"/>
      <c r="D29" s="158" t="s">
        <v>4</v>
      </c>
      <c r="E29" s="159"/>
      <c r="F29" s="160"/>
      <c r="G29" s="164" t="s">
        <v>21</v>
      </c>
      <c r="H29" s="164" t="s">
        <v>11</v>
      </c>
      <c r="I29" s="158" t="s">
        <v>5</v>
      </c>
      <c r="J29" s="159"/>
      <c r="K29" s="160"/>
      <c r="M29" s="176" t="s">
        <v>184</v>
      </c>
      <c r="N29" s="176"/>
      <c r="O29" s="176"/>
      <c r="P29" s="176"/>
      <c r="Q29" s="176"/>
      <c r="R29" s="176"/>
      <c r="S29" s="176"/>
      <c r="T29" s="176"/>
    </row>
    <row r="30" spans="1:26" s="131" customFormat="1" x14ac:dyDescent="0.2">
      <c r="A30" s="168"/>
      <c r="B30" s="161"/>
      <c r="C30" s="163"/>
      <c r="D30" s="161"/>
      <c r="E30" s="162"/>
      <c r="F30" s="163"/>
      <c r="G30" s="165"/>
      <c r="H30" s="165"/>
      <c r="I30" s="161"/>
      <c r="J30" s="162"/>
      <c r="K30" s="163"/>
      <c r="M30" s="176"/>
      <c r="N30" s="176"/>
      <c r="O30" s="176"/>
      <c r="P30" s="176"/>
      <c r="Q30" s="176"/>
      <c r="R30" s="176"/>
      <c r="S30" s="176"/>
      <c r="T30" s="176"/>
    </row>
    <row r="31" spans="1:26" ht="14.25" customHeight="1" x14ac:dyDescent="0.2">
      <c r="A31" s="169"/>
      <c r="B31" s="37" t="s">
        <v>6</v>
      </c>
      <c r="C31" s="37" t="s">
        <v>7</v>
      </c>
      <c r="D31" s="37" t="s">
        <v>8</v>
      </c>
      <c r="E31" s="37" t="s">
        <v>9</v>
      </c>
      <c r="F31" s="37" t="s">
        <v>10</v>
      </c>
      <c r="G31" s="166"/>
      <c r="H31" s="166"/>
      <c r="I31" s="37" t="s">
        <v>12</v>
      </c>
      <c r="J31" s="37" t="s">
        <v>13</v>
      </c>
      <c r="K31" s="37" t="s">
        <v>14</v>
      </c>
      <c r="M31" s="176"/>
      <c r="N31" s="176"/>
      <c r="O31" s="176"/>
      <c r="P31" s="176"/>
      <c r="Q31" s="176"/>
      <c r="R31" s="176"/>
      <c r="S31" s="176"/>
      <c r="T31" s="176"/>
    </row>
    <row r="32" spans="1:26" ht="17.25" customHeight="1" x14ac:dyDescent="0.2">
      <c r="A32" s="39" t="s">
        <v>15</v>
      </c>
      <c r="B32" s="38">
        <v>14</v>
      </c>
      <c r="C32" s="38">
        <v>14</v>
      </c>
      <c r="D32" s="17">
        <v>3</v>
      </c>
      <c r="E32" s="17">
        <v>3</v>
      </c>
      <c r="F32" s="17">
        <v>2</v>
      </c>
      <c r="G32" s="17"/>
      <c r="H32" s="144">
        <v>2</v>
      </c>
      <c r="I32" s="17">
        <v>2</v>
      </c>
      <c r="J32" s="17">
        <v>1</v>
      </c>
      <c r="K32" s="17">
        <v>11</v>
      </c>
      <c r="L32" s="23"/>
      <c r="M32" s="176"/>
      <c r="N32" s="176"/>
      <c r="O32" s="176"/>
      <c r="P32" s="176"/>
      <c r="Q32" s="176"/>
      <c r="R32" s="176"/>
      <c r="S32" s="176"/>
      <c r="T32" s="176"/>
      <c r="U32" s="157" t="str">
        <f t="shared" ref="U32" si="0">IF(SUM(B32:K32)=52,"Corect","Suma trebuie să fie 52")</f>
        <v>Corect</v>
      </c>
      <c r="V32" s="157"/>
    </row>
    <row r="33" spans="1:24" ht="15" customHeight="1" x14ac:dyDescent="0.2">
      <c r="A33" s="39" t="s">
        <v>16</v>
      </c>
      <c r="B33" s="38">
        <v>14</v>
      </c>
      <c r="C33" s="38">
        <v>14</v>
      </c>
      <c r="D33" s="17">
        <v>3</v>
      </c>
      <c r="E33" s="17">
        <v>3</v>
      </c>
      <c r="F33" s="17">
        <v>2</v>
      </c>
      <c r="G33" s="17"/>
      <c r="H33" s="144">
        <v>2</v>
      </c>
      <c r="I33" s="17">
        <v>2</v>
      </c>
      <c r="J33" s="17">
        <v>1</v>
      </c>
      <c r="K33" s="17">
        <v>11</v>
      </c>
      <c r="M33" s="176"/>
      <c r="N33" s="176"/>
      <c r="O33" s="176"/>
      <c r="P33" s="176"/>
      <c r="Q33" s="176"/>
      <c r="R33" s="176"/>
      <c r="S33" s="176"/>
      <c r="T33" s="176"/>
      <c r="U33" s="157" t="str">
        <f t="shared" ref="U33:U34" si="1">IF(SUM(B33:K33)=52,"Corect","Suma trebuie să fie 52")</f>
        <v>Corect</v>
      </c>
      <c r="V33" s="157"/>
    </row>
    <row r="34" spans="1:24" ht="15.75" customHeight="1" x14ac:dyDescent="0.2">
      <c r="A34" s="40" t="s">
        <v>17</v>
      </c>
      <c r="B34" s="38">
        <v>14</v>
      </c>
      <c r="C34" s="38">
        <v>12</v>
      </c>
      <c r="D34" s="17">
        <v>3</v>
      </c>
      <c r="E34" s="17">
        <v>3</v>
      </c>
      <c r="F34" s="17">
        <v>2</v>
      </c>
      <c r="G34" s="17"/>
      <c r="H34" s="144">
        <v>2</v>
      </c>
      <c r="I34" s="17">
        <v>2</v>
      </c>
      <c r="J34" s="17">
        <v>1</v>
      </c>
      <c r="K34" s="17">
        <v>13</v>
      </c>
      <c r="M34" s="176"/>
      <c r="N34" s="176"/>
      <c r="O34" s="176"/>
      <c r="P34" s="176"/>
      <c r="Q34" s="176"/>
      <c r="R34" s="176"/>
      <c r="S34" s="176"/>
      <c r="T34" s="176"/>
      <c r="U34" s="157" t="str">
        <f t="shared" si="1"/>
        <v>Corect</v>
      </c>
      <c r="V34" s="157"/>
    </row>
    <row r="35" spans="1:24" x14ac:dyDescent="0.2">
      <c r="A35" s="5" t="s">
        <v>176</v>
      </c>
      <c r="B35" s="5"/>
      <c r="C35" s="5"/>
      <c r="D35" s="5"/>
      <c r="E35" s="5"/>
      <c r="F35" s="5"/>
      <c r="G35" s="5"/>
      <c r="H35" s="5"/>
      <c r="I35" s="5"/>
      <c r="J35" s="5"/>
      <c r="K35" s="5"/>
      <c r="M35" s="92"/>
      <c r="N35" s="92"/>
      <c r="O35" s="92"/>
      <c r="P35" s="92"/>
      <c r="Q35" s="92"/>
      <c r="R35" s="92"/>
      <c r="S35" s="92"/>
      <c r="T35" s="92"/>
    </row>
    <row r="36" spans="1:24" x14ac:dyDescent="0.2">
      <c r="A36" s="446" t="s">
        <v>177</v>
      </c>
      <c r="B36" s="446"/>
      <c r="C36" s="446"/>
      <c r="D36" s="446"/>
      <c r="E36" s="446"/>
      <c r="F36" s="446"/>
      <c r="G36" s="446"/>
      <c r="H36" s="446"/>
      <c r="I36" s="446"/>
      <c r="J36" s="446"/>
      <c r="K36" s="446"/>
      <c r="M36" s="6"/>
      <c r="N36" s="6"/>
      <c r="O36" s="6"/>
      <c r="P36" s="6"/>
      <c r="Q36" s="6"/>
      <c r="R36" s="6"/>
      <c r="S36" s="6"/>
    </row>
    <row r="37" spans="1:24" s="111" customFormat="1" ht="12" customHeight="1" x14ac:dyDescent="0.2">
      <c r="A37" s="453" t="s">
        <v>24</v>
      </c>
      <c r="B37" s="453"/>
      <c r="C37" s="453"/>
      <c r="D37" s="453"/>
      <c r="E37" s="453"/>
      <c r="F37" s="453"/>
      <c r="G37" s="453"/>
      <c r="H37" s="453"/>
      <c r="I37" s="453"/>
      <c r="J37" s="453"/>
      <c r="K37" s="453"/>
      <c r="L37" s="453"/>
      <c r="M37" s="453"/>
      <c r="N37" s="453"/>
      <c r="O37" s="453"/>
      <c r="P37" s="453"/>
      <c r="Q37" s="453"/>
      <c r="R37" s="453"/>
      <c r="S37" s="453"/>
      <c r="T37" s="453"/>
    </row>
    <row r="38" spans="1:24" x14ac:dyDescent="0.2">
      <c r="A38" s="453"/>
      <c r="B38" s="453"/>
      <c r="C38" s="453"/>
      <c r="D38" s="453"/>
      <c r="E38" s="453"/>
      <c r="F38" s="453"/>
      <c r="G38" s="453"/>
      <c r="H38" s="453"/>
      <c r="I38" s="453"/>
      <c r="J38" s="453"/>
      <c r="K38" s="453"/>
      <c r="L38" s="453"/>
      <c r="M38" s="453"/>
      <c r="N38" s="453"/>
      <c r="O38" s="453"/>
      <c r="P38" s="453"/>
      <c r="Q38" s="453"/>
      <c r="R38" s="453"/>
      <c r="S38" s="453"/>
      <c r="T38" s="453"/>
    </row>
    <row r="39" spans="1:24" ht="2.25" hidden="1" customHeight="1" x14ac:dyDescent="0.2">
      <c r="N39" s="7"/>
      <c r="O39" s="8" t="s">
        <v>40</v>
      </c>
      <c r="P39" s="8" t="s">
        <v>104</v>
      </c>
      <c r="Q39" s="8" t="s">
        <v>41</v>
      </c>
      <c r="R39" s="8" t="s">
        <v>42</v>
      </c>
      <c r="S39" s="8"/>
      <c r="T39" s="8"/>
    </row>
    <row r="40" spans="1:24" x14ac:dyDescent="0.2">
      <c r="A40" s="283" t="s">
        <v>45</v>
      </c>
      <c r="B40" s="284"/>
      <c r="C40" s="284"/>
      <c r="D40" s="284"/>
      <c r="E40" s="284"/>
      <c r="F40" s="284"/>
      <c r="G40" s="284"/>
      <c r="H40" s="284"/>
      <c r="I40" s="284"/>
      <c r="J40" s="284"/>
      <c r="K40" s="284"/>
      <c r="L40" s="284"/>
      <c r="M40" s="284"/>
      <c r="N40" s="284"/>
      <c r="O40" s="284"/>
      <c r="P40" s="284"/>
      <c r="Q40" s="284"/>
      <c r="R40" s="284"/>
      <c r="S40" s="284"/>
      <c r="T40" s="285"/>
    </row>
    <row r="41" spans="1:24" s="111" customFormat="1" x14ac:dyDescent="0.2">
      <c r="A41" s="286"/>
      <c r="B41" s="270"/>
      <c r="C41" s="270"/>
      <c r="D41" s="270"/>
      <c r="E41" s="270"/>
      <c r="F41" s="270"/>
      <c r="G41" s="270"/>
      <c r="H41" s="270"/>
      <c r="I41" s="270"/>
      <c r="J41" s="270"/>
      <c r="K41" s="270"/>
      <c r="L41" s="270"/>
      <c r="M41" s="270"/>
      <c r="N41" s="270"/>
      <c r="O41" s="270"/>
      <c r="P41" s="270"/>
      <c r="Q41" s="270"/>
      <c r="R41" s="270"/>
      <c r="S41" s="270"/>
      <c r="T41" s="287"/>
    </row>
    <row r="42" spans="1:24" s="111" customFormat="1" x14ac:dyDescent="0.2">
      <c r="A42" s="343" t="s">
        <v>30</v>
      </c>
      <c r="B42" s="283" t="s">
        <v>29</v>
      </c>
      <c r="C42" s="284"/>
      <c r="D42" s="284"/>
      <c r="E42" s="284"/>
      <c r="F42" s="284"/>
      <c r="G42" s="284"/>
      <c r="H42" s="284"/>
      <c r="I42" s="285"/>
      <c r="J42" s="164" t="s">
        <v>43</v>
      </c>
      <c r="K42" s="158" t="s">
        <v>27</v>
      </c>
      <c r="L42" s="159"/>
      <c r="M42" s="160"/>
      <c r="N42" s="158" t="s">
        <v>44</v>
      </c>
      <c r="O42" s="159"/>
      <c r="P42" s="160"/>
      <c r="Q42" s="158" t="s">
        <v>26</v>
      </c>
      <c r="R42" s="159"/>
      <c r="S42" s="160"/>
      <c r="T42" s="164" t="s">
        <v>25</v>
      </c>
    </row>
    <row r="43" spans="1:24" ht="10.5" customHeight="1" x14ac:dyDescent="0.2">
      <c r="A43" s="344"/>
      <c r="B43" s="288"/>
      <c r="C43" s="289"/>
      <c r="D43" s="289"/>
      <c r="E43" s="289"/>
      <c r="F43" s="289"/>
      <c r="G43" s="289"/>
      <c r="H43" s="289"/>
      <c r="I43" s="290"/>
      <c r="J43" s="165"/>
      <c r="K43" s="161"/>
      <c r="L43" s="162"/>
      <c r="M43" s="163"/>
      <c r="N43" s="161"/>
      <c r="O43" s="162"/>
      <c r="P43" s="163"/>
      <c r="Q43" s="161"/>
      <c r="R43" s="162"/>
      <c r="S43" s="163"/>
      <c r="T43" s="165"/>
    </row>
    <row r="44" spans="1:24" x14ac:dyDescent="0.2">
      <c r="A44" s="345"/>
      <c r="B44" s="286"/>
      <c r="C44" s="270"/>
      <c r="D44" s="270"/>
      <c r="E44" s="270"/>
      <c r="F44" s="270"/>
      <c r="G44" s="270"/>
      <c r="H44" s="270"/>
      <c r="I44" s="287"/>
      <c r="J44" s="166"/>
      <c r="K44" s="4" t="s">
        <v>31</v>
      </c>
      <c r="L44" s="4" t="s">
        <v>32</v>
      </c>
      <c r="M44" s="4" t="s">
        <v>33</v>
      </c>
      <c r="N44" s="4" t="s">
        <v>37</v>
      </c>
      <c r="O44" s="4" t="s">
        <v>8</v>
      </c>
      <c r="P44" s="4" t="s">
        <v>34</v>
      </c>
      <c r="Q44" s="4" t="s">
        <v>35</v>
      </c>
      <c r="R44" s="4" t="s">
        <v>31</v>
      </c>
      <c r="S44" s="4" t="s">
        <v>36</v>
      </c>
      <c r="T44" s="166"/>
    </row>
    <row r="45" spans="1:24" ht="27.75" customHeight="1" x14ac:dyDescent="0.2">
      <c r="A45" s="145" t="s">
        <v>185</v>
      </c>
      <c r="B45" s="298" t="s">
        <v>186</v>
      </c>
      <c r="C45" s="298"/>
      <c r="D45" s="298"/>
      <c r="E45" s="298"/>
      <c r="F45" s="298"/>
      <c r="G45" s="298"/>
      <c r="H45" s="298"/>
      <c r="I45" s="298"/>
      <c r="J45" s="146">
        <v>6</v>
      </c>
      <c r="K45" s="146">
        <v>2</v>
      </c>
      <c r="L45" s="146">
        <v>2</v>
      </c>
      <c r="M45" s="146">
        <v>0</v>
      </c>
      <c r="N45" s="11">
        <f>K45+L45+M45</f>
        <v>4</v>
      </c>
      <c r="O45" s="12">
        <f>P45-N45</f>
        <v>7</v>
      </c>
      <c r="P45" s="12">
        <f>ROUND(PRODUCT(J45,25)/14,0)</f>
        <v>11</v>
      </c>
      <c r="Q45" s="16" t="s">
        <v>35</v>
      </c>
      <c r="R45" s="9"/>
      <c r="S45" s="17"/>
      <c r="T45" s="9" t="s">
        <v>104</v>
      </c>
    </row>
    <row r="46" spans="1:24" x14ac:dyDescent="0.2">
      <c r="A46" s="145" t="s">
        <v>187</v>
      </c>
      <c r="B46" s="298" t="s">
        <v>188</v>
      </c>
      <c r="C46" s="298"/>
      <c r="D46" s="298"/>
      <c r="E46" s="298"/>
      <c r="F46" s="298"/>
      <c r="G46" s="298"/>
      <c r="H46" s="298"/>
      <c r="I46" s="298"/>
      <c r="J46" s="146">
        <v>4</v>
      </c>
      <c r="K46" s="146">
        <v>2</v>
      </c>
      <c r="L46" s="146">
        <v>2</v>
      </c>
      <c r="M46" s="146">
        <v>0</v>
      </c>
      <c r="N46" s="11">
        <f t="shared" ref="N46:N52" si="2">K46+L46+M46</f>
        <v>4</v>
      </c>
      <c r="O46" s="12">
        <f t="shared" ref="O46:O52" si="3">P46-N46</f>
        <v>3</v>
      </c>
      <c r="P46" s="12">
        <f t="shared" ref="P46:P49" si="4">ROUND(PRODUCT(J46,25)/14,0)</f>
        <v>7</v>
      </c>
      <c r="Q46" s="16" t="s">
        <v>35</v>
      </c>
      <c r="R46" s="9"/>
      <c r="S46" s="17"/>
      <c r="T46" s="9" t="s">
        <v>104</v>
      </c>
    </row>
    <row r="47" spans="1:24" ht="25.5" customHeight="1" x14ac:dyDescent="0.2">
      <c r="A47" s="145" t="s">
        <v>189</v>
      </c>
      <c r="B47" s="298" t="s">
        <v>190</v>
      </c>
      <c r="C47" s="298"/>
      <c r="D47" s="298"/>
      <c r="E47" s="298"/>
      <c r="F47" s="298"/>
      <c r="G47" s="298"/>
      <c r="H47" s="298"/>
      <c r="I47" s="298"/>
      <c r="J47" s="146">
        <v>4</v>
      </c>
      <c r="K47" s="146">
        <v>0</v>
      </c>
      <c r="L47" s="146">
        <v>2</v>
      </c>
      <c r="M47" s="146">
        <v>0</v>
      </c>
      <c r="N47" s="11">
        <f t="shared" si="2"/>
        <v>2</v>
      </c>
      <c r="O47" s="12">
        <f t="shared" si="3"/>
        <v>5</v>
      </c>
      <c r="P47" s="12">
        <f t="shared" si="4"/>
        <v>7</v>
      </c>
      <c r="Q47" s="16" t="s">
        <v>35</v>
      </c>
      <c r="R47" s="9"/>
      <c r="S47" s="17"/>
      <c r="T47" s="9" t="s">
        <v>41</v>
      </c>
    </row>
    <row r="48" spans="1:24" ht="25.5" customHeight="1" x14ac:dyDescent="0.2">
      <c r="A48" s="145" t="s">
        <v>191</v>
      </c>
      <c r="B48" s="298" t="s">
        <v>192</v>
      </c>
      <c r="C48" s="298"/>
      <c r="D48" s="298"/>
      <c r="E48" s="298"/>
      <c r="F48" s="298"/>
      <c r="G48" s="298"/>
      <c r="H48" s="298"/>
      <c r="I48" s="298"/>
      <c r="J48" s="146">
        <v>4</v>
      </c>
      <c r="K48" s="146">
        <v>2</v>
      </c>
      <c r="L48" s="146">
        <v>2</v>
      </c>
      <c r="M48" s="146">
        <v>0</v>
      </c>
      <c r="N48" s="11">
        <f t="shared" si="2"/>
        <v>4</v>
      </c>
      <c r="O48" s="12">
        <f t="shared" si="3"/>
        <v>3</v>
      </c>
      <c r="P48" s="12">
        <f t="shared" si="4"/>
        <v>7</v>
      </c>
      <c r="Q48" s="16" t="s">
        <v>35</v>
      </c>
      <c r="R48" s="9"/>
      <c r="S48" s="17"/>
      <c r="T48" s="9" t="s">
        <v>42</v>
      </c>
      <c r="X48" s="1" t="s">
        <v>106</v>
      </c>
    </row>
    <row r="49" spans="1:25" ht="24.75" customHeight="1" x14ac:dyDescent="0.2">
      <c r="A49" s="145" t="s">
        <v>193</v>
      </c>
      <c r="B49" s="298" t="s">
        <v>194</v>
      </c>
      <c r="C49" s="298"/>
      <c r="D49" s="298"/>
      <c r="E49" s="298"/>
      <c r="F49" s="298"/>
      <c r="G49" s="298"/>
      <c r="H49" s="298"/>
      <c r="I49" s="298"/>
      <c r="J49" s="146">
        <v>5</v>
      </c>
      <c r="K49" s="146">
        <v>2</v>
      </c>
      <c r="L49" s="146">
        <v>2</v>
      </c>
      <c r="M49" s="146">
        <v>0</v>
      </c>
      <c r="N49" s="11">
        <f t="shared" si="2"/>
        <v>4</v>
      </c>
      <c r="O49" s="12">
        <f t="shared" si="3"/>
        <v>5</v>
      </c>
      <c r="P49" s="12">
        <f t="shared" si="4"/>
        <v>9</v>
      </c>
      <c r="Q49" s="16" t="s">
        <v>35</v>
      </c>
      <c r="R49" s="9"/>
      <c r="S49" s="17"/>
      <c r="T49" s="9" t="s">
        <v>41</v>
      </c>
    </row>
    <row r="50" spans="1:25" x14ac:dyDescent="0.2">
      <c r="A50" s="145" t="s">
        <v>195</v>
      </c>
      <c r="B50" s="298" t="s">
        <v>196</v>
      </c>
      <c r="C50" s="298"/>
      <c r="D50" s="298"/>
      <c r="E50" s="298"/>
      <c r="F50" s="298"/>
      <c r="G50" s="298"/>
      <c r="H50" s="298"/>
      <c r="I50" s="298"/>
      <c r="J50" s="146">
        <v>4</v>
      </c>
      <c r="K50" s="146">
        <v>2</v>
      </c>
      <c r="L50" s="146">
        <v>2</v>
      </c>
      <c r="M50" s="146">
        <v>0</v>
      </c>
      <c r="N50" s="11">
        <f>K50+L50+M50</f>
        <v>4</v>
      </c>
      <c r="O50" s="12">
        <f>P50-N50</f>
        <v>3</v>
      </c>
      <c r="P50" s="12">
        <f>ROUND(PRODUCT(J50,25)/14,0)</f>
        <v>7</v>
      </c>
      <c r="Q50" s="16"/>
      <c r="R50" s="9" t="s">
        <v>31</v>
      </c>
      <c r="S50" s="17"/>
      <c r="T50" s="9" t="s">
        <v>41</v>
      </c>
    </row>
    <row r="51" spans="1:25" x14ac:dyDescent="0.2">
      <c r="A51" s="103" t="s">
        <v>105</v>
      </c>
      <c r="B51" s="450" t="s">
        <v>162</v>
      </c>
      <c r="C51" s="451"/>
      <c r="D51" s="451"/>
      <c r="E51" s="451"/>
      <c r="F51" s="451"/>
      <c r="G51" s="451"/>
      <c r="H51" s="451"/>
      <c r="I51" s="452"/>
      <c r="J51" s="52">
        <v>3</v>
      </c>
      <c r="K51" s="52">
        <v>0</v>
      </c>
      <c r="L51" s="52">
        <v>2</v>
      </c>
      <c r="M51" s="52">
        <v>0</v>
      </c>
      <c r="N51" s="35">
        <f t="shared" ref="N51" si="5">K51+L51+M51</f>
        <v>2</v>
      </c>
      <c r="O51" s="12">
        <f t="shared" ref="O51" si="6">P51-N51</f>
        <v>3</v>
      </c>
      <c r="P51" s="12">
        <f t="shared" ref="P51:P52" si="7">ROUND(PRODUCT(J51,25)/14,0)</f>
        <v>5</v>
      </c>
      <c r="Q51" s="53"/>
      <c r="R51" s="52" t="s">
        <v>31</v>
      </c>
      <c r="S51" s="54"/>
      <c r="T51" s="52" t="s">
        <v>42</v>
      </c>
      <c r="U51" s="56"/>
      <c r="V51" s="56"/>
      <c r="W51" s="56"/>
      <c r="X51" s="56"/>
      <c r="Y51" s="56"/>
    </row>
    <row r="52" spans="1:25" x14ac:dyDescent="0.2">
      <c r="A52" s="104" t="s">
        <v>91</v>
      </c>
      <c r="B52" s="346" t="s">
        <v>164</v>
      </c>
      <c r="C52" s="347"/>
      <c r="D52" s="347"/>
      <c r="E52" s="347"/>
      <c r="F52" s="347"/>
      <c r="G52" s="347"/>
      <c r="H52" s="347"/>
      <c r="I52" s="348"/>
      <c r="J52" s="44">
        <v>2</v>
      </c>
      <c r="K52" s="44">
        <v>0</v>
      </c>
      <c r="L52" s="44">
        <v>2</v>
      </c>
      <c r="M52" s="44">
        <v>0</v>
      </c>
      <c r="N52" s="44">
        <f t="shared" si="2"/>
        <v>2</v>
      </c>
      <c r="O52" s="45">
        <f t="shared" si="3"/>
        <v>2</v>
      </c>
      <c r="P52" s="45">
        <f t="shared" si="7"/>
        <v>4</v>
      </c>
      <c r="Q52" s="46"/>
      <c r="R52" s="44"/>
      <c r="S52" s="47" t="s">
        <v>36</v>
      </c>
      <c r="T52" s="44" t="s">
        <v>42</v>
      </c>
      <c r="U52" s="56"/>
      <c r="V52" s="56"/>
      <c r="W52" s="56"/>
      <c r="X52" s="56"/>
      <c r="Y52" s="56"/>
    </row>
    <row r="53" spans="1:25" x14ac:dyDescent="0.2">
      <c r="A53" s="13" t="s">
        <v>28</v>
      </c>
      <c r="B53" s="295"/>
      <c r="C53" s="296"/>
      <c r="D53" s="296"/>
      <c r="E53" s="296"/>
      <c r="F53" s="296"/>
      <c r="G53" s="296"/>
      <c r="H53" s="296"/>
      <c r="I53" s="297"/>
      <c r="J53" s="13">
        <f t="shared" ref="J53:P53" si="8">SUM(J45:J52)</f>
        <v>32</v>
      </c>
      <c r="K53" s="13">
        <f t="shared" si="8"/>
        <v>10</v>
      </c>
      <c r="L53" s="13">
        <f t="shared" si="8"/>
        <v>16</v>
      </c>
      <c r="M53" s="13">
        <f t="shared" si="8"/>
        <v>0</v>
      </c>
      <c r="N53" s="13">
        <f t="shared" si="8"/>
        <v>26</v>
      </c>
      <c r="O53" s="13">
        <f t="shared" si="8"/>
        <v>31</v>
      </c>
      <c r="P53" s="13">
        <f t="shared" si="8"/>
        <v>57</v>
      </c>
      <c r="Q53" s="24">
        <f>COUNTIF(Q45:Q52,"E")</f>
        <v>5</v>
      </c>
      <c r="R53" s="80">
        <f>COUNTIF(R45:R52,"C")</f>
        <v>2</v>
      </c>
      <c r="S53" s="80">
        <f>COUNTIF(S45:S52,"VP")</f>
        <v>1</v>
      </c>
      <c r="T53" s="99">
        <f>COUNTA(T45:T52)</f>
        <v>8</v>
      </c>
      <c r="U53" s="375" t="str">
        <f>IF(Q53&gt;=SUM(R53:S53),"Corect","E trebuie să fie cel puțin egal cu C+VP")</f>
        <v>Corect</v>
      </c>
      <c r="V53" s="372"/>
      <c r="W53" s="372"/>
    </row>
    <row r="54" spans="1:25" s="50" customFormat="1" x14ac:dyDescent="0.2">
      <c r="A54" s="413" t="s">
        <v>117</v>
      </c>
      <c r="B54" s="413"/>
      <c r="C54" s="413"/>
      <c r="D54" s="413"/>
      <c r="E54" s="413"/>
      <c r="F54" s="413"/>
      <c r="G54" s="413"/>
      <c r="H54" s="413"/>
      <c r="I54" s="413"/>
      <c r="J54" s="413"/>
      <c r="K54" s="413"/>
      <c r="L54" s="413"/>
      <c r="M54" s="413"/>
      <c r="N54" s="413"/>
      <c r="O54" s="413"/>
      <c r="P54" s="413"/>
      <c r="Q54" s="413"/>
      <c r="R54" s="413"/>
      <c r="S54" s="413"/>
      <c r="T54" s="413"/>
      <c r="U54" s="48"/>
    </row>
    <row r="55" spans="1:25" s="90" customFormat="1" x14ac:dyDescent="0.2">
      <c r="A55" s="414"/>
      <c r="B55" s="414"/>
      <c r="C55" s="414"/>
      <c r="D55" s="414"/>
      <c r="E55" s="414"/>
      <c r="F55" s="414"/>
      <c r="G55" s="414"/>
      <c r="H55" s="414"/>
      <c r="I55" s="414"/>
      <c r="J55" s="414"/>
      <c r="K55" s="414"/>
      <c r="L55" s="414"/>
      <c r="M55" s="414"/>
      <c r="N55" s="414"/>
      <c r="O55" s="414"/>
      <c r="P55" s="414"/>
      <c r="Q55" s="414"/>
      <c r="R55" s="414"/>
      <c r="S55" s="414"/>
      <c r="T55" s="414"/>
      <c r="U55" s="91"/>
    </row>
    <row r="57" spans="1:25" ht="8.25" customHeight="1" x14ac:dyDescent="0.2">
      <c r="A57" s="283" t="s">
        <v>46</v>
      </c>
      <c r="B57" s="284"/>
      <c r="C57" s="284"/>
      <c r="D57" s="284"/>
      <c r="E57" s="284"/>
      <c r="F57" s="284"/>
      <c r="G57" s="284"/>
      <c r="H57" s="284"/>
      <c r="I57" s="284"/>
      <c r="J57" s="284"/>
      <c r="K57" s="284"/>
      <c r="L57" s="284"/>
      <c r="M57" s="284"/>
      <c r="N57" s="284"/>
      <c r="O57" s="284"/>
      <c r="P57" s="284"/>
      <c r="Q57" s="284"/>
      <c r="R57" s="284"/>
      <c r="S57" s="284"/>
      <c r="T57" s="285"/>
    </row>
    <row r="58" spans="1:25" s="111" customFormat="1" ht="7.5" customHeight="1" x14ac:dyDescent="0.2">
      <c r="A58" s="288"/>
      <c r="B58" s="289"/>
      <c r="C58" s="289"/>
      <c r="D58" s="289"/>
      <c r="E58" s="289"/>
      <c r="F58" s="289"/>
      <c r="G58" s="289"/>
      <c r="H58" s="289"/>
      <c r="I58" s="289"/>
      <c r="J58" s="289"/>
      <c r="K58" s="289"/>
      <c r="L58" s="289"/>
      <c r="M58" s="289"/>
      <c r="N58" s="289"/>
      <c r="O58" s="289"/>
      <c r="P58" s="289"/>
      <c r="Q58" s="289"/>
      <c r="R58" s="289"/>
      <c r="S58" s="289"/>
      <c r="T58" s="290"/>
    </row>
    <row r="59" spans="1:25" x14ac:dyDescent="0.2">
      <c r="A59" s="343" t="s">
        <v>30</v>
      </c>
      <c r="B59" s="283" t="s">
        <v>29</v>
      </c>
      <c r="C59" s="284"/>
      <c r="D59" s="284"/>
      <c r="E59" s="284"/>
      <c r="F59" s="284"/>
      <c r="G59" s="284"/>
      <c r="H59" s="284"/>
      <c r="I59" s="285"/>
      <c r="J59" s="164" t="s">
        <v>43</v>
      </c>
      <c r="K59" s="158" t="s">
        <v>27</v>
      </c>
      <c r="L59" s="159"/>
      <c r="M59" s="160"/>
      <c r="N59" s="158" t="s">
        <v>44</v>
      </c>
      <c r="O59" s="159"/>
      <c r="P59" s="160"/>
      <c r="Q59" s="158" t="s">
        <v>26</v>
      </c>
      <c r="R59" s="159"/>
      <c r="S59" s="160"/>
      <c r="T59" s="291" t="s">
        <v>25</v>
      </c>
    </row>
    <row r="60" spans="1:25" s="111" customFormat="1" x14ac:dyDescent="0.2">
      <c r="A60" s="344"/>
      <c r="B60" s="288"/>
      <c r="C60" s="289"/>
      <c r="D60" s="289"/>
      <c r="E60" s="289"/>
      <c r="F60" s="289"/>
      <c r="G60" s="289"/>
      <c r="H60" s="289"/>
      <c r="I60" s="290"/>
      <c r="J60" s="165"/>
      <c r="K60" s="161"/>
      <c r="L60" s="162"/>
      <c r="M60" s="163"/>
      <c r="N60" s="161"/>
      <c r="O60" s="162"/>
      <c r="P60" s="163"/>
      <c r="Q60" s="161"/>
      <c r="R60" s="162"/>
      <c r="S60" s="163"/>
      <c r="T60" s="291"/>
    </row>
    <row r="61" spans="1:25" x14ac:dyDescent="0.2">
      <c r="A61" s="345"/>
      <c r="B61" s="286"/>
      <c r="C61" s="270"/>
      <c r="D61" s="270"/>
      <c r="E61" s="270"/>
      <c r="F61" s="270"/>
      <c r="G61" s="270"/>
      <c r="H61" s="270"/>
      <c r="I61" s="287"/>
      <c r="J61" s="166"/>
      <c r="K61" s="4" t="s">
        <v>31</v>
      </c>
      <c r="L61" s="4" t="s">
        <v>32</v>
      </c>
      <c r="M61" s="4" t="s">
        <v>33</v>
      </c>
      <c r="N61" s="57" t="s">
        <v>37</v>
      </c>
      <c r="O61" s="57" t="s">
        <v>8</v>
      </c>
      <c r="P61" s="57" t="s">
        <v>34</v>
      </c>
      <c r="Q61" s="57" t="s">
        <v>35</v>
      </c>
      <c r="R61" s="57" t="s">
        <v>31</v>
      </c>
      <c r="S61" s="57" t="s">
        <v>36</v>
      </c>
      <c r="T61" s="291"/>
    </row>
    <row r="62" spans="1:25" x14ac:dyDescent="0.2">
      <c r="A62" s="147" t="s">
        <v>197</v>
      </c>
      <c r="B62" s="298" t="s">
        <v>198</v>
      </c>
      <c r="C62" s="298"/>
      <c r="D62" s="298"/>
      <c r="E62" s="298"/>
      <c r="F62" s="298"/>
      <c r="G62" s="298"/>
      <c r="H62" s="298"/>
      <c r="I62" s="298"/>
      <c r="J62" s="146">
        <v>6</v>
      </c>
      <c r="K62" s="146">
        <v>2</v>
      </c>
      <c r="L62" s="146">
        <v>2</v>
      </c>
      <c r="M62" s="146">
        <v>0</v>
      </c>
      <c r="N62" s="11">
        <f>K62+L62+M62</f>
        <v>4</v>
      </c>
      <c r="O62" s="12">
        <f>P62-N62</f>
        <v>7</v>
      </c>
      <c r="P62" s="12">
        <f>ROUND(PRODUCT(J62,25)/14,0)</f>
        <v>11</v>
      </c>
      <c r="Q62" s="16" t="s">
        <v>35</v>
      </c>
      <c r="R62" s="9"/>
      <c r="S62" s="17"/>
      <c r="T62" s="9" t="s">
        <v>104</v>
      </c>
    </row>
    <row r="63" spans="1:25" ht="34.5" customHeight="1" x14ac:dyDescent="0.2">
      <c r="A63" s="147" t="s">
        <v>199</v>
      </c>
      <c r="B63" s="298" t="s">
        <v>200</v>
      </c>
      <c r="C63" s="298"/>
      <c r="D63" s="298"/>
      <c r="E63" s="298"/>
      <c r="F63" s="298"/>
      <c r="G63" s="298"/>
      <c r="H63" s="298"/>
      <c r="I63" s="298"/>
      <c r="J63" s="146">
        <v>5</v>
      </c>
      <c r="K63" s="146">
        <v>2</v>
      </c>
      <c r="L63" s="146">
        <v>1</v>
      </c>
      <c r="M63" s="146">
        <v>0</v>
      </c>
      <c r="N63" s="11">
        <f t="shared" ref="N63:N69" si="9">K63+L63+M63</f>
        <v>3</v>
      </c>
      <c r="O63" s="12">
        <f t="shared" ref="O63:O69" si="10">P63-N63</f>
        <v>6</v>
      </c>
      <c r="P63" s="12">
        <f t="shared" ref="P63:P69" si="11">ROUND(PRODUCT(J63,25)/14,0)</f>
        <v>9</v>
      </c>
      <c r="Q63" s="16" t="s">
        <v>35</v>
      </c>
      <c r="R63" s="9"/>
      <c r="S63" s="17"/>
      <c r="T63" s="9" t="s">
        <v>104</v>
      </c>
    </row>
    <row r="64" spans="1:25" ht="23.25" customHeight="1" x14ac:dyDescent="0.2">
      <c r="A64" s="147" t="s">
        <v>201</v>
      </c>
      <c r="B64" s="298" t="s">
        <v>202</v>
      </c>
      <c r="C64" s="298"/>
      <c r="D64" s="298"/>
      <c r="E64" s="298"/>
      <c r="F64" s="298"/>
      <c r="G64" s="298"/>
      <c r="H64" s="298"/>
      <c r="I64" s="298"/>
      <c r="J64" s="146">
        <v>5</v>
      </c>
      <c r="K64" s="146">
        <v>2</v>
      </c>
      <c r="L64" s="146">
        <v>2</v>
      </c>
      <c r="M64" s="146">
        <v>0</v>
      </c>
      <c r="N64" s="11">
        <f t="shared" si="9"/>
        <v>4</v>
      </c>
      <c r="O64" s="12">
        <f t="shared" si="10"/>
        <v>5</v>
      </c>
      <c r="P64" s="12">
        <f t="shared" si="11"/>
        <v>9</v>
      </c>
      <c r="Q64" s="16" t="s">
        <v>35</v>
      </c>
      <c r="R64" s="9"/>
      <c r="S64" s="17"/>
      <c r="T64" s="9" t="s">
        <v>41</v>
      </c>
    </row>
    <row r="65" spans="1:25" ht="24.75" customHeight="1" x14ac:dyDescent="0.2">
      <c r="A65" s="147" t="s">
        <v>203</v>
      </c>
      <c r="B65" s="298" t="s">
        <v>204</v>
      </c>
      <c r="C65" s="298"/>
      <c r="D65" s="298"/>
      <c r="E65" s="298"/>
      <c r="F65" s="298"/>
      <c r="G65" s="298"/>
      <c r="H65" s="298"/>
      <c r="I65" s="298"/>
      <c r="J65" s="146">
        <v>4</v>
      </c>
      <c r="K65" s="146">
        <v>2</v>
      </c>
      <c r="L65" s="146">
        <v>2</v>
      </c>
      <c r="M65" s="146">
        <v>0</v>
      </c>
      <c r="N65" s="11">
        <f>K65+L65+M65</f>
        <v>4</v>
      </c>
      <c r="O65" s="12">
        <f>P65-N65</f>
        <v>3</v>
      </c>
      <c r="P65" s="12">
        <f>ROUND(PRODUCT(J65,25)/14,0)</f>
        <v>7</v>
      </c>
      <c r="Q65" s="16" t="s">
        <v>35</v>
      </c>
      <c r="R65" s="9"/>
      <c r="S65" s="17"/>
      <c r="T65" s="9" t="s">
        <v>41</v>
      </c>
    </row>
    <row r="66" spans="1:25" x14ac:dyDescent="0.2">
      <c r="A66" s="145" t="s">
        <v>205</v>
      </c>
      <c r="B66" s="298" t="s">
        <v>206</v>
      </c>
      <c r="C66" s="298"/>
      <c r="D66" s="298"/>
      <c r="E66" s="298"/>
      <c r="F66" s="298"/>
      <c r="G66" s="298"/>
      <c r="H66" s="298"/>
      <c r="I66" s="298"/>
      <c r="J66" s="146">
        <v>3</v>
      </c>
      <c r="K66" s="146">
        <v>0</v>
      </c>
      <c r="L66" s="146">
        <v>0</v>
      </c>
      <c r="M66" s="146">
        <v>5</v>
      </c>
      <c r="N66" s="11">
        <f t="shared" si="9"/>
        <v>5</v>
      </c>
      <c r="O66" s="12">
        <f t="shared" si="10"/>
        <v>0</v>
      </c>
      <c r="P66" s="12">
        <f t="shared" si="11"/>
        <v>5</v>
      </c>
      <c r="Q66" s="16"/>
      <c r="R66" s="9" t="s">
        <v>31</v>
      </c>
      <c r="S66" s="17"/>
      <c r="T66" s="9" t="s">
        <v>41</v>
      </c>
    </row>
    <row r="67" spans="1:25" x14ac:dyDescent="0.2">
      <c r="A67" s="34" t="s">
        <v>207</v>
      </c>
      <c r="B67" s="298" t="s">
        <v>208</v>
      </c>
      <c r="C67" s="298"/>
      <c r="D67" s="298"/>
      <c r="E67" s="298"/>
      <c r="F67" s="298"/>
      <c r="G67" s="298"/>
      <c r="H67" s="298"/>
      <c r="I67" s="298"/>
      <c r="J67" s="146">
        <v>4</v>
      </c>
      <c r="K67" s="146">
        <v>2</v>
      </c>
      <c r="L67" s="146">
        <v>2</v>
      </c>
      <c r="M67" s="146">
        <v>0</v>
      </c>
      <c r="N67" s="11">
        <f t="shared" si="9"/>
        <v>4</v>
      </c>
      <c r="O67" s="12">
        <f t="shared" si="10"/>
        <v>3</v>
      </c>
      <c r="P67" s="12">
        <f t="shared" si="11"/>
        <v>7</v>
      </c>
      <c r="Q67" s="16" t="s">
        <v>35</v>
      </c>
      <c r="R67" s="9"/>
      <c r="S67" s="17"/>
      <c r="T67" s="9" t="s">
        <v>41</v>
      </c>
    </row>
    <row r="68" spans="1:25" x14ac:dyDescent="0.2">
      <c r="A68" s="103" t="s">
        <v>115</v>
      </c>
      <c r="B68" s="349" t="s">
        <v>163</v>
      </c>
      <c r="C68" s="350"/>
      <c r="D68" s="350"/>
      <c r="E68" s="350"/>
      <c r="F68" s="350"/>
      <c r="G68" s="350"/>
      <c r="H68" s="350"/>
      <c r="I68" s="351"/>
      <c r="J68" s="52">
        <v>3</v>
      </c>
      <c r="K68" s="52">
        <v>0</v>
      </c>
      <c r="L68" s="52">
        <v>2</v>
      </c>
      <c r="M68" s="52">
        <v>0</v>
      </c>
      <c r="N68" s="51">
        <f t="shared" si="9"/>
        <v>2</v>
      </c>
      <c r="O68" s="12">
        <f t="shared" si="10"/>
        <v>3</v>
      </c>
      <c r="P68" s="12">
        <f t="shared" si="11"/>
        <v>5</v>
      </c>
      <c r="Q68" s="53"/>
      <c r="R68" s="52" t="s">
        <v>31</v>
      </c>
      <c r="S68" s="54"/>
      <c r="T68" s="52" t="s">
        <v>42</v>
      </c>
      <c r="U68" s="56"/>
      <c r="V68" s="56"/>
      <c r="W68" s="56"/>
      <c r="X68" s="56"/>
      <c r="Y68" s="56"/>
    </row>
    <row r="69" spans="1:25" x14ac:dyDescent="0.2">
      <c r="A69" s="104" t="s">
        <v>92</v>
      </c>
      <c r="B69" s="346" t="s">
        <v>167</v>
      </c>
      <c r="C69" s="347"/>
      <c r="D69" s="347"/>
      <c r="E69" s="347"/>
      <c r="F69" s="347"/>
      <c r="G69" s="347"/>
      <c r="H69" s="347"/>
      <c r="I69" s="348"/>
      <c r="J69" s="44">
        <v>2</v>
      </c>
      <c r="K69" s="44">
        <v>0</v>
      </c>
      <c r="L69" s="44">
        <v>2</v>
      </c>
      <c r="M69" s="44">
        <v>0</v>
      </c>
      <c r="N69" s="44">
        <f t="shared" si="9"/>
        <v>2</v>
      </c>
      <c r="O69" s="45">
        <f t="shared" si="10"/>
        <v>2</v>
      </c>
      <c r="P69" s="45">
        <f t="shared" si="11"/>
        <v>4</v>
      </c>
      <c r="Q69" s="46"/>
      <c r="R69" s="44"/>
      <c r="S69" s="47" t="s">
        <v>36</v>
      </c>
      <c r="T69" s="44" t="s">
        <v>42</v>
      </c>
      <c r="U69" s="56"/>
      <c r="V69" s="56"/>
      <c r="W69" s="56"/>
      <c r="X69" s="56"/>
      <c r="Y69" s="56"/>
    </row>
    <row r="70" spans="1:25" x14ac:dyDescent="0.2">
      <c r="A70" s="13" t="s">
        <v>28</v>
      </c>
      <c r="B70" s="295"/>
      <c r="C70" s="296"/>
      <c r="D70" s="296"/>
      <c r="E70" s="296"/>
      <c r="F70" s="296"/>
      <c r="G70" s="296"/>
      <c r="H70" s="296"/>
      <c r="I70" s="297"/>
      <c r="J70" s="13">
        <f t="shared" ref="J70:P70" si="12">SUM(J62:J69)</f>
        <v>32</v>
      </c>
      <c r="K70" s="13">
        <f t="shared" si="12"/>
        <v>10</v>
      </c>
      <c r="L70" s="13">
        <f t="shared" si="12"/>
        <v>13</v>
      </c>
      <c r="M70" s="13">
        <f t="shared" si="12"/>
        <v>5</v>
      </c>
      <c r="N70" s="13">
        <f t="shared" si="12"/>
        <v>28</v>
      </c>
      <c r="O70" s="13">
        <f t="shared" si="12"/>
        <v>29</v>
      </c>
      <c r="P70" s="13">
        <f t="shared" si="12"/>
        <v>57</v>
      </c>
      <c r="Q70" s="24">
        <f>COUNTIF(Q62:Q69,"E")</f>
        <v>5</v>
      </c>
      <c r="R70" s="24">
        <f>COUNTIF(R62:R69,"C")</f>
        <v>2</v>
      </c>
      <c r="S70" s="24">
        <f>COUNTIF(S62:S69,"VP")</f>
        <v>1</v>
      </c>
      <c r="T70" s="99">
        <f>COUNTA(T62:T69)</f>
        <v>8</v>
      </c>
      <c r="U70" s="371" t="str">
        <f>IF(Q70&gt;=SUM(R70:S70),"Corect","E trebuie să fie cel puțin egal cu C+VP")</f>
        <v>Corect</v>
      </c>
      <c r="V70" s="372"/>
      <c r="W70" s="372"/>
    </row>
    <row r="71" spans="1:25" x14ac:dyDescent="0.2">
      <c r="A71" s="413" t="s">
        <v>116</v>
      </c>
      <c r="B71" s="413"/>
      <c r="C71" s="413"/>
      <c r="D71" s="413"/>
      <c r="E71" s="413"/>
      <c r="F71" s="413"/>
      <c r="G71" s="413"/>
      <c r="H71" s="413"/>
      <c r="I71" s="413"/>
      <c r="J71" s="413"/>
      <c r="K71" s="413"/>
      <c r="L71" s="413"/>
      <c r="M71" s="413"/>
      <c r="N71" s="413"/>
      <c r="O71" s="413"/>
      <c r="P71" s="413"/>
      <c r="Q71" s="413"/>
      <c r="R71" s="413"/>
      <c r="S71" s="413"/>
      <c r="T71" s="413"/>
    </row>
    <row r="72" spans="1:25" x14ac:dyDescent="0.2">
      <c r="A72" s="414"/>
      <c r="B72" s="414"/>
      <c r="C72" s="414"/>
      <c r="D72" s="414"/>
      <c r="E72" s="414"/>
      <c r="F72" s="414"/>
      <c r="G72" s="414"/>
      <c r="H72" s="414"/>
      <c r="I72" s="414"/>
      <c r="J72" s="414"/>
      <c r="K72" s="414"/>
      <c r="L72" s="414"/>
      <c r="M72" s="414"/>
      <c r="N72" s="414"/>
      <c r="O72" s="414"/>
      <c r="P72" s="414"/>
      <c r="Q72" s="414"/>
      <c r="R72" s="414"/>
      <c r="S72" s="414"/>
      <c r="T72" s="414"/>
    </row>
    <row r="73" spans="1:25" s="143" customFormat="1" x14ac:dyDescent="0.2">
      <c r="A73" s="139"/>
      <c r="B73" s="139"/>
      <c r="C73" s="139"/>
      <c r="D73" s="139"/>
      <c r="E73" s="139"/>
      <c r="F73" s="139"/>
      <c r="G73" s="139"/>
      <c r="H73" s="139"/>
      <c r="I73" s="139"/>
      <c r="J73" s="139"/>
      <c r="K73" s="139"/>
      <c r="L73" s="139"/>
      <c r="M73" s="139"/>
      <c r="N73" s="139"/>
      <c r="O73" s="139"/>
      <c r="P73" s="139"/>
      <c r="Q73" s="139"/>
      <c r="R73" s="139"/>
      <c r="S73" s="139"/>
      <c r="T73" s="139"/>
    </row>
    <row r="74" spans="1:25" s="111" customFormat="1" x14ac:dyDescent="0.2">
      <c r="A74" s="113"/>
      <c r="B74" s="113"/>
      <c r="C74" s="113"/>
      <c r="D74" s="113"/>
      <c r="E74" s="113"/>
      <c r="F74" s="113"/>
      <c r="G74" s="113"/>
      <c r="H74" s="113"/>
      <c r="I74" s="113"/>
      <c r="J74" s="113"/>
      <c r="K74" s="113"/>
      <c r="L74" s="113"/>
      <c r="M74" s="113"/>
      <c r="N74" s="113"/>
      <c r="O74" s="113"/>
      <c r="P74" s="113"/>
      <c r="Q74" s="113"/>
      <c r="R74" s="113"/>
      <c r="S74" s="113"/>
      <c r="T74" s="113"/>
    </row>
    <row r="75" spans="1:25" x14ac:dyDescent="0.2">
      <c r="A75" s="283" t="s">
        <v>47</v>
      </c>
      <c r="B75" s="284"/>
      <c r="C75" s="284"/>
      <c r="D75" s="284"/>
      <c r="E75" s="284"/>
      <c r="F75" s="284"/>
      <c r="G75" s="284"/>
      <c r="H75" s="284"/>
      <c r="I75" s="284"/>
      <c r="J75" s="284"/>
      <c r="K75" s="284"/>
      <c r="L75" s="284"/>
      <c r="M75" s="284"/>
      <c r="N75" s="284"/>
      <c r="O75" s="284"/>
      <c r="P75" s="284"/>
      <c r="Q75" s="284"/>
      <c r="R75" s="284"/>
      <c r="S75" s="284"/>
      <c r="T75" s="285"/>
    </row>
    <row r="76" spans="1:25" s="111" customFormat="1" x14ac:dyDescent="0.2">
      <c r="A76" s="288"/>
      <c r="B76" s="289"/>
      <c r="C76" s="289"/>
      <c r="D76" s="289"/>
      <c r="E76" s="289"/>
      <c r="F76" s="289"/>
      <c r="G76" s="289"/>
      <c r="H76" s="289"/>
      <c r="I76" s="289"/>
      <c r="J76" s="289"/>
      <c r="K76" s="289"/>
      <c r="L76" s="289"/>
      <c r="M76" s="289"/>
      <c r="N76" s="289"/>
      <c r="O76" s="289"/>
      <c r="P76" s="289"/>
      <c r="Q76" s="289"/>
      <c r="R76" s="289"/>
      <c r="S76" s="289"/>
      <c r="T76" s="290"/>
    </row>
    <row r="77" spans="1:25" x14ac:dyDescent="0.2">
      <c r="A77" s="343" t="s">
        <v>30</v>
      </c>
      <c r="B77" s="283" t="s">
        <v>29</v>
      </c>
      <c r="C77" s="284"/>
      <c r="D77" s="284"/>
      <c r="E77" s="284"/>
      <c r="F77" s="284"/>
      <c r="G77" s="284"/>
      <c r="H77" s="284"/>
      <c r="I77" s="285"/>
      <c r="J77" s="164" t="s">
        <v>43</v>
      </c>
      <c r="K77" s="158" t="s">
        <v>27</v>
      </c>
      <c r="L77" s="159"/>
      <c r="M77" s="160"/>
      <c r="N77" s="158" t="s">
        <v>44</v>
      </c>
      <c r="O77" s="159"/>
      <c r="P77" s="160"/>
      <c r="Q77" s="158" t="s">
        <v>26</v>
      </c>
      <c r="R77" s="159"/>
      <c r="S77" s="160"/>
      <c r="T77" s="291" t="s">
        <v>25</v>
      </c>
    </row>
    <row r="78" spans="1:25" s="111" customFormat="1" x14ac:dyDescent="0.2">
      <c r="A78" s="344"/>
      <c r="B78" s="288"/>
      <c r="C78" s="289"/>
      <c r="D78" s="289"/>
      <c r="E78" s="289"/>
      <c r="F78" s="289"/>
      <c r="G78" s="289"/>
      <c r="H78" s="289"/>
      <c r="I78" s="290"/>
      <c r="J78" s="165"/>
      <c r="K78" s="161"/>
      <c r="L78" s="162"/>
      <c r="M78" s="163"/>
      <c r="N78" s="161"/>
      <c r="O78" s="162"/>
      <c r="P78" s="163"/>
      <c r="Q78" s="161"/>
      <c r="R78" s="162"/>
      <c r="S78" s="163"/>
      <c r="T78" s="291"/>
    </row>
    <row r="79" spans="1:25" x14ac:dyDescent="0.2">
      <c r="A79" s="345"/>
      <c r="B79" s="286"/>
      <c r="C79" s="270"/>
      <c r="D79" s="270"/>
      <c r="E79" s="270"/>
      <c r="F79" s="270"/>
      <c r="G79" s="270"/>
      <c r="H79" s="270"/>
      <c r="I79" s="287"/>
      <c r="J79" s="166"/>
      <c r="K79" s="4" t="s">
        <v>31</v>
      </c>
      <c r="L79" s="4" t="s">
        <v>32</v>
      </c>
      <c r="M79" s="4" t="s">
        <v>33</v>
      </c>
      <c r="N79" s="57" t="s">
        <v>37</v>
      </c>
      <c r="O79" s="57" t="s">
        <v>8</v>
      </c>
      <c r="P79" s="57" t="s">
        <v>34</v>
      </c>
      <c r="Q79" s="57" t="s">
        <v>35</v>
      </c>
      <c r="R79" s="57" t="s">
        <v>31</v>
      </c>
      <c r="S79" s="57" t="s">
        <v>36</v>
      </c>
      <c r="T79" s="291"/>
    </row>
    <row r="80" spans="1:25" x14ac:dyDescent="0.2">
      <c r="A80" s="145" t="s">
        <v>209</v>
      </c>
      <c r="B80" s="298" t="s">
        <v>210</v>
      </c>
      <c r="C80" s="298"/>
      <c r="D80" s="298"/>
      <c r="E80" s="298"/>
      <c r="F80" s="298"/>
      <c r="G80" s="298"/>
      <c r="H80" s="298"/>
      <c r="I80" s="298"/>
      <c r="J80" s="146">
        <v>7</v>
      </c>
      <c r="K80" s="146">
        <v>2</v>
      </c>
      <c r="L80" s="146">
        <v>2</v>
      </c>
      <c r="M80" s="146">
        <v>0</v>
      </c>
      <c r="N80" s="11">
        <f>K80+L80+M80</f>
        <v>4</v>
      </c>
      <c r="O80" s="12">
        <f>P80-N80</f>
        <v>9</v>
      </c>
      <c r="P80" s="12">
        <f>ROUND(PRODUCT(J80,25)/14,0)</f>
        <v>13</v>
      </c>
      <c r="Q80" s="16" t="s">
        <v>35</v>
      </c>
      <c r="R80" s="9"/>
      <c r="S80" s="17"/>
      <c r="T80" s="9" t="s">
        <v>104</v>
      </c>
    </row>
    <row r="81" spans="1:23" ht="24" customHeight="1" x14ac:dyDescent="0.2">
      <c r="A81" s="145" t="s">
        <v>211</v>
      </c>
      <c r="B81" s="387" t="s">
        <v>212</v>
      </c>
      <c r="C81" s="387"/>
      <c r="D81" s="387"/>
      <c r="E81" s="387"/>
      <c r="F81" s="387"/>
      <c r="G81" s="387"/>
      <c r="H81" s="387"/>
      <c r="I81" s="387"/>
      <c r="J81" s="146">
        <v>7</v>
      </c>
      <c r="K81" s="146">
        <v>2</v>
      </c>
      <c r="L81" s="146">
        <v>2</v>
      </c>
      <c r="M81" s="146">
        <v>0</v>
      </c>
      <c r="N81" s="11">
        <f t="shared" ref="N81:N85" si="13">K81+L81+M81</f>
        <v>4</v>
      </c>
      <c r="O81" s="12">
        <f t="shared" ref="O81:O85" si="14">P81-N81</f>
        <v>9</v>
      </c>
      <c r="P81" s="12">
        <f t="shared" ref="P81:P85" si="15">ROUND(PRODUCT(J81,25)/14,0)</f>
        <v>13</v>
      </c>
      <c r="Q81" s="16" t="s">
        <v>35</v>
      </c>
      <c r="R81" s="9"/>
      <c r="S81" s="17"/>
      <c r="T81" s="9" t="s">
        <v>104</v>
      </c>
    </row>
    <row r="82" spans="1:23" ht="26.25" customHeight="1" x14ac:dyDescent="0.2">
      <c r="A82" s="145" t="s">
        <v>213</v>
      </c>
      <c r="B82" s="298" t="s">
        <v>214</v>
      </c>
      <c r="C82" s="298"/>
      <c r="D82" s="298"/>
      <c r="E82" s="298"/>
      <c r="F82" s="298"/>
      <c r="G82" s="298"/>
      <c r="H82" s="298"/>
      <c r="I82" s="298"/>
      <c r="J82" s="146">
        <v>4</v>
      </c>
      <c r="K82" s="146">
        <v>2</v>
      </c>
      <c r="L82" s="146">
        <v>2</v>
      </c>
      <c r="M82" s="146">
        <v>0</v>
      </c>
      <c r="N82" s="11">
        <f t="shared" si="13"/>
        <v>4</v>
      </c>
      <c r="O82" s="12">
        <f t="shared" si="14"/>
        <v>3</v>
      </c>
      <c r="P82" s="12">
        <f t="shared" si="15"/>
        <v>7</v>
      </c>
      <c r="Q82" s="16" t="s">
        <v>35</v>
      </c>
      <c r="R82" s="9"/>
      <c r="S82" s="17"/>
      <c r="T82" s="9" t="s">
        <v>41</v>
      </c>
    </row>
    <row r="83" spans="1:23" x14ac:dyDescent="0.2">
      <c r="A83" s="34" t="s">
        <v>215</v>
      </c>
      <c r="B83" s="298" t="s">
        <v>216</v>
      </c>
      <c r="C83" s="298"/>
      <c r="D83" s="298"/>
      <c r="E83" s="298"/>
      <c r="F83" s="298"/>
      <c r="G83" s="298"/>
      <c r="H83" s="298"/>
      <c r="I83" s="298"/>
      <c r="J83" s="9">
        <v>4</v>
      </c>
      <c r="K83" s="9">
        <v>2</v>
      </c>
      <c r="L83" s="9">
        <v>2</v>
      </c>
      <c r="M83" s="9">
        <v>0</v>
      </c>
      <c r="N83" s="11">
        <f t="shared" si="13"/>
        <v>4</v>
      </c>
      <c r="O83" s="12">
        <f t="shared" si="14"/>
        <v>3</v>
      </c>
      <c r="P83" s="12">
        <f t="shared" si="15"/>
        <v>7</v>
      </c>
      <c r="Q83" s="16" t="s">
        <v>35</v>
      </c>
      <c r="R83" s="9"/>
      <c r="S83" s="17"/>
      <c r="T83" s="9" t="s">
        <v>41</v>
      </c>
    </row>
    <row r="84" spans="1:23" x14ac:dyDescent="0.2">
      <c r="A84" s="34" t="s">
        <v>215</v>
      </c>
      <c r="B84" s="298" t="s">
        <v>217</v>
      </c>
      <c r="C84" s="298"/>
      <c r="D84" s="298"/>
      <c r="E84" s="298"/>
      <c r="F84" s="298"/>
      <c r="G84" s="298"/>
      <c r="H84" s="298"/>
      <c r="I84" s="298"/>
      <c r="J84" s="9">
        <v>4</v>
      </c>
      <c r="K84" s="9">
        <v>2</v>
      </c>
      <c r="L84" s="9">
        <v>2</v>
      </c>
      <c r="M84" s="9">
        <v>0</v>
      </c>
      <c r="N84" s="11">
        <f t="shared" si="13"/>
        <v>4</v>
      </c>
      <c r="O84" s="12">
        <f t="shared" si="14"/>
        <v>3</v>
      </c>
      <c r="P84" s="12">
        <f t="shared" si="15"/>
        <v>7</v>
      </c>
      <c r="Q84" s="16" t="s">
        <v>35</v>
      </c>
      <c r="R84" s="9"/>
      <c r="S84" s="17"/>
      <c r="T84" s="9" t="s">
        <v>41</v>
      </c>
    </row>
    <row r="85" spans="1:23" x14ac:dyDescent="0.2">
      <c r="A85" s="34" t="s">
        <v>215</v>
      </c>
      <c r="B85" s="298" t="s">
        <v>218</v>
      </c>
      <c r="C85" s="298"/>
      <c r="D85" s="298"/>
      <c r="E85" s="298"/>
      <c r="F85" s="298"/>
      <c r="G85" s="298"/>
      <c r="H85" s="298"/>
      <c r="I85" s="298"/>
      <c r="J85" s="9">
        <v>4</v>
      </c>
      <c r="K85" s="9">
        <v>2</v>
      </c>
      <c r="L85" s="9">
        <v>2</v>
      </c>
      <c r="M85" s="9">
        <v>0</v>
      </c>
      <c r="N85" s="11">
        <f t="shared" si="13"/>
        <v>4</v>
      </c>
      <c r="O85" s="12">
        <f t="shared" si="14"/>
        <v>3</v>
      </c>
      <c r="P85" s="12">
        <f t="shared" si="15"/>
        <v>7</v>
      </c>
      <c r="Q85" s="16" t="s">
        <v>35</v>
      </c>
      <c r="R85" s="9"/>
      <c r="S85" s="17"/>
      <c r="T85" s="9" t="s">
        <v>41</v>
      </c>
    </row>
    <row r="86" spans="1:23" x14ac:dyDescent="0.2">
      <c r="A86" s="13" t="s">
        <v>28</v>
      </c>
      <c r="B86" s="295"/>
      <c r="C86" s="296"/>
      <c r="D86" s="296"/>
      <c r="E86" s="296"/>
      <c r="F86" s="296"/>
      <c r="G86" s="296"/>
      <c r="H86" s="296"/>
      <c r="I86" s="297"/>
      <c r="J86" s="13">
        <f t="shared" ref="J86:P86" si="16">SUM(J80:J85)</f>
        <v>30</v>
      </c>
      <c r="K86" s="13">
        <f t="shared" si="16"/>
        <v>12</v>
      </c>
      <c r="L86" s="13">
        <f t="shared" si="16"/>
        <v>12</v>
      </c>
      <c r="M86" s="13">
        <f t="shared" si="16"/>
        <v>0</v>
      </c>
      <c r="N86" s="13">
        <f t="shared" si="16"/>
        <v>24</v>
      </c>
      <c r="O86" s="13">
        <f t="shared" si="16"/>
        <v>30</v>
      </c>
      <c r="P86" s="13">
        <f t="shared" si="16"/>
        <v>54</v>
      </c>
      <c r="Q86" s="13">
        <f>COUNTIF(Q80:Q85,"E")</f>
        <v>6</v>
      </c>
      <c r="R86" s="13">
        <f>COUNTIF(R80:R85,"C")</f>
        <v>0</v>
      </c>
      <c r="S86" s="13">
        <f>COUNTIF(S80:S85,"VP")</f>
        <v>0</v>
      </c>
      <c r="T86" s="99">
        <f>COUNTA(T80:T85)</f>
        <v>6</v>
      </c>
      <c r="U86" s="371" t="str">
        <f>IF(Q86&gt;=SUM(R86:S86),"Corect","E trebuie să fie cel puțin egal cu C+VP")</f>
        <v>Corect</v>
      </c>
      <c r="V86" s="372"/>
      <c r="W86" s="372"/>
    </row>
    <row r="88" spans="1:23" s="111" customFormat="1" x14ac:dyDescent="0.2"/>
    <row r="89" spans="1:23" x14ac:dyDescent="0.2">
      <c r="A89" s="283" t="s">
        <v>48</v>
      </c>
      <c r="B89" s="284"/>
      <c r="C89" s="284"/>
      <c r="D89" s="284"/>
      <c r="E89" s="284"/>
      <c r="F89" s="284"/>
      <c r="G89" s="284"/>
      <c r="H89" s="284"/>
      <c r="I89" s="284"/>
      <c r="J89" s="284"/>
      <c r="K89" s="284"/>
      <c r="L89" s="284"/>
      <c r="M89" s="284"/>
      <c r="N89" s="284"/>
      <c r="O89" s="284"/>
      <c r="P89" s="284"/>
      <c r="Q89" s="284"/>
      <c r="R89" s="284"/>
      <c r="S89" s="284"/>
      <c r="T89" s="285"/>
    </row>
    <row r="90" spans="1:23" s="111" customFormat="1" x14ac:dyDescent="0.2">
      <c r="A90" s="288"/>
      <c r="B90" s="289"/>
      <c r="C90" s="289"/>
      <c r="D90" s="289"/>
      <c r="E90" s="289"/>
      <c r="F90" s="289"/>
      <c r="G90" s="289"/>
      <c r="H90" s="289"/>
      <c r="I90" s="289"/>
      <c r="J90" s="289"/>
      <c r="K90" s="289"/>
      <c r="L90" s="289"/>
      <c r="M90" s="289"/>
      <c r="N90" s="289"/>
      <c r="O90" s="289"/>
      <c r="P90" s="289"/>
      <c r="Q90" s="289"/>
      <c r="R90" s="289"/>
      <c r="S90" s="289"/>
      <c r="T90" s="290"/>
    </row>
    <row r="91" spans="1:23" x14ac:dyDescent="0.2">
      <c r="A91" s="343" t="s">
        <v>30</v>
      </c>
      <c r="B91" s="283" t="s">
        <v>29</v>
      </c>
      <c r="C91" s="284"/>
      <c r="D91" s="284"/>
      <c r="E91" s="284"/>
      <c r="F91" s="284"/>
      <c r="G91" s="284"/>
      <c r="H91" s="284"/>
      <c r="I91" s="285"/>
      <c r="J91" s="164" t="s">
        <v>43</v>
      </c>
      <c r="K91" s="158" t="s">
        <v>27</v>
      </c>
      <c r="L91" s="159"/>
      <c r="M91" s="160"/>
      <c r="N91" s="158" t="s">
        <v>44</v>
      </c>
      <c r="O91" s="159"/>
      <c r="P91" s="160"/>
      <c r="Q91" s="291" t="s">
        <v>26</v>
      </c>
      <c r="R91" s="291"/>
      <c r="S91" s="291"/>
      <c r="T91" s="291" t="s">
        <v>25</v>
      </c>
    </row>
    <row r="92" spans="1:23" s="111" customFormat="1" x14ac:dyDescent="0.2">
      <c r="A92" s="344"/>
      <c r="B92" s="288"/>
      <c r="C92" s="289"/>
      <c r="D92" s="289"/>
      <c r="E92" s="289"/>
      <c r="F92" s="289"/>
      <c r="G92" s="289"/>
      <c r="H92" s="289"/>
      <c r="I92" s="290"/>
      <c r="J92" s="165"/>
      <c r="K92" s="161"/>
      <c r="L92" s="162"/>
      <c r="M92" s="163"/>
      <c r="N92" s="161"/>
      <c r="O92" s="162"/>
      <c r="P92" s="163"/>
      <c r="Q92" s="291"/>
      <c r="R92" s="291"/>
      <c r="S92" s="291"/>
      <c r="T92" s="291"/>
    </row>
    <row r="93" spans="1:23" x14ac:dyDescent="0.2">
      <c r="A93" s="345"/>
      <c r="B93" s="286"/>
      <c r="C93" s="270"/>
      <c r="D93" s="270"/>
      <c r="E93" s="270"/>
      <c r="F93" s="270"/>
      <c r="G93" s="270"/>
      <c r="H93" s="270"/>
      <c r="I93" s="287"/>
      <c r="J93" s="166"/>
      <c r="K93" s="4" t="s">
        <v>31</v>
      </c>
      <c r="L93" s="4" t="s">
        <v>32</v>
      </c>
      <c r="M93" s="4" t="s">
        <v>33</v>
      </c>
      <c r="N93" s="57" t="s">
        <v>37</v>
      </c>
      <c r="O93" s="57" t="s">
        <v>8</v>
      </c>
      <c r="P93" s="57" t="s">
        <v>34</v>
      </c>
      <c r="Q93" s="57" t="s">
        <v>35</v>
      </c>
      <c r="R93" s="57" t="s">
        <v>31</v>
      </c>
      <c r="S93" s="57" t="s">
        <v>36</v>
      </c>
      <c r="T93" s="291"/>
    </row>
    <row r="94" spans="1:23" ht="25.5" customHeight="1" x14ac:dyDescent="0.2">
      <c r="A94" s="145" t="s">
        <v>219</v>
      </c>
      <c r="B94" s="298" t="s">
        <v>220</v>
      </c>
      <c r="C94" s="298"/>
      <c r="D94" s="298"/>
      <c r="E94" s="298"/>
      <c r="F94" s="298"/>
      <c r="G94" s="298"/>
      <c r="H94" s="298"/>
      <c r="I94" s="298"/>
      <c r="J94" s="146">
        <v>5</v>
      </c>
      <c r="K94" s="146">
        <v>2</v>
      </c>
      <c r="L94" s="146">
        <v>2</v>
      </c>
      <c r="M94" s="146">
        <v>0</v>
      </c>
      <c r="N94" s="11">
        <f>K94+L94+M94</f>
        <v>4</v>
      </c>
      <c r="O94" s="12">
        <f>P94-N94</f>
        <v>5</v>
      </c>
      <c r="P94" s="12">
        <f>ROUND(PRODUCT(J94,25)/14,0)</f>
        <v>9</v>
      </c>
      <c r="Q94" s="16" t="s">
        <v>35</v>
      </c>
      <c r="R94" s="9"/>
      <c r="S94" s="17"/>
      <c r="T94" s="9" t="s">
        <v>104</v>
      </c>
    </row>
    <row r="95" spans="1:23" ht="24.75" customHeight="1" x14ac:dyDescent="0.2">
      <c r="A95" s="145" t="s">
        <v>221</v>
      </c>
      <c r="B95" s="298" t="s">
        <v>222</v>
      </c>
      <c r="C95" s="298"/>
      <c r="D95" s="298"/>
      <c r="E95" s="298"/>
      <c r="F95" s="298"/>
      <c r="G95" s="298"/>
      <c r="H95" s="298"/>
      <c r="I95" s="298"/>
      <c r="J95" s="146">
        <v>6</v>
      </c>
      <c r="K95" s="146">
        <v>2</v>
      </c>
      <c r="L95" s="146">
        <v>2</v>
      </c>
      <c r="M95" s="146">
        <v>0</v>
      </c>
      <c r="N95" s="11">
        <f t="shared" ref="N95:N99" si="17">K95+L95+M95</f>
        <v>4</v>
      </c>
      <c r="O95" s="12">
        <f t="shared" ref="O95:O99" si="18">P95-N95</f>
        <v>7</v>
      </c>
      <c r="P95" s="12">
        <f t="shared" ref="P95:P99" si="19">ROUND(PRODUCT(J95,25)/14,0)</f>
        <v>11</v>
      </c>
      <c r="Q95" s="16" t="s">
        <v>35</v>
      </c>
      <c r="R95" s="9"/>
      <c r="S95" s="17"/>
      <c r="T95" s="9" t="s">
        <v>41</v>
      </c>
    </row>
    <row r="96" spans="1:23" ht="24.75" customHeight="1" x14ac:dyDescent="0.2">
      <c r="A96" s="145" t="s">
        <v>223</v>
      </c>
      <c r="B96" s="298" t="s">
        <v>224</v>
      </c>
      <c r="C96" s="298"/>
      <c r="D96" s="298"/>
      <c r="E96" s="298"/>
      <c r="F96" s="298"/>
      <c r="G96" s="298"/>
      <c r="H96" s="298"/>
      <c r="I96" s="298"/>
      <c r="J96" s="146">
        <v>6</v>
      </c>
      <c r="K96" s="146">
        <v>2</v>
      </c>
      <c r="L96" s="146">
        <v>2</v>
      </c>
      <c r="M96" s="146">
        <v>0</v>
      </c>
      <c r="N96" s="11">
        <f t="shared" si="17"/>
        <v>4</v>
      </c>
      <c r="O96" s="12">
        <f t="shared" si="18"/>
        <v>7</v>
      </c>
      <c r="P96" s="12">
        <f t="shared" si="19"/>
        <v>11</v>
      </c>
      <c r="Q96" s="16" t="s">
        <v>35</v>
      </c>
      <c r="R96" s="9"/>
      <c r="S96" s="17"/>
      <c r="T96" s="9" t="s">
        <v>41</v>
      </c>
    </row>
    <row r="97" spans="1:23" ht="25.5" customHeight="1" x14ac:dyDescent="0.2">
      <c r="A97" s="145" t="s">
        <v>225</v>
      </c>
      <c r="B97" s="298" t="s">
        <v>226</v>
      </c>
      <c r="C97" s="298"/>
      <c r="D97" s="298"/>
      <c r="E97" s="298"/>
      <c r="F97" s="298"/>
      <c r="G97" s="298"/>
      <c r="H97" s="298"/>
      <c r="I97" s="298"/>
      <c r="J97" s="146">
        <v>6</v>
      </c>
      <c r="K97" s="146">
        <v>2</v>
      </c>
      <c r="L97" s="146">
        <v>2</v>
      </c>
      <c r="M97" s="146">
        <v>0</v>
      </c>
      <c r="N97" s="11">
        <f t="shared" si="17"/>
        <v>4</v>
      </c>
      <c r="O97" s="12">
        <f t="shared" si="18"/>
        <v>7</v>
      </c>
      <c r="P97" s="12">
        <f t="shared" si="19"/>
        <v>11</v>
      </c>
      <c r="Q97" s="16"/>
      <c r="R97" s="9" t="s">
        <v>31</v>
      </c>
      <c r="S97" s="17"/>
      <c r="T97" s="9" t="s">
        <v>41</v>
      </c>
    </row>
    <row r="98" spans="1:23" x14ac:dyDescent="0.2">
      <c r="A98" s="145" t="s">
        <v>227</v>
      </c>
      <c r="B98" s="298" t="s">
        <v>228</v>
      </c>
      <c r="C98" s="298"/>
      <c r="D98" s="298"/>
      <c r="E98" s="298"/>
      <c r="F98" s="298"/>
      <c r="G98" s="298"/>
      <c r="H98" s="298"/>
      <c r="I98" s="298"/>
      <c r="J98" s="146">
        <v>3</v>
      </c>
      <c r="K98" s="146">
        <v>0</v>
      </c>
      <c r="L98" s="146">
        <v>0</v>
      </c>
      <c r="M98" s="146">
        <v>5</v>
      </c>
      <c r="N98" s="11">
        <f t="shared" si="17"/>
        <v>5</v>
      </c>
      <c r="O98" s="12">
        <f t="shared" si="18"/>
        <v>0</v>
      </c>
      <c r="P98" s="12">
        <f t="shared" si="19"/>
        <v>5</v>
      </c>
      <c r="Q98" s="16"/>
      <c r="R98" s="9" t="s">
        <v>31</v>
      </c>
      <c r="S98" s="17"/>
      <c r="T98" s="9" t="s">
        <v>41</v>
      </c>
    </row>
    <row r="99" spans="1:23" x14ac:dyDescent="0.2">
      <c r="A99" s="34" t="s">
        <v>229</v>
      </c>
      <c r="B99" s="298" t="s">
        <v>230</v>
      </c>
      <c r="C99" s="298"/>
      <c r="D99" s="298"/>
      <c r="E99" s="298"/>
      <c r="F99" s="298"/>
      <c r="G99" s="298"/>
      <c r="H99" s="298"/>
      <c r="I99" s="298"/>
      <c r="J99" s="9">
        <v>4</v>
      </c>
      <c r="K99" s="9">
        <v>2</v>
      </c>
      <c r="L99" s="9">
        <v>2</v>
      </c>
      <c r="M99" s="9">
        <v>0</v>
      </c>
      <c r="N99" s="11">
        <f t="shared" si="17"/>
        <v>4</v>
      </c>
      <c r="O99" s="12">
        <f t="shared" si="18"/>
        <v>3</v>
      </c>
      <c r="P99" s="12">
        <f t="shared" si="19"/>
        <v>7</v>
      </c>
      <c r="Q99" s="16" t="s">
        <v>35</v>
      </c>
      <c r="R99" s="9"/>
      <c r="S99" s="17"/>
      <c r="T99" s="9" t="s">
        <v>41</v>
      </c>
    </row>
    <row r="100" spans="1:23" x14ac:dyDescent="0.2">
      <c r="A100" s="13" t="s">
        <v>28</v>
      </c>
      <c r="B100" s="295"/>
      <c r="C100" s="296"/>
      <c r="D100" s="296"/>
      <c r="E100" s="296"/>
      <c r="F100" s="296"/>
      <c r="G100" s="296"/>
      <c r="H100" s="296"/>
      <c r="I100" s="297"/>
      <c r="J100" s="13">
        <f t="shared" ref="J100:P100" si="20">SUM(J94:J99)</f>
        <v>30</v>
      </c>
      <c r="K100" s="13">
        <f t="shared" si="20"/>
        <v>10</v>
      </c>
      <c r="L100" s="13">
        <f t="shared" si="20"/>
        <v>10</v>
      </c>
      <c r="M100" s="13">
        <f t="shared" si="20"/>
        <v>5</v>
      </c>
      <c r="N100" s="13">
        <f t="shared" si="20"/>
        <v>25</v>
      </c>
      <c r="O100" s="13">
        <f t="shared" si="20"/>
        <v>29</v>
      </c>
      <c r="P100" s="13">
        <f t="shared" si="20"/>
        <v>54</v>
      </c>
      <c r="Q100" s="13">
        <f>COUNTIF(Q94:Q99,"E")</f>
        <v>4</v>
      </c>
      <c r="R100" s="13">
        <f>COUNTIF(R94:R99,"C")</f>
        <v>2</v>
      </c>
      <c r="S100" s="13">
        <f>COUNTIF(S94:S99,"VP")</f>
        <v>0</v>
      </c>
      <c r="T100" s="99">
        <f>COUNTA(T94:T99)</f>
        <v>6</v>
      </c>
      <c r="U100" s="371" t="str">
        <f>IF(Q100&gt;=SUM(R100:S100),"Corect","E trebuie să fie cel puțin egal cu C+VP")</f>
        <v>Corect</v>
      </c>
      <c r="V100" s="372"/>
      <c r="W100" s="372"/>
    </row>
    <row r="102" spans="1:23" x14ac:dyDescent="0.2">
      <c r="B102" s="2"/>
      <c r="C102" s="2"/>
      <c r="D102" s="2"/>
      <c r="E102" s="2"/>
      <c r="F102" s="2"/>
      <c r="G102" s="2"/>
      <c r="M102" s="6"/>
      <c r="N102" s="6"/>
      <c r="O102" s="6"/>
      <c r="P102" s="6"/>
      <c r="Q102" s="6"/>
      <c r="R102" s="6"/>
      <c r="S102" s="6"/>
    </row>
    <row r="104" spans="1:23" x14ac:dyDescent="0.2">
      <c r="A104" s="283" t="s">
        <v>49</v>
      </c>
      <c r="B104" s="284"/>
      <c r="C104" s="284"/>
      <c r="D104" s="284"/>
      <c r="E104" s="284"/>
      <c r="F104" s="284"/>
      <c r="G104" s="284"/>
      <c r="H104" s="284"/>
      <c r="I104" s="284"/>
      <c r="J104" s="284"/>
      <c r="K104" s="284"/>
      <c r="L104" s="284"/>
      <c r="M104" s="284"/>
      <c r="N104" s="284"/>
      <c r="O104" s="284"/>
      <c r="P104" s="284"/>
      <c r="Q104" s="284"/>
      <c r="R104" s="284"/>
      <c r="S104" s="284"/>
      <c r="T104" s="285"/>
    </row>
    <row r="105" spans="1:23" s="111" customFormat="1" x14ac:dyDescent="0.2">
      <c r="A105" s="288"/>
      <c r="B105" s="289"/>
      <c r="C105" s="289"/>
      <c r="D105" s="289"/>
      <c r="E105" s="289"/>
      <c r="F105" s="289"/>
      <c r="G105" s="289"/>
      <c r="H105" s="289"/>
      <c r="I105" s="289"/>
      <c r="J105" s="289"/>
      <c r="K105" s="289"/>
      <c r="L105" s="289"/>
      <c r="M105" s="289"/>
      <c r="N105" s="289"/>
      <c r="O105" s="289"/>
      <c r="P105" s="289"/>
      <c r="Q105" s="289"/>
      <c r="R105" s="289"/>
      <c r="S105" s="289"/>
      <c r="T105" s="290"/>
    </row>
    <row r="106" spans="1:23" x14ac:dyDescent="0.2">
      <c r="A106" s="343" t="s">
        <v>30</v>
      </c>
      <c r="B106" s="283" t="s">
        <v>29</v>
      </c>
      <c r="C106" s="284"/>
      <c r="D106" s="284"/>
      <c r="E106" s="284"/>
      <c r="F106" s="284"/>
      <c r="G106" s="284"/>
      <c r="H106" s="284"/>
      <c r="I106" s="285"/>
      <c r="J106" s="164" t="s">
        <v>43</v>
      </c>
      <c r="K106" s="158" t="s">
        <v>27</v>
      </c>
      <c r="L106" s="159"/>
      <c r="M106" s="160"/>
      <c r="N106" s="158" t="s">
        <v>44</v>
      </c>
      <c r="O106" s="159"/>
      <c r="P106" s="160"/>
      <c r="Q106" s="158" t="s">
        <v>26</v>
      </c>
      <c r="R106" s="159"/>
      <c r="S106" s="160"/>
      <c r="T106" s="291" t="s">
        <v>25</v>
      </c>
    </row>
    <row r="107" spans="1:23" s="111" customFormat="1" x14ac:dyDescent="0.2">
      <c r="A107" s="344"/>
      <c r="B107" s="288"/>
      <c r="C107" s="289"/>
      <c r="D107" s="289"/>
      <c r="E107" s="289"/>
      <c r="F107" s="289"/>
      <c r="G107" s="289"/>
      <c r="H107" s="289"/>
      <c r="I107" s="290"/>
      <c r="J107" s="165"/>
      <c r="K107" s="161"/>
      <c r="L107" s="162"/>
      <c r="M107" s="163"/>
      <c r="N107" s="161"/>
      <c r="O107" s="162"/>
      <c r="P107" s="163"/>
      <c r="Q107" s="161"/>
      <c r="R107" s="162"/>
      <c r="S107" s="163"/>
      <c r="T107" s="291"/>
    </row>
    <row r="108" spans="1:23" x14ac:dyDescent="0.2">
      <c r="A108" s="345"/>
      <c r="B108" s="286"/>
      <c r="C108" s="270"/>
      <c r="D108" s="270"/>
      <c r="E108" s="270"/>
      <c r="F108" s="270"/>
      <c r="G108" s="270"/>
      <c r="H108" s="270"/>
      <c r="I108" s="287"/>
      <c r="J108" s="166"/>
      <c r="K108" s="4" t="s">
        <v>31</v>
      </c>
      <c r="L108" s="4" t="s">
        <v>32</v>
      </c>
      <c r="M108" s="4" t="s">
        <v>33</v>
      </c>
      <c r="N108" s="57" t="s">
        <v>37</v>
      </c>
      <c r="O108" s="57" t="s">
        <v>8</v>
      </c>
      <c r="P108" s="57" t="s">
        <v>34</v>
      </c>
      <c r="Q108" s="57" t="s">
        <v>35</v>
      </c>
      <c r="R108" s="57" t="s">
        <v>31</v>
      </c>
      <c r="S108" s="57" t="s">
        <v>36</v>
      </c>
      <c r="T108" s="291"/>
    </row>
    <row r="109" spans="1:23" ht="24.75" customHeight="1" x14ac:dyDescent="0.2">
      <c r="A109" s="145" t="s">
        <v>231</v>
      </c>
      <c r="B109" s="298" t="s">
        <v>232</v>
      </c>
      <c r="C109" s="298"/>
      <c r="D109" s="298"/>
      <c r="E109" s="298"/>
      <c r="F109" s="298"/>
      <c r="G109" s="298"/>
      <c r="H109" s="298"/>
      <c r="I109" s="298"/>
      <c r="J109" s="146">
        <v>5</v>
      </c>
      <c r="K109" s="146">
        <v>2</v>
      </c>
      <c r="L109" s="146">
        <v>2</v>
      </c>
      <c r="M109" s="146">
        <v>0</v>
      </c>
      <c r="N109" s="11">
        <f>K109+L109+M109</f>
        <v>4</v>
      </c>
      <c r="O109" s="12">
        <f>P109-N109</f>
        <v>5</v>
      </c>
      <c r="P109" s="12">
        <f>ROUND(PRODUCT(J109,25)/14,0)</f>
        <v>9</v>
      </c>
      <c r="Q109" s="16" t="s">
        <v>35</v>
      </c>
      <c r="R109" s="9"/>
      <c r="S109" s="17"/>
      <c r="T109" s="9" t="s">
        <v>41</v>
      </c>
    </row>
    <row r="110" spans="1:23" x14ac:dyDescent="0.2">
      <c r="A110" s="145" t="s">
        <v>233</v>
      </c>
      <c r="B110" s="298" t="s">
        <v>234</v>
      </c>
      <c r="C110" s="298"/>
      <c r="D110" s="298"/>
      <c r="E110" s="298"/>
      <c r="F110" s="298"/>
      <c r="G110" s="298"/>
      <c r="H110" s="298"/>
      <c r="I110" s="298"/>
      <c r="J110" s="146">
        <v>5</v>
      </c>
      <c r="K110" s="146">
        <v>2</v>
      </c>
      <c r="L110" s="146">
        <v>2</v>
      </c>
      <c r="M110" s="146">
        <v>0</v>
      </c>
      <c r="N110" s="11">
        <f t="shared" ref="N110:N114" si="21">K110+L110+M110</f>
        <v>4</v>
      </c>
      <c r="O110" s="12">
        <f t="shared" ref="O110:O114" si="22">P110-N110</f>
        <v>5</v>
      </c>
      <c r="P110" s="12">
        <f t="shared" ref="P110:P114" si="23">ROUND(PRODUCT(J110,25)/14,0)</f>
        <v>9</v>
      </c>
      <c r="Q110" s="16" t="s">
        <v>35</v>
      </c>
      <c r="R110" s="9"/>
      <c r="S110" s="17"/>
      <c r="T110" s="9" t="s">
        <v>104</v>
      </c>
    </row>
    <row r="111" spans="1:23" ht="25.5" customHeight="1" x14ac:dyDescent="0.2">
      <c r="A111" s="145" t="s">
        <v>235</v>
      </c>
      <c r="B111" s="298" t="s">
        <v>236</v>
      </c>
      <c r="C111" s="298"/>
      <c r="D111" s="298"/>
      <c r="E111" s="298"/>
      <c r="F111" s="298"/>
      <c r="G111" s="298"/>
      <c r="H111" s="298"/>
      <c r="I111" s="298"/>
      <c r="J111" s="146">
        <v>7</v>
      </c>
      <c r="K111" s="146">
        <v>2</v>
      </c>
      <c r="L111" s="146">
        <v>2</v>
      </c>
      <c r="M111" s="146">
        <v>0</v>
      </c>
      <c r="N111" s="11">
        <f t="shared" si="21"/>
        <v>4</v>
      </c>
      <c r="O111" s="12">
        <f t="shared" si="22"/>
        <v>9</v>
      </c>
      <c r="P111" s="12">
        <f t="shared" si="23"/>
        <v>13</v>
      </c>
      <c r="Q111" s="148" t="s">
        <v>35</v>
      </c>
      <c r="R111" s="146"/>
      <c r="S111" s="149"/>
      <c r="T111" s="146" t="s">
        <v>104</v>
      </c>
    </row>
    <row r="112" spans="1:23" ht="35.25" customHeight="1" x14ac:dyDescent="0.2">
      <c r="A112" s="145" t="s">
        <v>237</v>
      </c>
      <c r="B112" s="298" t="s">
        <v>238</v>
      </c>
      <c r="C112" s="298"/>
      <c r="D112" s="298"/>
      <c r="E112" s="298"/>
      <c r="F112" s="298"/>
      <c r="G112" s="298"/>
      <c r="H112" s="298"/>
      <c r="I112" s="298"/>
      <c r="J112" s="146">
        <v>5</v>
      </c>
      <c r="K112" s="146">
        <v>2</v>
      </c>
      <c r="L112" s="146">
        <v>2</v>
      </c>
      <c r="M112" s="146">
        <v>0</v>
      </c>
      <c r="N112" s="11">
        <f t="shared" si="21"/>
        <v>4</v>
      </c>
      <c r="O112" s="12">
        <f t="shared" si="22"/>
        <v>5</v>
      </c>
      <c r="P112" s="12">
        <f t="shared" si="23"/>
        <v>9</v>
      </c>
      <c r="Q112" s="148" t="s">
        <v>35</v>
      </c>
      <c r="R112" s="146"/>
      <c r="S112" s="149"/>
      <c r="T112" s="146" t="s">
        <v>41</v>
      </c>
    </row>
    <row r="113" spans="1:23" ht="24.75" customHeight="1" x14ac:dyDescent="0.2">
      <c r="A113" s="145" t="s">
        <v>239</v>
      </c>
      <c r="B113" s="298" t="s">
        <v>240</v>
      </c>
      <c r="C113" s="298"/>
      <c r="D113" s="298"/>
      <c r="E113" s="298"/>
      <c r="F113" s="298"/>
      <c r="G113" s="298"/>
      <c r="H113" s="298"/>
      <c r="I113" s="298"/>
      <c r="J113" s="146">
        <v>4</v>
      </c>
      <c r="K113" s="146">
        <v>2</v>
      </c>
      <c r="L113" s="146">
        <v>2</v>
      </c>
      <c r="M113" s="146">
        <v>0</v>
      </c>
      <c r="N113" s="11">
        <f t="shared" si="21"/>
        <v>4</v>
      </c>
      <c r="O113" s="12">
        <f t="shared" si="22"/>
        <v>3</v>
      </c>
      <c r="P113" s="12">
        <f t="shared" si="23"/>
        <v>7</v>
      </c>
      <c r="Q113" s="148" t="s">
        <v>35</v>
      </c>
      <c r="R113" s="146"/>
      <c r="S113" s="149"/>
      <c r="T113" s="146" t="s">
        <v>41</v>
      </c>
    </row>
    <row r="114" spans="1:23" x14ac:dyDescent="0.2">
      <c r="A114" s="145" t="s">
        <v>241</v>
      </c>
      <c r="B114" s="298" t="s">
        <v>242</v>
      </c>
      <c r="C114" s="298"/>
      <c r="D114" s="298"/>
      <c r="E114" s="298"/>
      <c r="F114" s="298"/>
      <c r="G114" s="298"/>
      <c r="H114" s="298"/>
      <c r="I114" s="298"/>
      <c r="J114" s="146">
        <v>4</v>
      </c>
      <c r="K114" s="146">
        <v>2</v>
      </c>
      <c r="L114" s="146">
        <v>2</v>
      </c>
      <c r="M114" s="146">
        <v>0</v>
      </c>
      <c r="N114" s="11">
        <f t="shared" si="21"/>
        <v>4</v>
      </c>
      <c r="O114" s="12">
        <f t="shared" si="22"/>
        <v>3</v>
      </c>
      <c r="P114" s="12">
        <f t="shared" si="23"/>
        <v>7</v>
      </c>
      <c r="Q114" s="148" t="s">
        <v>35</v>
      </c>
      <c r="R114" s="146"/>
      <c r="S114" s="149"/>
      <c r="T114" s="146" t="s">
        <v>41</v>
      </c>
    </row>
    <row r="115" spans="1:23" x14ac:dyDescent="0.2">
      <c r="A115" s="13" t="s">
        <v>28</v>
      </c>
      <c r="B115" s="295"/>
      <c r="C115" s="296"/>
      <c r="D115" s="296"/>
      <c r="E115" s="296"/>
      <c r="F115" s="296"/>
      <c r="G115" s="296"/>
      <c r="H115" s="296"/>
      <c r="I115" s="297"/>
      <c r="J115" s="13">
        <f t="shared" ref="J115:P115" si="24">SUM(J109:J114)</f>
        <v>30</v>
      </c>
      <c r="K115" s="13">
        <f t="shared" si="24"/>
        <v>12</v>
      </c>
      <c r="L115" s="13">
        <f t="shared" si="24"/>
        <v>12</v>
      </c>
      <c r="M115" s="13">
        <f t="shared" si="24"/>
        <v>0</v>
      </c>
      <c r="N115" s="13">
        <f t="shared" si="24"/>
        <v>24</v>
      </c>
      <c r="O115" s="13">
        <f t="shared" si="24"/>
        <v>30</v>
      </c>
      <c r="P115" s="13">
        <f t="shared" si="24"/>
        <v>54</v>
      </c>
      <c r="Q115" s="13">
        <f>COUNTIF(Q109:Q114,"E")</f>
        <v>6</v>
      </c>
      <c r="R115" s="13">
        <f>COUNTIF(R109:R114,"C")</f>
        <v>0</v>
      </c>
      <c r="S115" s="13">
        <f>COUNTIF(S109:S114,"VP")</f>
        <v>0</v>
      </c>
      <c r="T115" s="99">
        <f>COUNTA(T109:T114)</f>
        <v>6</v>
      </c>
      <c r="U115" s="371" t="str">
        <f>IF(Q115&gt;=SUM(R115:S115),"Corect","E trebuie să fie cel puțin egal cu C+VP")</f>
        <v>Corect</v>
      </c>
      <c r="V115" s="372"/>
      <c r="W115" s="372"/>
    </row>
    <row r="116" spans="1:23" s="111" customFormat="1" x14ac:dyDescent="0.2">
      <c r="A116" s="117"/>
      <c r="B116" s="117"/>
      <c r="C116" s="117"/>
      <c r="D116" s="117"/>
      <c r="E116" s="117"/>
      <c r="F116" s="117"/>
      <c r="G116" s="117"/>
      <c r="H116" s="117"/>
      <c r="I116" s="117"/>
      <c r="J116" s="117"/>
      <c r="K116" s="117"/>
      <c r="L116" s="117"/>
      <c r="M116" s="117"/>
      <c r="N116" s="117"/>
      <c r="O116" s="117"/>
      <c r="P116" s="117"/>
      <c r="Q116" s="117"/>
      <c r="R116" s="117"/>
      <c r="S116" s="117"/>
      <c r="T116" s="117"/>
      <c r="U116" s="112"/>
    </row>
    <row r="117" spans="1:23" x14ac:dyDescent="0.2">
      <c r="A117" s="118"/>
      <c r="B117" s="118"/>
      <c r="C117" s="118"/>
      <c r="D117" s="118"/>
      <c r="E117" s="118"/>
      <c r="F117" s="118"/>
      <c r="G117" s="118"/>
      <c r="H117" s="118"/>
      <c r="I117" s="118"/>
      <c r="J117" s="118"/>
      <c r="K117" s="118"/>
      <c r="L117" s="118"/>
      <c r="M117" s="118"/>
      <c r="N117" s="118"/>
      <c r="O117" s="118"/>
      <c r="P117" s="118"/>
      <c r="Q117" s="118"/>
      <c r="R117" s="118"/>
      <c r="S117" s="118"/>
      <c r="T117" s="118"/>
    </row>
    <row r="118" spans="1:23" x14ac:dyDescent="0.2">
      <c r="A118" s="283" t="s">
        <v>50</v>
      </c>
      <c r="B118" s="284"/>
      <c r="C118" s="284"/>
      <c r="D118" s="284"/>
      <c r="E118" s="284"/>
      <c r="F118" s="284"/>
      <c r="G118" s="284"/>
      <c r="H118" s="284"/>
      <c r="I118" s="284"/>
      <c r="J118" s="284"/>
      <c r="K118" s="284"/>
      <c r="L118" s="284"/>
      <c r="M118" s="284"/>
      <c r="N118" s="284"/>
      <c r="O118" s="284"/>
      <c r="P118" s="284"/>
      <c r="Q118" s="284"/>
      <c r="R118" s="284"/>
      <c r="S118" s="284"/>
      <c r="T118" s="285"/>
    </row>
    <row r="119" spans="1:23" s="111" customFormat="1" x14ac:dyDescent="0.2">
      <c r="A119" s="288"/>
      <c r="B119" s="289"/>
      <c r="C119" s="289"/>
      <c r="D119" s="289"/>
      <c r="E119" s="289"/>
      <c r="F119" s="289"/>
      <c r="G119" s="289"/>
      <c r="H119" s="289"/>
      <c r="I119" s="289"/>
      <c r="J119" s="289"/>
      <c r="K119" s="289"/>
      <c r="L119" s="289"/>
      <c r="M119" s="289"/>
      <c r="N119" s="289"/>
      <c r="O119" s="289"/>
      <c r="P119" s="289"/>
      <c r="Q119" s="289"/>
      <c r="R119" s="289"/>
      <c r="S119" s="289"/>
      <c r="T119" s="290"/>
    </row>
    <row r="120" spans="1:23" x14ac:dyDescent="0.2">
      <c r="A120" s="343" t="s">
        <v>30</v>
      </c>
      <c r="B120" s="283" t="s">
        <v>29</v>
      </c>
      <c r="C120" s="284"/>
      <c r="D120" s="284"/>
      <c r="E120" s="284"/>
      <c r="F120" s="284"/>
      <c r="G120" s="284"/>
      <c r="H120" s="284"/>
      <c r="I120" s="285"/>
      <c r="J120" s="164" t="s">
        <v>43</v>
      </c>
      <c r="K120" s="158" t="s">
        <v>27</v>
      </c>
      <c r="L120" s="159"/>
      <c r="M120" s="160"/>
      <c r="N120" s="158" t="s">
        <v>44</v>
      </c>
      <c r="O120" s="159"/>
      <c r="P120" s="160"/>
      <c r="Q120" s="291" t="s">
        <v>26</v>
      </c>
      <c r="R120" s="291"/>
      <c r="S120" s="291"/>
      <c r="T120" s="291" t="s">
        <v>25</v>
      </c>
    </row>
    <row r="121" spans="1:23" s="111" customFormat="1" x14ac:dyDescent="0.2">
      <c r="A121" s="344"/>
      <c r="B121" s="288"/>
      <c r="C121" s="289"/>
      <c r="D121" s="289"/>
      <c r="E121" s="289"/>
      <c r="F121" s="289"/>
      <c r="G121" s="289"/>
      <c r="H121" s="289"/>
      <c r="I121" s="290"/>
      <c r="J121" s="165"/>
      <c r="K121" s="161"/>
      <c r="L121" s="162"/>
      <c r="M121" s="163"/>
      <c r="N121" s="161"/>
      <c r="O121" s="162"/>
      <c r="P121" s="163"/>
      <c r="Q121" s="291"/>
      <c r="R121" s="291"/>
      <c r="S121" s="291"/>
      <c r="T121" s="291"/>
    </row>
    <row r="122" spans="1:23" x14ac:dyDescent="0.2">
      <c r="A122" s="345"/>
      <c r="B122" s="286"/>
      <c r="C122" s="270"/>
      <c r="D122" s="270"/>
      <c r="E122" s="270"/>
      <c r="F122" s="270"/>
      <c r="G122" s="270"/>
      <c r="H122" s="270"/>
      <c r="I122" s="287"/>
      <c r="J122" s="166"/>
      <c r="K122" s="4" t="s">
        <v>31</v>
      </c>
      <c r="L122" s="4" t="s">
        <v>32</v>
      </c>
      <c r="M122" s="4" t="s">
        <v>33</v>
      </c>
      <c r="N122" s="57" t="s">
        <v>37</v>
      </c>
      <c r="O122" s="57" t="s">
        <v>8</v>
      </c>
      <c r="P122" s="57" t="s">
        <v>34</v>
      </c>
      <c r="Q122" s="57" t="s">
        <v>35</v>
      </c>
      <c r="R122" s="57" t="s">
        <v>31</v>
      </c>
      <c r="S122" s="57" t="s">
        <v>36</v>
      </c>
      <c r="T122" s="291"/>
    </row>
    <row r="123" spans="1:23" ht="24.75" customHeight="1" x14ac:dyDescent="0.2">
      <c r="A123" s="147" t="s">
        <v>243</v>
      </c>
      <c r="B123" s="298" t="s">
        <v>244</v>
      </c>
      <c r="C123" s="298"/>
      <c r="D123" s="298"/>
      <c r="E123" s="298"/>
      <c r="F123" s="298"/>
      <c r="G123" s="298"/>
      <c r="H123" s="298"/>
      <c r="I123" s="298"/>
      <c r="J123" s="146">
        <v>7</v>
      </c>
      <c r="K123" s="146">
        <v>2</v>
      </c>
      <c r="L123" s="146">
        <v>2</v>
      </c>
      <c r="M123" s="146">
        <v>0</v>
      </c>
      <c r="N123" s="11">
        <f>K123+L123+M123</f>
        <v>4</v>
      </c>
      <c r="O123" s="12">
        <f>P123-N123</f>
        <v>11</v>
      </c>
      <c r="P123" s="12">
        <f>ROUND(PRODUCT(J123,25)/12,0)</f>
        <v>15</v>
      </c>
      <c r="Q123" s="148" t="s">
        <v>35</v>
      </c>
      <c r="R123" s="146"/>
      <c r="S123" s="149"/>
      <c r="T123" s="146" t="s">
        <v>41</v>
      </c>
    </row>
    <row r="124" spans="1:23" ht="25.5" customHeight="1" x14ac:dyDescent="0.2">
      <c r="A124" s="147" t="s">
        <v>245</v>
      </c>
      <c r="B124" s="298" t="s">
        <v>246</v>
      </c>
      <c r="C124" s="298"/>
      <c r="D124" s="298"/>
      <c r="E124" s="298"/>
      <c r="F124" s="298"/>
      <c r="G124" s="298"/>
      <c r="H124" s="298"/>
      <c r="I124" s="298"/>
      <c r="J124" s="146">
        <v>7</v>
      </c>
      <c r="K124" s="146">
        <v>2</v>
      </c>
      <c r="L124" s="146">
        <v>2</v>
      </c>
      <c r="M124" s="146">
        <v>0</v>
      </c>
      <c r="N124" s="11">
        <f t="shared" ref="N124:N128" si="25">K124+L124+M124</f>
        <v>4</v>
      </c>
      <c r="O124" s="12">
        <f t="shared" ref="O124:O128" si="26">P124-N124</f>
        <v>11</v>
      </c>
      <c r="P124" s="12">
        <f t="shared" ref="P124:P128" si="27">ROUND(PRODUCT(J124,25)/12,0)</f>
        <v>15</v>
      </c>
      <c r="Q124" s="148" t="s">
        <v>35</v>
      </c>
      <c r="R124" s="146"/>
      <c r="S124" s="149"/>
      <c r="T124" s="146" t="s">
        <v>104</v>
      </c>
    </row>
    <row r="125" spans="1:23" ht="40.5" customHeight="1" x14ac:dyDescent="0.2">
      <c r="A125" s="147" t="s">
        <v>247</v>
      </c>
      <c r="B125" s="298" t="s">
        <v>248</v>
      </c>
      <c r="C125" s="298"/>
      <c r="D125" s="298"/>
      <c r="E125" s="298"/>
      <c r="F125" s="298"/>
      <c r="G125" s="298"/>
      <c r="H125" s="298"/>
      <c r="I125" s="298"/>
      <c r="J125" s="146">
        <v>6</v>
      </c>
      <c r="K125" s="146">
        <v>2</v>
      </c>
      <c r="L125" s="146">
        <v>2</v>
      </c>
      <c r="M125" s="146">
        <v>0</v>
      </c>
      <c r="N125" s="11">
        <f t="shared" si="25"/>
        <v>4</v>
      </c>
      <c r="O125" s="12">
        <f t="shared" si="26"/>
        <v>9</v>
      </c>
      <c r="P125" s="12">
        <f t="shared" si="27"/>
        <v>13</v>
      </c>
      <c r="Q125" s="148" t="s">
        <v>35</v>
      </c>
      <c r="R125" s="146"/>
      <c r="S125" s="149"/>
      <c r="T125" s="146" t="s">
        <v>41</v>
      </c>
    </row>
    <row r="126" spans="1:23" x14ac:dyDescent="0.2">
      <c r="A126" s="145" t="s">
        <v>249</v>
      </c>
      <c r="B126" s="298" t="s">
        <v>250</v>
      </c>
      <c r="C126" s="298"/>
      <c r="D126" s="298"/>
      <c r="E126" s="298"/>
      <c r="F126" s="298"/>
      <c r="G126" s="298"/>
      <c r="H126" s="298"/>
      <c r="I126" s="298"/>
      <c r="J126" s="146">
        <v>4</v>
      </c>
      <c r="K126" s="146">
        <v>0</v>
      </c>
      <c r="L126" s="146">
        <v>0</v>
      </c>
      <c r="M126" s="146">
        <v>6</v>
      </c>
      <c r="N126" s="11">
        <f t="shared" si="25"/>
        <v>6</v>
      </c>
      <c r="O126" s="12">
        <f t="shared" si="26"/>
        <v>2</v>
      </c>
      <c r="P126" s="12">
        <f t="shared" si="27"/>
        <v>8</v>
      </c>
      <c r="Q126" s="148"/>
      <c r="R126" s="146" t="s">
        <v>31</v>
      </c>
      <c r="S126" s="149"/>
      <c r="T126" s="146" t="s">
        <v>41</v>
      </c>
    </row>
    <row r="127" spans="1:23" x14ac:dyDescent="0.2">
      <c r="A127" s="145" t="s">
        <v>251</v>
      </c>
      <c r="B127" s="298" t="s">
        <v>252</v>
      </c>
      <c r="C127" s="298"/>
      <c r="D127" s="298"/>
      <c r="E127" s="298"/>
      <c r="F127" s="298"/>
      <c r="G127" s="298"/>
      <c r="H127" s="298"/>
      <c r="I127" s="298"/>
      <c r="J127" s="146">
        <v>6</v>
      </c>
      <c r="K127" s="146">
        <v>2</v>
      </c>
      <c r="L127" s="146">
        <v>2</v>
      </c>
      <c r="M127" s="146">
        <v>0</v>
      </c>
      <c r="N127" s="11">
        <f t="shared" si="25"/>
        <v>4</v>
      </c>
      <c r="O127" s="12">
        <f t="shared" si="26"/>
        <v>9</v>
      </c>
      <c r="P127" s="12">
        <f t="shared" si="27"/>
        <v>13</v>
      </c>
      <c r="Q127" s="148"/>
      <c r="R127" s="146" t="s">
        <v>31</v>
      </c>
      <c r="S127" s="149"/>
      <c r="T127" s="146" t="s">
        <v>41</v>
      </c>
    </row>
    <row r="128" spans="1:23" ht="23.25" customHeight="1" x14ac:dyDescent="0.2">
      <c r="A128" s="34" t="s">
        <v>253</v>
      </c>
      <c r="B128" s="298" t="s">
        <v>254</v>
      </c>
      <c r="C128" s="298"/>
      <c r="D128" s="298"/>
      <c r="E128" s="298"/>
      <c r="F128" s="298"/>
      <c r="G128" s="298"/>
      <c r="H128" s="298"/>
      <c r="I128" s="298"/>
      <c r="J128" s="146">
        <v>0</v>
      </c>
      <c r="K128" s="146">
        <v>0</v>
      </c>
      <c r="L128" s="146">
        <v>0</v>
      </c>
      <c r="M128" s="146">
        <v>0</v>
      </c>
      <c r="N128" s="11">
        <f t="shared" si="25"/>
        <v>0</v>
      </c>
      <c r="O128" s="12">
        <f t="shared" si="26"/>
        <v>0</v>
      </c>
      <c r="P128" s="12">
        <f t="shared" si="27"/>
        <v>0</v>
      </c>
      <c r="Q128" s="148"/>
      <c r="R128" s="146"/>
      <c r="S128" s="149"/>
      <c r="T128" s="146"/>
    </row>
    <row r="129" spans="1:26" x14ac:dyDescent="0.2">
      <c r="A129" s="13" t="s">
        <v>28</v>
      </c>
      <c r="B129" s="295"/>
      <c r="C129" s="296"/>
      <c r="D129" s="296"/>
      <c r="E129" s="296"/>
      <c r="F129" s="296"/>
      <c r="G129" s="296"/>
      <c r="H129" s="296"/>
      <c r="I129" s="297"/>
      <c r="J129" s="13">
        <f t="shared" ref="J129:P129" si="28">SUM(J123:J128)</f>
        <v>30</v>
      </c>
      <c r="K129" s="13">
        <f t="shared" si="28"/>
        <v>8</v>
      </c>
      <c r="L129" s="13">
        <f t="shared" si="28"/>
        <v>8</v>
      </c>
      <c r="M129" s="13">
        <f t="shared" si="28"/>
        <v>6</v>
      </c>
      <c r="N129" s="13">
        <f t="shared" si="28"/>
        <v>22</v>
      </c>
      <c r="O129" s="13">
        <f t="shared" si="28"/>
        <v>42</v>
      </c>
      <c r="P129" s="13">
        <f t="shared" si="28"/>
        <v>64</v>
      </c>
      <c r="Q129" s="13">
        <f>COUNTIF(Q123:Q128,"E")</f>
        <v>3</v>
      </c>
      <c r="R129" s="13">
        <f>COUNTIF(R123:R128,"C")</f>
        <v>2</v>
      </c>
      <c r="S129" s="13">
        <f>COUNTIF(S123:S128,"VP")</f>
        <v>0</v>
      </c>
      <c r="T129" s="99">
        <f>COUNTA(T123:T128)</f>
        <v>5</v>
      </c>
      <c r="U129" s="371" t="str">
        <f>IF(Q129&gt;=SUM(R129:S129),"Corect","E trebuie să fie cel puțin egal cu C+VP")</f>
        <v>Corect</v>
      </c>
      <c r="V129" s="372"/>
      <c r="W129" s="372"/>
    </row>
    <row r="131" spans="1:26" x14ac:dyDescent="0.2">
      <c r="B131" s="2"/>
      <c r="C131" s="2"/>
      <c r="D131" s="2"/>
      <c r="E131" s="2"/>
      <c r="F131" s="2"/>
      <c r="G131" s="2"/>
      <c r="M131" s="6"/>
      <c r="N131" s="6"/>
      <c r="O131" s="6"/>
      <c r="P131" s="6"/>
      <c r="Q131" s="6"/>
      <c r="R131" s="6"/>
      <c r="S131" s="6"/>
    </row>
    <row r="132" spans="1:26" x14ac:dyDescent="0.2">
      <c r="B132" s="6"/>
      <c r="C132" s="6"/>
      <c r="D132" s="6"/>
      <c r="E132" s="6"/>
      <c r="F132" s="6"/>
      <c r="G132" s="6"/>
      <c r="M132" s="6"/>
      <c r="N132" s="6"/>
      <c r="O132" s="6"/>
      <c r="P132" s="6"/>
      <c r="Q132" s="6"/>
      <c r="R132" s="6"/>
      <c r="S132" s="6"/>
    </row>
    <row r="133" spans="1:26" x14ac:dyDescent="0.2">
      <c r="A133" s="283" t="s">
        <v>51</v>
      </c>
      <c r="B133" s="284"/>
      <c r="C133" s="284"/>
      <c r="D133" s="284"/>
      <c r="E133" s="284"/>
      <c r="F133" s="284"/>
      <c r="G133" s="284"/>
      <c r="H133" s="284"/>
      <c r="I133" s="284"/>
      <c r="J133" s="284"/>
      <c r="K133" s="284"/>
      <c r="L133" s="284"/>
      <c r="M133" s="284"/>
      <c r="N133" s="284"/>
      <c r="O133" s="284"/>
      <c r="P133" s="284"/>
      <c r="Q133" s="284"/>
      <c r="R133" s="284"/>
      <c r="S133" s="284"/>
      <c r="T133" s="285"/>
      <c r="U133" s="84"/>
      <c r="V133" s="58"/>
      <c r="W133" s="58"/>
      <c r="X133" s="58"/>
      <c r="Y133" s="58"/>
    </row>
    <row r="134" spans="1:26" s="111" customFormat="1" x14ac:dyDescent="0.2">
      <c r="A134" s="286"/>
      <c r="B134" s="270"/>
      <c r="C134" s="270"/>
      <c r="D134" s="270"/>
      <c r="E134" s="270"/>
      <c r="F134" s="270"/>
      <c r="G134" s="270"/>
      <c r="H134" s="270"/>
      <c r="I134" s="270"/>
      <c r="J134" s="270"/>
      <c r="K134" s="270"/>
      <c r="L134" s="270"/>
      <c r="M134" s="270"/>
      <c r="N134" s="270"/>
      <c r="O134" s="270"/>
      <c r="P134" s="270"/>
      <c r="Q134" s="270"/>
      <c r="R134" s="270"/>
      <c r="S134" s="270"/>
      <c r="T134" s="287"/>
      <c r="U134" s="110"/>
      <c r="V134" s="110"/>
      <c r="W134" s="110"/>
      <c r="X134" s="110"/>
      <c r="Y134" s="110"/>
    </row>
    <row r="135" spans="1:26" x14ac:dyDescent="0.2">
      <c r="A135" s="292" t="s">
        <v>30</v>
      </c>
      <c r="B135" s="283" t="s">
        <v>29</v>
      </c>
      <c r="C135" s="284"/>
      <c r="D135" s="284"/>
      <c r="E135" s="284"/>
      <c r="F135" s="284"/>
      <c r="G135" s="284"/>
      <c r="H135" s="284"/>
      <c r="I135" s="285"/>
      <c r="J135" s="291" t="s">
        <v>43</v>
      </c>
      <c r="K135" s="158" t="s">
        <v>27</v>
      </c>
      <c r="L135" s="159"/>
      <c r="M135" s="160"/>
      <c r="N135" s="158" t="s">
        <v>44</v>
      </c>
      <c r="O135" s="159"/>
      <c r="P135" s="160"/>
      <c r="Q135" s="158" t="s">
        <v>26</v>
      </c>
      <c r="R135" s="159"/>
      <c r="S135" s="160"/>
      <c r="T135" s="291" t="s">
        <v>25</v>
      </c>
      <c r="U135" s="84"/>
      <c r="V135" s="58"/>
      <c r="W135" s="58"/>
      <c r="X135" s="58"/>
      <c r="Y135" s="58"/>
    </row>
    <row r="136" spans="1:26" s="111" customFormat="1" x14ac:dyDescent="0.2">
      <c r="A136" s="292"/>
      <c r="B136" s="288"/>
      <c r="C136" s="289"/>
      <c r="D136" s="289"/>
      <c r="E136" s="289"/>
      <c r="F136" s="289"/>
      <c r="G136" s="289"/>
      <c r="H136" s="289"/>
      <c r="I136" s="290"/>
      <c r="J136" s="291"/>
      <c r="K136" s="161"/>
      <c r="L136" s="162"/>
      <c r="M136" s="163"/>
      <c r="N136" s="161"/>
      <c r="O136" s="162"/>
      <c r="P136" s="163"/>
      <c r="Q136" s="161"/>
      <c r="R136" s="162"/>
      <c r="S136" s="163"/>
      <c r="T136" s="291"/>
      <c r="U136" s="110"/>
      <c r="V136" s="110"/>
      <c r="W136" s="110"/>
      <c r="X136" s="110"/>
      <c r="Y136" s="110"/>
    </row>
    <row r="137" spans="1:26" x14ac:dyDescent="0.2">
      <c r="A137" s="292"/>
      <c r="B137" s="286"/>
      <c r="C137" s="270"/>
      <c r="D137" s="270"/>
      <c r="E137" s="270"/>
      <c r="F137" s="270"/>
      <c r="G137" s="270"/>
      <c r="H137" s="270"/>
      <c r="I137" s="287"/>
      <c r="J137" s="291"/>
      <c r="K137" s="83" t="s">
        <v>31</v>
      </c>
      <c r="L137" s="83" t="s">
        <v>32</v>
      </c>
      <c r="M137" s="83" t="s">
        <v>33</v>
      </c>
      <c r="N137" s="83" t="s">
        <v>37</v>
      </c>
      <c r="O137" s="83" t="s">
        <v>8</v>
      </c>
      <c r="P137" s="83" t="s">
        <v>34</v>
      </c>
      <c r="Q137" s="83" t="s">
        <v>35</v>
      </c>
      <c r="R137" s="83" t="s">
        <v>31</v>
      </c>
      <c r="S137" s="83" t="s">
        <v>36</v>
      </c>
      <c r="T137" s="291"/>
      <c r="U137" s="84"/>
      <c r="V137" s="58"/>
      <c r="W137" s="58"/>
      <c r="X137" s="58"/>
      <c r="Y137" s="58"/>
    </row>
    <row r="138" spans="1:26" x14ac:dyDescent="0.2">
      <c r="A138" s="153" t="s">
        <v>195</v>
      </c>
      <c r="B138" s="341" t="s">
        <v>94</v>
      </c>
      <c r="C138" s="341"/>
      <c r="D138" s="341"/>
      <c r="E138" s="341"/>
      <c r="F138" s="341"/>
      <c r="G138" s="341"/>
      <c r="H138" s="341"/>
      <c r="I138" s="341"/>
      <c r="J138" s="341"/>
      <c r="K138" s="341"/>
      <c r="L138" s="341"/>
      <c r="M138" s="341"/>
      <c r="N138" s="341"/>
      <c r="O138" s="341"/>
      <c r="P138" s="341"/>
      <c r="Q138" s="341"/>
      <c r="R138" s="341"/>
      <c r="S138" s="341"/>
      <c r="T138" s="341"/>
      <c r="U138" s="84"/>
      <c r="V138" s="58"/>
      <c r="W138" s="58"/>
      <c r="X138" s="58"/>
      <c r="Y138" s="58"/>
    </row>
    <row r="139" spans="1:26" x14ac:dyDescent="0.2">
      <c r="A139" s="150" t="s">
        <v>255</v>
      </c>
      <c r="B139" s="298" t="s">
        <v>256</v>
      </c>
      <c r="C139" s="298"/>
      <c r="D139" s="298"/>
      <c r="E139" s="298"/>
      <c r="F139" s="298"/>
      <c r="G139" s="298"/>
      <c r="H139" s="298"/>
      <c r="I139" s="298"/>
      <c r="J139" s="151">
        <v>4</v>
      </c>
      <c r="K139" s="151">
        <v>2</v>
      </c>
      <c r="L139" s="151">
        <v>2</v>
      </c>
      <c r="M139" s="151">
        <v>0</v>
      </c>
      <c r="N139" s="12">
        <f>K139+L139+M139</f>
        <v>4</v>
      </c>
      <c r="O139" s="12">
        <f>P139-N139</f>
        <v>3</v>
      </c>
      <c r="P139" s="12">
        <f>ROUND(PRODUCT(J139,25)/14,0)</f>
        <v>7</v>
      </c>
      <c r="Q139" s="151"/>
      <c r="R139" s="151" t="s">
        <v>31</v>
      </c>
      <c r="S139" s="152"/>
      <c r="T139" s="146" t="s">
        <v>41</v>
      </c>
      <c r="U139" s="84"/>
      <c r="V139" s="58"/>
      <c r="W139" s="58"/>
      <c r="X139" s="58"/>
      <c r="Y139" s="58"/>
    </row>
    <row r="140" spans="1:26" ht="24.75" customHeight="1" x14ac:dyDescent="0.2">
      <c r="A140" s="150" t="s">
        <v>257</v>
      </c>
      <c r="B140" s="298" t="s">
        <v>258</v>
      </c>
      <c r="C140" s="298"/>
      <c r="D140" s="298"/>
      <c r="E140" s="298"/>
      <c r="F140" s="298"/>
      <c r="G140" s="298"/>
      <c r="H140" s="298"/>
      <c r="I140" s="298"/>
      <c r="J140" s="151">
        <v>4</v>
      </c>
      <c r="K140" s="151">
        <v>2</v>
      </c>
      <c r="L140" s="151">
        <v>2</v>
      </c>
      <c r="M140" s="151">
        <v>0</v>
      </c>
      <c r="N140" s="12">
        <f t="shared" ref="N140:N148" si="29">K140+L140+M140</f>
        <v>4</v>
      </c>
      <c r="O140" s="12">
        <f t="shared" ref="O140:O148" si="30">P140-N140</f>
        <v>3</v>
      </c>
      <c r="P140" s="12">
        <f t="shared" ref="P140:P148" si="31">ROUND(PRODUCT(J140,25)/14,0)</f>
        <v>7</v>
      </c>
      <c r="Q140" s="151"/>
      <c r="R140" s="151" t="s">
        <v>31</v>
      </c>
      <c r="S140" s="152"/>
      <c r="T140" s="146" t="s">
        <v>41</v>
      </c>
      <c r="U140" s="67"/>
      <c r="V140" s="63"/>
      <c r="W140" s="63"/>
      <c r="X140" s="63"/>
      <c r="Y140" s="67"/>
      <c r="Z140" s="48"/>
    </row>
    <row r="141" spans="1:26" x14ac:dyDescent="0.2">
      <c r="A141" s="153" t="s">
        <v>207</v>
      </c>
      <c r="B141" s="342" t="s">
        <v>95</v>
      </c>
      <c r="C141" s="342"/>
      <c r="D141" s="342"/>
      <c r="E141" s="342"/>
      <c r="F141" s="342"/>
      <c r="G141" s="342"/>
      <c r="H141" s="342"/>
      <c r="I141" s="342"/>
      <c r="J141" s="342"/>
      <c r="K141" s="342"/>
      <c r="L141" s="342"/>
      <c r="M141" s="342"/>
      <c r="N141" s="342"/>
      <c r="O141" s="342"/>
      <c r="P141" s="342"/>
      <c r="Q141" s="342"/>
      <c r="R141" s="342"/>
      <c r="S141" s="342"/>
      <c r="T141" s="342"/>
      <c r="U141" s="64"/>
      <c r="V141" s="64"/>
      <c r="W141" s="64"/>
      <c r="X141" s="64"/>
      <c r="Y141" s="64"/>
      <c r="Z141" s="48"/>
    </row>
    <row r="142" spans="1:26" ht="25.5" customHeight="1" x14ac:dyDescent="0.2">
      <c r="A142" s="150" t="s">
        <v>259</v>
      </c>
      <c r="B142" s="298" t="s">
        <v>260</v>
      </c>
      <c r="C142" s="298"/>
      <c r="D142" s="298"/>
      <c r="E142" s="298"/>
      <c r="F142" s="298"/>
      <c r="G142" s="298"/>
      <c r="H142" s="298"/>
      <c r="I142" s="298"/>
      <c r="J142" s="151">
        <v>4</v>
      </c>
      <c r="K142" s="151">
        <v>2</v>
      </c>
      <c r="L142" s="151">
        <v>2</v>
      </c>
      <c r="M142" s="151">
        <v>0</v>
      </c>
      <c r="N142" s="12">
        <f t="shared" si="29"/>
        <v>4</v>
      </c>
      <c r="O142" s="12">
        <f t="shared" si="30"/>
        <v>3</v>
      </c>
      <c r="P142" s="12">
        <f t="shared" si="31"/>
        <v>7</v>
      </c>
      <c r="Q142" s="151" t="s">
        <v>35</v>
      </c>
      <c r="R142" s="151"/>
      <c r="S142" s="152"/>
      <c r="T142" s="146" t="s">
        <v>41</v>
      </c>
      <c r="U142" s="64"/>
      <c r="V142" s="64"/>
      <c r="W142" s="64"/>
      <c r="X142" s="64"/>
      <c r="Y142" s="64"/>
      <c r="Z142" s="48"/>
    </row>
    <row r="143" spans="1:26" ht="24.75" customHeight="1" x14ac:dyDescent="0.2">
      <c r="A143" s="145" t="s">
        <v>261</v>
      </c>
      <c r="B143" s="298" t="s">
        <v>262</v>
      </c>
      <c r="C143" s="298"/>
      <c r="D143" s="298"/>
      <c r="E143" s="298"/>
      <c r="F143" s="298"/>
      <c r="G143" s="298"/>
      <c r="H143" s="298"/>
      <c r="I143" s="298"/>
      <c r="J143" s="151">
        <v>4</v>
      </c>
      <c r="K143" s="151">
        <v>2</v>
      </c>
      <c r="L143" s="151">
        <v>2</v>
      </c>
      <c r="M143" s="151">
        <v>0</v>
      </c>
      <c r="N143" s="12">
        <f>K143+L143+M143</f>
        <v>4</v>
      </c>
      <c r="O143" s="12">
        <f>P143-N143</f>
        <v>3</v>
      </c>
      <c r="P143" s="12">
        <f>ROUND(PRODUCT(J143,25)/14,0)</f>
        <v>7</v>
      </c>
      <c r="Q143" s="151" t="s">
        <v>35</v>
      </c>
      <c r="R143" s="151"/>
      <c r="S143" s="152"/>
      <c r="T143" s="146" t="s">
        <v>41</v>
      </c>
      <c r="U143" s="64"/>
      <c r="V143" s="64"/>
      <c r="W143" s="64"/>
      <c r="X143" s="64"/>
      <c r="Y143" s="64"/>
      <c r="Z143" s="48"/>
    </row>
    <row r="144" spans="1:26" x14ac:dyDescent="0.2">
      <c r="A144" s="153" t="s">
        <v>215</v>
      </c>
      <c r="B144" s="342" t="s">
        <v>96</v>
      </c>
      <c r="C144" s="342"/>
      <c r="D144" s="342"/>
      <c r="E144" s="342"/>
      <c r="F144" s="342"/>
      <c r="G144" s="342"/>
      <c r="H144" s="342"/>
      <c r="I144" s="342"/>
      <c r="J144" s="342"/>
      <c r="K144" s="342"/>
      <c r="L144" s="342"/>
      <c r="M144" s="342"/>
      <c r="N144" s="342"/>
      <c r="O144" s="342"/>
      <c r="P144" s="342"/>
      <c r="Q144" s="342"/>
      <c r="R144" s="342"/>
      <c r="S144" s="342"/>
      <c r="T144" s="342"/>
      <c r="U144" s="64"/>
      <c r="V144" s="64"/>
      <c r="W144" s="64"/>
      <c r="X144" s="64"/>
      <c r="Y144" s="64"/>
      <c r="Z144" s="48"/>
    </row>
    <row r="145" spans="1:26" ht="39.75" customHeight="1" x14ac:dyDescent="0.2">
      <c r="A145" s="150" t="s">
        <v>263</v>
      </c>
      <c r="B145" s="298" t="s">
        <v>264</v>
      </c>
      <c r="C145" s="298"/>
      <c r="D145" s="298"/>
      <c r="E145" s="298"/>
      <c r="F145" s="298"/>
      <c r="G145" s="298"/>
      <c r="H145" s="298"/>
      <c r="I145" s="298"/>
      <c r="J145" s="151">
        <v>4</v>
      </c>
      <c r="K145" s="151">
        <v>2</v>
      </c>
      <c r="L145" s="151">
        <v>2</v>
      </c>
      <c r="M145" s="151">
        <v>0</v>
      </c>
      <c r="N145" s="12">
        <f t="shared" si="29"/>
        <v>4</v>
      </c>
      <c r="O145" s="12">
        <f t="shared" si="30"/>
        <v>3</v>
      </c>
      <c r="P145" s="12">
        <f t="shared" si="31"/>
        <v>7</v>
      </c>
      <c r="Q145" s="151" t="s">
        <v>35</v>
      </c>
      <c r="R145" s="151"/>
      <c r="S145" s="152"/>
      <c r="T145" s="146" t="s">
        <v>41</v>
      </c>
      <c r="U145" s="64"/>
      <c r="V145" s="64"/>
      <c r="W145" s="64"/>
      <c r="X145" s="64"/>
      <c r="Y145" s="64"/>
      <c r="Z145" s="48"/>
    </row>
    <row r="146" spans="1:26" s="143" customFormat="1" ht="36" customHeight="1" x14ac:dyDescent="0.2">
      <c r="A146" s="150" t="s">
        <v>265</v>
      </c>
      <c r="B146" s="298" t="s">
        <v>266</v>
      </c>
      <c r="C146" s="298"/>
      <c r="D146" s="298"/>
      <c r="E146" s="298"/>
      <c r="F146" s="298"/>
      <c r="G146" s="298"/>
      <c r="H146" s="298"/>
      <c r="I146" s="298"/>
      <c r="J146" s="151">
        <v>4</v>
      </c>
      <c r="K146" s="151">
        <v>2</v>
      </c>
      <c r="L146" s="151">
        <v>2</v>
      </c>
      <c r="M146" s="151">
        <v>0</v>
      </c>
      <c r="N146" s="12">
        <f t="shared" ref="N146" si="32">K146+L146+M146</f>
        <v>4</v>
      </c>
      <c r="O146" s="12">
        <f t="shared" ref="O146" si="33">P146-N146</f>
        <v>3</v>
      </c>
      <c r="P146" s="12">
        <f t="shared" ref="P146" si="34">ROUND(PRODUCT(J146,25)/14,0)</f>
        <v>7</v>
      </c>
      <c r="Q146" s="151" t="s">
        <v>35</v>
      </c>
      <c r="R146" s="151"/>
      <c r="S146" s="152"/>
      <c r="T146" s="146" t="s">
        <v>41</v>
      </c>
      <c r="U146" s="64"/>
      <c r="V146" s="64"/>
      <c r="W146" s="64"/>
      <c r="X146" s="64"/>
      <c r="Y146" s="64"/>
      <c r="Z146" s="142"/>
    </row>
    <row r="147" spans="1:26" x14ac:dyDescent="0.2">
      <c r="A147" s="150" t="s">
        <v>257</v>
      </c>
      <c r="B147" s="298" t="s">
        <v>258</v>
      </c>
      <c r="C147" s="298"/>
      <c r="D147" s="298"/>
      <c r="E147" s="298"/>
      <c r="F147" s="298"/>
      <c r="G147" s="298"/>
      <c r="H147" s="298"/>
      <c r="I147" s="298"/>
      <c r="J147" s="151">
        <v>4</v>
      </c>
      <c r="K147" s="151">
        <v>2</v>
      </c>
      <c r="L147" s="151">
        <v>2</v>
      </c>
      <c r="M147" s="151">
        <v>0</v>
      </c>
      <c r="N147" s="12">
        <f t="shared" si="29"/>
        <v>4</v>
      </c>
      <c r="O147" s="12">
        <f t="shared" si="30"/>
        <v>3</v>
      </c>
      <c r="P147" s="12">
        <f t="shared" si="31"/>
        <v>7</v>
      </c>
      <c r="Q147" s="151" t="s">
        <v>35</v>
      </c>
      <c r="R147" s="151"/>
      <c r="S147" s="152"/>
      <c r="T147" s="146" t="s">
        <v>41</v>
      </c>
      <c r="U147" s="64"/>
      <c r="V147" s="64"/>
      <c r="W147" s="64"/>
      <c r="X147" s="64"/>
      <c r="Y147" s="64"/>
      <c r="Z147" s="48"/>
    </row>
    <row r="148" spans="1:26" x14ac:dyDescent="0.2">
      <c r="A148" s="150" t="s">
        <v>257</v>
      </c>
      <c r="B148" s="298" t="s">
        <v>258</v>
      </c>
      <c r="C148" s="298"/>
      <c r="D148" s="298"/>
      <c r="E148" s="298"/>
      <c r="F148" s="298"/>
      <c r="G148" s="298"/>
      <c r="H148" s="298"/>
      <c r="I148" s="298"/>
      <c r="J148" s="151">
        <v>4</v>
      </c>
      <c r="K148" s="151">
        <v>2</v>
      </c>
      <c r="L148" s="151">
        <v>2</v>
      </c>
      <c r="M148" s="151">
        <v>0</v>
      </c>
      <c r="N148" s="12">
        <f t="shared" si="29"/>
        <v>4</v>
      </c>
      <c r="O148" s="12">
        <f t="shared" si="30"/>
        <v>3</v>
      </c>
      <c r="P148" s="12">
        <f t="shared" si="31"/>
        <v>7</v>
      </c>
      <c r="Q148" s="151" t="s">
        <v>35</v>
      </c>
      <c r="R148" s="151"/>
      <c r="S148" s="152"/>
      <c r="T148" s="146" t="s">
        <v>41</v>
      </c>
      <c r="U148" s="67"/>
      <c r="V148" s="63"/>
      <c r="W148" s="63"/>
      <c r="X148" s="63"/>
      <c r="Y148" s="67"/>
      <c r="Z148" s="48"/>
    </row>
    <row r="149" spans="1:26" x14ac:dyDescent="0.2">
      <c r="A149" s="153" t="s">
        <v>229</v>
      </c>
      <c r="B149" s="342" t="s">
        <v>97</v>
      </c>
      <c r="C149" s="342"/>
      <c r="D149" s="342"/>
      <c r="E149" s="342"/>
      <c r="F149" s="342"/>
      <c r="G149" s="342"/>
      <c r="H149" s="342"/>
      <c r="I149" s="342"/>
      <c r="J149" s="342"/>
      <c r="K149" s="342"/>
      <c r="L149" s="342"/>
      <c r="M149" s="342"/>
      <c r="N149" s="342"/>
      <c r="O149" s="342"/>
      <c r="P149" s="342"/>
      <c r="Q149" s="342"/>
      <c r="R149" s="342"/>
      <c r="S149" s="342"/>
      <c r="T149" s="342"/>
      <c r="U149" s="64"/>
      <c r="V149" s="65"/>
      <c r="W149" s="65"/>
      <c r="X149" s="65"/>
      <c r="Y149" s="68"/>
      <c r="Z149" s="48"/>
    </row>
    <row r="150" spans="1:26" ht="27" customHeight="1" x14ac:dyDescent="0.2">
      <c r="A150" s="150" t="s">
        <v>267</v>
      </c>
      <c r="B150" s="298" t="s">
        <v>268</v>
      </c>
      <c r="C150" s="298"/>
      <c r="D150" s="298"/>
      <c r="E150" s="298"/>
      <c r="F150" s="298"/>
      <c r="G150" s="298"/>
      <c r="H150" s="298"/>
      <c r="I150" s="298"/>
      <c r="J150" s="151">
        <v>4</v>
      </c>
      <c r="K150" s="151">
        <v>2</v>
      </c>
      <c r="L150" s="151">
        <v>2</v>
      </c>
      <c r="M150" s="151">
        <v>0</v>
      </c>
      <c r="N150" s="12">
        <f>K150+L150+M150</f>
        <v>4</v>
      </c>
      <c r="O150" s="12">
        <f>P150-N150</f>
        <v>3</v>
      </c>
      <c r="P150" s="12">
        <f>ROUND(PRODUCT(J150,25)/14,0)</f>
        <v>7</v>
      </c>
      <c r="Q150" s="151" t="s">
        <v>35</v>
      </c>
      <c r="R150" s="151"/>
      <c r="S150" s="152"/>
      <c r="T150" s="146" t="s">
        <v>41</v>
      </c>
      <c r="U150" s="68"/>
      <c r="V150" s="65"/>
      <c r="W150" s="65"/>
      <c r="X150" s="65"/>
      <c r="Y150" s="68"/>
      <c r="Z150" s="48"/>
    </row>
    <row r="151" spans="1:26" ht="24.75" customHeight="1" x14ac:dyDescent="0.2">
      <c r="A151" s="150" t="s">
        <v>269</v>
      </c>
      <c r="B151" s="298" t="s">
        <v>270</v>
      </c>
      <c r="C151" s="298"/>
      <c r="D151" s="298"/>
      <c r="E151" s="298"/>
      <c r="F151" s="298"/>
      <c r="G151" s="298"/>
      <c r="H151" s="298"/>
      <c r="I151" s="298"/>
      <c r="J151" s="151">
        <v>4</v>
      </c>
      <c r="K151" s="151">
        <v>2</v>
      </c>
      <c r="L151" s="151">
        <v>2</v>
      </c>
      <c r="M151" s="151">
        <v>0</v>
      </c>
      <c r="N151" s="12">
        <f>K151+L151+M151</f>
        <v>4</v>
      </c>
      <c r="O151" s="12">
        <f t="shared" ref="O151:O156" si="35">P151-N151</f>
        <v>3</v>
      </c>
      <c r="P151" s="12">
        <f t="shared" ref="P151:P154" si="36">ROUND(PRODUCT(J151,25)/14,0)</f>
        <v>7</v>
      </c>
      <c r="Q151" s="151" t="s">
        <v>35</v>
      </c>
      <c r="R151" s="151"/>
      <c r="S151" s="152"/>
      <c r="T151" s="146" t="s">
        <v>41</v>
      </c>
      <c r="U151" s="68"/>
      <c r="V151" s="65"/>
      <c r="W151" s="65"/>
      <c r="X151" s="65"/>
      <c r="Y151" s="68"/>
      <c r="Z151" s="48"/>
    </row>
    <row r="152" spans="1:26" x14ac:dyDescent="0.2">
      <c r="A152" s="153" t="s">
        <v>241</v>
      </c>
      <c r="B152" s="342" t="s">
        <v>98</v>
      </c>
      <c r="C152" s="342"/>
      <c r="D152" s="342"/>
      <c r="E152" s="342"/>
      <c r="F152" s="342"/>
      <c r="G152" s="342"/>
      <c r="H152" s="342"/>
      <c r="I152" s="342"/>
      <c r="J152" s="342"/>
      <c r="K152" s="342"/>
      <c r="L152" s="342"/>
      <c r="M152" s="342"/>
      <c r="N152" s="342"/>
      <c r="O152" s="342"/>
      <c r="P152" s="342"/>
      <c r="Q152" s="342"/>
      <c r="R152" s="342"/>
      <c r="S152" s="342"/>
      <c r="T152" s="342"/>
      <c r="U152" s="66"/>
      <c r="V152" s="66"/>
      <c r="W152" s="66"/>
      <c r="X152" s="66"/>
      <c r="Y152" s="66"/>
      <c r="Z152" s="48"/>
    </row>
    <row r="153" spans="1:26" ht="25.5" customHeight="1" x14ac:dyDescent="0.2">
      <c r="A153" s="150" t="s">
        <v>271</v>
      </c>
      <c r="B153" s="298" t="s">
        <v>272</v>
      </c>
      <c r="C153" s="298"/>
      <c r="D153" s="298"/>
      <c r="E153" s="298"/>
      <c r="F153" s="298"/>
      <c r="G153" s="298"/>
      <c r="H153" s="298"/>
      <c r="I153" s="298"/>
      <c r="J153" s="151">
        <v>4</v>
      </c>
      <c r="K153" s="151">
        <v>2</v>
      </c>
      <c r="L153" s="151">
        <v>2</v>
      </c>
      <c r="M153" s="151">
        <v>0</v>
      </c>
      <c r="N153" s="12">
        <f>K153+L153+M153</f>
        <v>4</v>
      </c>
      <c r="O153" s="12">
        <f>P153-N153</f>
        <v>3</v>
      </c>
      <c r="P153" s="12">
        <f>ROUND(PRODUCT(J153,25)/14,0)</f>
        <v>7</v>
      </c>
      <c r="Q153" s="151" t="s">
        <v>35</v>
      </c>
      <c r="R153" s="151"/>
      <c r="S153" s="152"/>
      <c r="T153" s="146" t="s">
        <v>41</v>
      </c>
      <c r="U153" s="66"/>
      <c r="V153" s="66"/>
      <c r="W153" s="66"/>
      <c r="X153" s="66"/>
      <c r="Y153" s="66"/>
      <c r="Z153" s="48"/>
    </row>
    <row r="154" spans="1:26" x14ac:dyDescent="0.2">
      <c r="A154" s="141" t="s">
        <v>273</v>
      </c>
      <c r="B154" s="298" t="s">
        <v>274</v>
      </c>
      <c r="C154" s="298"/>
      <c r="D154" s="298"/>
      <c r="E154" s="298"/>
      <c r="F154" s="298"/>
      <c r="G154" s="298"/>
      <c r="H154" s="298"/>
      <c r="I154" s="298"/>
      <c r="J154" s="18">
        <v>4</v>
      </c>
      <c r="K154" s="18">
        <v>2</v>
      </c>
      <c r="L154" s="18">
        <v>2</v>
      </c>
      <c r="M154" s="18">
        <v>0</v>
      </c>
      <c r="N154" s="12">
        <f>K154+L154+M154</f>
        <v>4</v>
      </c>
      <c r="O154" s="12">
        <f t="shared" si="35"/>
        <v>3</v>
      </c>
      <c r="P154" s="12">
        <f t="shared" si="36"/>
        <v>7</v>
      </c>
      <c r="Q154" s="18" t="s">
        <v>35</v>
      </c>
      <c r="R154" s="18"/>
      <c r="S154" s="19"/>
      <c r="T154" s="9" t="s">
        <v>41</v>
      </c>
      <c r="U154" s="66"/>
      <c r="V154" s="66"/>
      <c r="W154" s="66"/>
      <c r="X154" s="66"/>
      <c r="Y154" s="66"/>
      <c r="Z154" s="48"/>
    </row>
    <row r="155" spans="1:26" x14ac:dyDescent="0.2">
      <c r="A155" s="153" t="s">
        <v>251</v>
      </c>
      <c r="B155" s="342" t="s">
        <v>99</v>
      </c>
      <c r="C155" s="342"/>
      <c r="D155" s="342"/>
      <c r="E155" s="342"/>
      <c r="F155" s="342"/>
      <c r="G155" s="342"/>
      <c r="H155" s="342"/>
      <c r="I155" s="342"/>
      <c r="J155" s="342"/>
      <c r="K155" s="342"/>
      <c r="L155" s="342"/>
      <c r="M155" s="342"/>
      <c r="N155" s="342"/>
      <c r="O155" s="342"/>
      <c r="P155" s="342"/>
      <c r="Q155" s="342"/>
      <c r="R155" s="342"/>
      <c r="S155" s="342"/>
      <c r="T155" s="342"/>
      <c r="U155" s="66"/>
      <c r="V155" s="66"/>
      <c r="W155" s="66"/>
      <c r="X155" s="66"/>
      <c r="Y155" s="66"/>
      <c r="Z155" s="48"/>
    </row>
    <row r="156" spans="1:26" ht="40.5" customHeight="1" x14ac:dyDescent="0.2">
      <c r="A156" s="141" t="s">
        <v>275</v>
      </c>
      <c r="B156" s="298" t="s">
        <v>276</v>
      </c>
      <c r="C156" s="298"/>
      <c r="D156" s="298"/>
      <c r="E156" s="298"/>
      <c r="F156" s="298"/>
      <c r="G156" s="298"/>
      <c r="H156" s="298"/>
      <c r="I156" s="298"/>
      <c r="J156" s="18">
        <v>6</v>
      </c>
      <c r="K156" s="18">
        <v>2</v>
      </c>
      <c r="L156" s="18">
        <v>2</v>
      </c>
      <c r="M156" s="18">
        <v>0</v>
      </c>
      <c r="N156" s="12">
        <f>K156+L156+M156</f>
        <v>4</v>
      </c>
      <c r="O156" s="12">
        <f t="shared" si="35"/>
        <v>9</v>
      </c>
      <c r="P156" s="12">
        <f>ROUND(PRODUCT(J156,25)/12,0)</f>
        <v>13</v>
      </c>
      <c r="Q156" s="18" t="s">
        <v>35</v>
      </c>
      <c r="R156" s="18"/>
      <c r="S156" s="19"/>
      <c r="T156" s="9" t="s">
        <v>41</v>
      </c>
      <c r="U156" s="66"/>
      <c r="V156" s="66"/>
      <c r="W156" s="66"/>
      <c r="X156" s="66"/>
      <c r="Y156" s="66"/>
      <c r="Z156" s="48"/>
    </row>
    <row r="157" spans="1:26" ht="41.25" customHeight="1" x14ac:dyDescent="0.2">
      <c r="A157" s="141" t="s">
        <v>277</v>
      </c>
      <c r="B157" s="298" t="s">
        <v>278</v>
      </c>
      <c r="C157" s="298"/>
      <c r="D157" s="298"/>
      <c r="E157" s="298"/>
      <c r="F157" s="298"/>
      <c r="G157" s="298"/>
      <c r="H157" s="298"/>
      <c r="I157" s="298"/>
      <c r="J157" s="18">
        <v>6</v>
      </c>
      <c r="K157" s="18">
        <v>2</v>
      </c>
      <c r="L157" s="18">
        <v>2</v>
      </c>
      <c r="M157" s="18">
        <v>0</v>
      </c>
      <c r="N157" s="12">
        <f>K157+L157+M157</f>
        <v>4</v>
      </c>
      <c r="O157" s="12">
        <f>P157-N157</f>
        <v>9</v>
      </c>
      <c r="P157" s="12">
        <f>ROUND(PRODUCT(J157,25)/12,0)</f>
        <v>13</v>
      </c>
      <c r="Q157" s="18" t="s">
        <v>35</v>
      </c>
      <c r="R157" s="18"/>
      <c r="S157" s="19"/>
      <c r="T157" s="9" t="s">
        <v>41</v>
      </c>
      <c r="U157" s="66"/>
      <c r="V157" s="66"/>
      <c r="W157" s="66"/>
      <c r="X157" s="66"/>
      <c r="Y157" s="66"/>
      <c r="Z157" s="48"/>
    </row>
    <row r="158" spans="1:26" x14ac:dyDescent="0.2">
      <c r="A158" s="374" t="s">
        <v>158</v>
      </c>
      <c r="B158" s="374"/>
      <c r="C158" s="374"/>
      <c r="D158" s="374"/>
      <c r="E158" s="374"/>
      <c r="F158" s="374"/>
      <c r="G158" s="374"/>
      <c r="H158" s="374"/>
      <c r="I158" s="374"/>
      <c r="J158" s="14">
        <f>SUM(J139,J142,J145:J147,J150,J153,J156)</f>
        <v>34</v>
      </c>
      <c r="K158" s="140">
        <f t="shared" ref="K158:P158" si="37">SUM(K139,K142,K145:K147,K150,K153,K156)</f>
        <v>16</v>
      </c>
      <c r="L158" s="140">
        <f t="shared" si="37"/>
        <v>16</v>
      </c>
      <c r="M158" s="140">
        <f t="shared" si="37"/>
        <v>0</v>
      </c>
      <c r="N158" s="140">
        <f t="shared" si="37"/>
        <v>32</v>
      </c>
      <c r="O158" s="140">
        <f t="shared" si="37"/>
        <v>30</v>
      </c>
      <c r="P158" s="140">
        <f t="shared" si="37"/>
        <v>62</v>
      </c>
      <c r="Q158" s="140">
        <f>COUNTIF(Q139,"E")+COUNTIF(Q142,"E")+COUNTIF(Q145:Q147,"E")+COUNTIF(Q150,"E")+COUNTIF(Q153,"E")+COUNTIF(Q156,"E")</f>
        <v>7</v>
      </c>
      <c r="R158" s="15">
        <f>COUNTIF(R139,"C")+COUNTIF(R142,"C")+COUNTIF(R145,"C")+COUNTIF(R150,"C")+COUNTIF(R153,"C")+COUNTIF(R156,"C")</f>
        <v>1</v>
      </c>
      <c r="S158" s="15">
        <f>COUNTIF(S139,"VP")+COUNTIF(S142,"VP")+COUNTIF(S145,"VP")+COUNTIF(S150,"VP")+COUNTIF(S153,"VP")+COUNTIF(S156,"VP")</f>
        <v>0</v>
      </c>
      <c r="T158" s="86">
        <f>COUNTA(T139,T142,T145,T146,T147,T150,T153,T156)</f>
        <v>8</v>
      </c>
      <c r="U158" s="66"/>
      <c r="V158" s="66"/>
      <c r="W158" s="66"/>
      <c r="X158" s="66"/>
      <c r="Y158" s="66"/>
      <c r="Z158" s="48"/>
    </row>
    <row r="159" spans="1:26" x14ac:dyDescent="0.2">
      <c r="A159" s="302" t="s">
        <v>53</v>
      </c>
      <c r="B159" s="302"/>
      <c r="C159" s="302"/>
      <c r="D159" s="302"/>
      <c r="E159" s="302"/>
      <c r="F159" s="302"/>
      <c r="G159" s="302"/>
      <c r="H159" s="302"/>
      <c r="I159" s="302"/>
      <c r="J159" s="302"/>
      <c r="K159" s="14">
        <f>SUM(K139,K142,K145:K147,K150,K153)*14+K156*12</f>
        <v>220</v>
      </c>
      <c r="L159" s="140">
        <f t="shared" ref="L159:P159" si="38">SUM(L139,L142,L145:L147,L150,L153)*14+L156*12</f>
        <v>220</v>
      </c>
      <c r="M159" s="140">
        <f t="shared" si="38"/>
        <v>0</v>
      </c>
      <c r="N159" s="140">
        <f t="shared" si="38"/>
        <v>440</v>
      </c>
      <c r="O159" s="140">
        <f t="shared" si="38"/>
        <v>402</v>
      </c>
      <c r="P159" s="140">
        <f t="shared" si="38"/>
        <v>842</v>
      </c>
      <c r="Q159" s="373"/>
      <c r="R159" s="373"/>
      <c r="S159" s="373"/>
      <c r="T159" s="373"/>
      <c r="Y159" s="48"/>
      <c r="Z159" s="48"/>
    </row>
    <row r="160" spans="1:26" x14ac:dyDescent="0.2">
      <c r="A160" s="302"/>
      <c r="B160" s="302"/>
      <c r="C160" s="302"/>
      <c r="D160" s="302"/>
      <c r="E160" s="302"/>
      <c r="F160" s="302"/>
      <c r="G160" s="302"/>
      <c r="H160" s="302"/>
      <c r="I160" s="302"/>
      <c r="J160" s="302"/>
      <c r="K160" s="306">
        <f>SUM(K159:M159)</f>
        <v>440</v>
      </c>
      <c r="L160" s="306"/>
      <c r="M160" s="306"/>
      <c r="N160" s="306">
        <f>SUM(N159:O159)</f>
        <v>842</v>
      </c>
      <c r="O160" s="306"/>
      <c r="P160" s="306"/>
      <c r="Q160" s="373"/>
      <c r="R160" s="373"/>
      <c r="S160" s="373"/>
      <c r="T160" s="373"/>
    </row>
    <row r="161" spans="1:26" ht="12.75" customHeight="1" x14ac:dyDescent="0.2">
      <c r="A161" s="314" t="s">
        <v>102</v>
      </c>
      <c r="B161" s="315"/>
      <c r="C161" s="315"/>
      <c r="D161" s="315"/>
      <c r="E161" s="315"/>
      <c r="F161" s="315"/>
      <c r="G161" s="315"/>
      <c r="H161" s="315"/>
      <c r="I161" s="315"/>
      <c r="J161" s="316"/>
      <c r="K161" s="367">
        <f>T158/SUM(T53,T70,T86,T100,T115,T129)</f>
        <v>0.20512820512820512</v>
      </c>
      <c r="L161" s="367"/>
      <c r="M161" s="367"/>
      <c r="N161" s="367"/>
      <c r="O161" s="367"/>
      <c r="P161" s="367"/>
      <c r="Q161" s="367"/>
      <c r="R161" s="367"/>
      <c r="S161" s="367"/>
      <c r="T161" s="367"/>
    </row>
    <row r="162" spans="1:26" x14ac:dyDescent="0.2">
      <c r="A162" s="317" t="s">
        <v>103</v>
      </c>
      <c r="B162" s="317"/>
      <c r="C162" s="317"/>
      <c r="D162" s="317"/>
      <c r="E162" s="317"/>
      <c r="F162" s="317"/>
      <c r="G162" s="317"/>
      <c r="H162" s="317"/>
      <c r="I162" s="317"/>
      <c r="J162" s="317"/>
      <c r="K162" s="367">
        <f>K160/(SUM(N53,N70,N86,N100,N115)*14+N129*12)</f>
        <v>0.21547502448579825</v>
      </c>
      <c r="L162" s="367"/>
      <c r="M162" s="367"/>
      <c r="N162" s="367"/>
      <c r="O162" s="367"/>
      <c r="P162" s="367"/>
      <c r="Q162" s="367"/>
      <c r="R162" s="367"/>
      <c r="S162" s="367"/>
      <c r="T162" s="367"/>
    </row>
    <row r="163" spans="1:26" s="111" customFormat="1" x14ac:dyDescent="0.2">
      <c r="A163" s="116"/>
      <c r="B163" s="116"/>
      <c r="C163" s="116"/>
      <c r="D163" s="116"/>
      <c r="E163" s="116"/>
      <c r="F163" s="116"/>
      <c r="G163" s="116"/>
      <c r="H163" s="116"/>
      <c r="I163" s="116"/>
      <c r="J163" s="116"/>
      <c r="K163" s="77"/>
      <c r="L163" s="77"/>
      <c r="M163" s="77"/>
      <c r="N163" s="77"/>
      <c r="O163" s="77"/>
      <c r="P163" s="77"/>
      <c r="Q163" s="77"/>
      <c r="R163" s="77"/>
      <c r="S163" s="77"/>
      <c r="T163" s="77"/>
    </row>
    <row r="164" spans="1:26" x14ac:dyDescent="0.2">
      <c r="B164" s="6"/>
      <c r="C164" s="6"/>
      <c r="D164" s="6"/>
      <c r="E164" s="6"/>
      <c r="F164" s="6"/>
      <c r="G164" s="6"/>
      <c r="M164" s="6"/>
      <c r="N164" s="6"/>
      <c r="O164" s="6"/>
      <c r="P164" s="6"/>
      <c r="Q164" s="6"/>
      <c r="R164" s="6"/>
      <c r="S164" s="6"/>
    </row>
    <row r="165" spans="1:26" s="108" customFormat="1" x14ac:dyDescent="0.2">
      <c r="A165" s="76"/>
      <c r="B165" s="76"/>
      <c r="C165" s="76"/>
      <c r="D165" s="76"/>
      <c r="E165" s="76"/>
      <c r="F165" s="76"/>
      <c r="G165" s="76"/>
      <c r="H165" s="76"/>
      <c r="I165" s="76"/>
      <c r="J165" s="76"/>
      <c r="K165" s="77"/>
      <c r="L165" s="77"/>
      <c r="M165" s="77"/>
      <c r="N165" s="77"/>
      <c r="O165" s="77"/>
      <c r="P165" s="77"/>
      <c r="Q165" s="77"/>
      <c r="R165" s="77"/>
      <c r="S165" s="77"/>
      <c r="T165" s="77"/>
    </row>
    <row r="166" spans="1:26" s="108" customFormat="1" x14ac:dyDescent="0.2">
      <c r="A166" s="283" t="s">
        <v>280</v>
      </c>
      <c r="B166" s="284"/>
      <c r="C166" s="284"/>
      <c r="D166" s="284"/>
      <c r="E166" s="284"/>
      <c r="F166" s="284"/>
      <c r="G166" s="284"/>
      <c r="H166" s="284"/>
      <c r="I166" s="284"/>
      <c r="J166" s="284"/>
      <c r="K166" s="284"/>
      <c r="L166" s="284"/>
      <c r="M166" s="284"/>
      <c r="N166" s="284"/>
      <c r="O166" s="284"/>
      <c r="P166" s="284"/>
      <c r="Q166" s="284"/>
      <c r="R166" s="284"/>
      <c r="S166" s="284"/>
      <c r="T166" s="285"/>
    </row>
    <row r="167" spans="1:26" s="111" customFormat="1" x14ac:dyDescent="0.2">
      <c r="A167" s="286"/>
      <c r="B167" s="270"/>
      <c r="C167" s="270"/>
      <c r="D167" s="270"/>
      <c r="E167" s="270"/>
      <c r="F167" s="270"/>
      <c r="G167" s="270"/>
      <c r="H167" s="270"/>
      <c r="I167" s="270"/>
      <c r="J167" s="270"/>
      <c r="K167" s="270"/>
      <c r="L167" s="270"/>
      <c r="M167" s="270"/>
      <c r="N167" s="270"/>
      <c r="O167" s="270"/>
      <c r="P167" s="270"/>
      <c r="Q167" s="270"/>
      <c r="R167" s="270"/>
      <c r="S167" s="270"/>
      <c r="T167" s="287"/>
    </row>
    <row r="168" spans="1:26" s="108" customFormat="1" x14ac:dyDescent="0.2">
      <c r="A168" s="292" t="s">
        <v>30</v>
      </c>
      <c r="B168" s="283" t="s">
        <v>29</v>
      </c>
      <c r="C168" s="284"/>
      <c r="D168" s="284"/>
      <c r="E168" s="284"/>
      <c r="F168" s="284"/>
      <c r="G168" s="284"/>
      <c r="H168" s="284"/>
      <c r="I168" s="285"/>
      <c r="J168" s="291" t="s">
        <v>43</v>
      </c>
      <c r="K168" s="158" t="s">
        <v>27</v>
      </c>
      <c r="L168" s="159"/>
      <c r="M168" s="160"/>
      <c r="N168" s="158" t="s">
        <v>44</v>
      </c>
      <c r="O168" s="159"/>
      <c r="P168" s="160"/>
      <c r="Q168" s="158" t="s">
        <v>26</v>
      </c>
      <c r="R168" s="159"/>
      <c r="S168" s="160"/>
      <c r="T168" s="291" t="s">
        <v>25</v>
      </c>
    </row>
    <row r="169" spans="1:26" s="111" customFormat="1" x14ac:dyDescent="0.2">
      <c r="A169" s="292"/>
      <c r="B169" s="288"/>
      <c r="C169" s="289"/>
      <c r="D169" s="289"/>
      <c r="E169" s="289"/>
      <c r="F169" s="289"/>
      <c r="G169" s="289"/>
      <c r="H169" s="289"/>
      <c r="I169" s="290"/>
      <c r="J169" s="291"/>
      <c r="K169" s="161"/>
      <c r="L169" s="162"/>
      <c r="M169" s="163"/>
      <c r="N169" s="161"/>
      <c r="O169" s="162"/>
      <c r="P169" s="163"/>
      <c r="Q169" s="161"/>
      <c r="R169" s="162"/>
      <c r="S169" s="163"/>
      <c r="T169" s="291"/>
    </row>
    <row r="170" spans="1:26" s="108" customFormat="1" x14ac:dyDescent="0.2">
      <c r="A170" s="292"/>
      <c r="B170" s="286"/>
      <c r="C170" s="270"/>
      <c r="D170" s="270"/>
      <c r="E170" s="270"/>
      <c r="F170" s="270"/>
      <c r="G170" s="270"/>
      <c r="H170" s="270"/>
      <c r="I170" s="287"/>
      <c r="J170" s="291"/>
      <c r="K170" s="105" t="s">
        <v>31</v>
      </c>
      <c r="L170" s="105" t="s">
        <v>32</v>
      </c>
      <c r="M170" s="105" t="s">
        <v>33</v>
      </c>
      <c r="N170" s="105" t="s">
        <v>37</v>
      </c>
      <c r="O170" s="105" t="s">
        <v>8</v>
      </c>
      <c r="P170" s="105" t="s">
        <v>34</v>
      </c>
      <c r="Q170" s="105" t="s">
        <v>35</v>
      </c>
      <c r="R170" s="105" t="s">
        <v>31</v>
      </c>
      <c r="S170" s="105" t="s">
        <v>36</v>
      </c>
      <c r="T170" s="291"/>
    </row>
    <row r="171" spans="1:26" s="108" customFormat="1" x14ac:dyDescent="0.2">
      <c r="A171" s="341" t="s">
        <v>155</v>
      </c>
      <c r="B171" s="341"/>
      <c r="C171" s="341"/>
      <c r="D171" s="341"/>
      <c r="E171" s="341"/>
      <c r="F171" s="341"/>
      <c r="G171" s="341"/>
      <c r="H171" s="341"/>
      <c r="I171" s="341"/>
      <c r="J171" s="341"/>
      <c r="K171" s="341"/>
      <c r="L171" s="341"/>
      <c r="M171" s="341"/>
      <c r="N171" s="341"/>
      <c r="O171" s="341"/>
      <c r="P171" s="341"/>
      <c r="Q171" s="341"/>
      <c r="R171" s="341"/>
      <c r="S171" s="341"/>
      <c r="T171" s="341"/>
      <c r="U171" s="109"/>
    </row>
    <row r="172" spans="1:26" s="108" customFormat="1" ht="27.75" customHeight="1" x14ac:dyDescent="0.2">
      <c r="A172" s="106" t="s">
        <v>153</v>
      </c>
      <c r="B172" s="366" t="s">
        <v>279</v>
      </c>
      <c r="C172" s="366"/>
      <c r="D172" s="366"/>
      <c r="E172" s="366"/>
      <c r="F172" s="366"/>
      <c r="G172" s="366"/>
      <c r="H172" s="366"/>
      <c r="I172" s="366"/>
      <c r="J172" s="18">
        <v>3</v>
      </c>
      <c r="K172" s="18">
        <v>2</v>
      </c>
      <c r="L172" s="18">
        <v>0</v>
      </c>
      <c r="M172" s="18">
        <v>0</v>
      </c>
      <c r="N172" s="12">
        <f t="shared" ref="N172" si="39">K172+L172+M172</f>
        <v>2</v>
      </c>
      <c r="O172" s="12">
        <f t="shared" ref="O172" si="40">P172-N172</f>
        <v>3</v>
      </c>
      <c r="P172" s="12">
        <f t="shared" ref="P172" si="41">ROUND(PRODUCT(J172,25)/14,0)</f>
        <v>5</v>
      </c>
      <c r="Q172" s="18"/>
      <c r="R172" s="18"/>
      <c r="S172" s="19" t="s">
        <v>36</v>
      </c>
      <c r="T172" s="9" t="s">
        <v>42</v>
      </c>
      <c r="U172" s="109"/>
    </row>
    <row r="173" spans="1:26" s="135" customFormat="1" ht="15" customHeight="1" x14ac:dyDescent="0.2">
      <c r="A173" s="388" t="s">
        <v>154</v>
      </c>
      <c r="B173" s="390" t="s">
        <v>166</v>
      </c>
      <c r="C173" s="391"/>
      <c r="D173" s="391"/>
      <c r="E173" s="391"/>
      <c r="F173" s="391"/>
      <c r="G173" s="391"/>
      <c r="H173" s="391"/>
      <c r="I173" s="392"/>
      <c r="J173" s="396">
        <v>3</v>
      </c>
      <c r="K173" s="396">
        <v>2</v>
      </c>
      <c r="L173" s="396">
        <v>0</v>
      </c>
      <c r="M173" s="396">
        <v>0</v>
      </c>
      <c r="N173" s="293">
        <f>K173+L173+M173</f>
        <v>2</v>
      </c>
      <c r="O173" s="293">
        <f>P173-N173</f>
        <v>3</v>
      </c>
      <c r="P173" s="293">
        <f>ROUND(PRODUCT(J173,25)/14,0)</f>
        <v>5</v>
      </c>
      <c r="Q173" s="396"/>
      <c r="R173" s="396"/>
      <c r="S173" s="400" t="s">
        <v>36</v>
      </c>
      <c r="T173" s="398" t="s">
        <v>42</v>
      </c>
      <c r="U173" s="136"/>
    </row>
    <row r="174" spans="1:26" s="108" customFormat="1" x14ac:dyDescent="0.2">
      <c r="A174" s="389"/>
      <c r="B174" s="393"/>
      <c r="C174" s="394"/>
      <c r="D174" s="394"/>
      <c r="E174" s="394"/>
      <c r="F174" s="394"/>
      <c r="G174" s="394"/>
      <c r="H174" s="394"/>
      <c r="I174" s="395"/>
      <c r="J174" s="397"/>
      <c r="K174" s="397"/>
      <c r="L174" s="397"/>
      <c r="M174" s="397"/>
      <c r="N174" s="294"/>
      <c r="O174" s="294"/>
      <c r="P174" s="294"/>
      <c r="Q174" s="397"/>
      <c r="R174" s="397"/>
      <c r="S174" s="401"/>
      <c r="T174" s="399"/>
      <c r="U174" s="64"/>
      <c r="V174" s="69"/>
      <c r="W174" s="69"/>
      <c r="X174" s="69"/>
      <c r="Y174" s="69"/>
      <c r="Z174" s="69"/>
    </row>
    <row r="175" spans="1:26" s="108" customFormat="1" x14ac:dyDescent="0.2">
      <c r="A175" s="302" t="s">
        <v>157</v>
      </c>
      <c r="B175" s="302"/>
      <c r="C175" s="302"/>
      <c r="D175" s="302"/>
      <c r="E175" s="302"/>
      <c r="F175" s="302"/>
      <c r="G175" s="302"/>
      <c r="H175" s="302"/>
      <c r="I175" s="302"/>
      <c r="J175" s="107">
        <f>SUM(J172:J174)</f>
        <v>6</v>
      </c>
      <c r="K175" s="137">
        <f t="shared" ref="K175:P175" si="42">SUM(K172:K174)</f>
        <v>4</v>
      </c>
      <c r="L175" s="137">
        <f t="shared" si="42"/>
        <v>0</v>
      </c>
      <c r="M175" s="137">
        <f t="shared" si="42"/>
        <v>0</v>
      </c>
      <c r="N175" s="137">
        <f t="shared" si="42"/>
        <v>4</v>
      </c>
      <c r="O175" s="137">
        <f t="shared" si="42"/>
        <v>6</v>
      </c>
      <c r="P175" s="137">
        <f t="shared" si="42"/>
        <v>10</v>
      </c>
      <c r="Q175" s="107">
        <f>COUNTIF(Q172:Q174,"E")</f>
        <v>0</v>
      </c>
      <c r="R175" s="107">
        <f>COUNTIF(R172:R174,"C")</f>
        <v>0</v>
      </c>
      <c r="S175" s="107">
        <f>COUNTIF(S172:S174,"VP")</f>
        <v>2</v>
      </c>
      <c r="T175" s="86">
        <f>COUNTA(T172:T174)</f>
        <v>2</v>
      </c>
    </row>
    <row r="176" spans="1:26" s="108" customFormat="1" x14ac:dyDescent="0.2">
      <c r="A176" s="302" t="s">
        <v>53</v>
      </c>
      <c r="B176" s="302"/>
      <c r="C176" s="302"/>
      <c r="D176" s="302"/>
      <c r="E176" s="302"/>
      <c r="F176" s="302"/>
      <c r="G176" s="302"/>
      <c r="H176" s="302"/>
      <c r="I176" s="302"/>
      <c r="J176" s="302"/>
      <c r="K176" s="107">
        <f>SUM(K172:K174)*14</f>
        <v>56</v>
      </c>
      <c r="L176" s="137">
        <f t="shared" ref="L176:P176" si="43">SUM(L172:L174)*14</f>
        <v>0</v>
      </c>
      <c r="M176" s="137">
        <f t="shared" si="43"/>
        <v>0</v>
      </c>
      <c r="N176" s="137">
        <f t="shared" si="43"/>
        <v>56</v>
      </c>
      <c r="O176" s="137">
        <f t="shared" si="43"/>
        <v>84</v>
      </c>
      <c r="P176" s="137">
        <f t="shared" si="43"/>
        <v>140</v>
      </c>
      <c r="Q176" s="305"/>
      <c r="R176" s="305"/>
      <c r="S176" s="305"/>
      <c r="T176" s="305"/>
    </row>
    <row r="177" spans="1:21" s="108" customFormat="1" x14ac:dyDescent="0.2">
      <c r="A177" s="302"/>
      <c r="B177" s="302"/>
      <c r="C177" s="302"/>
      <c r="D177" s="302"/>
      <c r="E177" s="302"/>
      <c r="F177" s="302"/>
      <c r="G177" s="302"/>
      <c r="H177" s="302"/>
      <c r="I177" s="302"/>
      <c r="J177" s="302"/>
      <c r="K177" s="306">
        <f>SUM(K176:M176)</f>
        <v>56</v>
      </c>
      <c r="L177" s="306"/>
      <c r="M177" s="306"/>
      <c r="N177" s="306">
        <f>SUM(N176:O176)</f>
        <v>140</v>
      </c>
      <c r="O177" s="306"/>
      <c r="P177" s="306"/>
      <c r="Q177" s="305"/>
      <c r="R177" s="305"/>
      <c r="S177" s="305"/>
      <c r="T177" s="305"/>
    </row>
    <row r="178" spans="1:21" s="108" customFormat="1" ht="12.75" customHeight="1" x14ac:dyDescent="0.2">
      <c r="A178" s="314" t="s">
        <v>102</v>
      </c>
      <c r="B178" s="315"/>
      <c r="C178" s="315"/>
      <c r="D178" s="315"/>
      <c r="E178" s="315"/>
      <c r="F178" s="315"/>
      <c r="G178" s="315"/>
      <c r="H178" s="315"/>
      <c r="I178" s="315"/>
      <c r="J178" s="316"/>
      <c r="K178" s="318">
        <f>T175/SUM(T53,T70,T86,T100,T115,T129)</f>
        <v>5.128205128205128E-2</v>
      </c>
      <c r="L178" s="319"/>
      <c r="M178" s="319"/>
      <c r="N178" s="319"/>
      <c r="O178" s="319"/>
      <c r="P178" s="319"/>
      <c r="Q178" s="319"/>
      <c r="R178" s="319"/>
      <c r="S178" s="319"/>
      <c r="T178" s="320"/>
    </row>
    <row r="179" spans="1:21" s="108" customFormat="1" x14ac:dyDescent="0.2">
      <c r="A179" s="317" t="s">
        <v>103</v>
      </c>
      <c r="B179" s="317"/>
      <c r="C179" s="317"/>
      <c r="D179" s="317"/>
      <c r="E179" s="317"/>
      <c r="F179" s="317"/>
      <c r="G179" s="317"/>
      <c r="H179" s="317"/>
      <c r="I179" s="317"/>
      <c r="J179" s="317"/>
      <c r="K179" s="318">
        <f>K177/(SUM(N53,N70,N86,N100,N115)*14+N129*12)</f>
        <v>2.742409402546523E-2</v>
      </c>
      <c r="L179" s="319"/>
      <c r="M179" s="319"/>
      <c r="N179" s="319"/>
      <c r="O179" s="319"/>
      <c r="P179" s="319"/>
      <c r="Q179" s="319"/>
      <c r="R179" s="319"/>
      <c r="S179" s="319"/>
      <c r="T179" s="320"/>
    </row>
    <row r="180" spans="1:21" s="108" customFormat="1" x14ac:dyDescent="0.2">
      <c r="A180" s="364" t="s">
        <v>156</v>
      </c>
      <c r="B180" s="364"/>
      <c r="C180" s="364"/>
      <c r="D180" s="364"/>
      <c r="E180" s="364"/>
      <c r="F180" s="364"/>
      <c r="G180" s="364"/>
      <c r="H180" s="364"/>
      <c r="I180" s="364"/>
      <c r="J180" s="364"/>
      <c r="K180" s="364"/>
      <c r="L180" s="364"/>
      <c r="M180" s="364"/>
      <c r="N180" s="364"/>
      <c r="O180" s="364"/>
      <c r="P180" s="364"/>
      <c r="Q180" s="364"/>
      <c r="R180" s="364"/>
      <c r="S180" s="364"/>
      <c r="T180" s="364"/>
    </row>
    <row r="181" spans="1:21" s="108" customFormat="1" x14ac:dyDescent="0.2">
      <c r="A181" s="365"/>
      <c r="B181" s="365"/>
      <c r="C181" s="365"/>
      <c r="D181" s="365"/>
      <c r="E181" s="365"/>
      <c r="F181" s="365"/>
      <c r="G181" s="365"/>
      <c r="H181" s="365"/>
      <c r="I181" s="365"/>
      <c r="J181" s="365"/>
      <c r="K181" s="365"/>
      <c r="L181" s="365"/>
      <c r="M181" s="365"/>
      <c r="N181" s="365"/>
      <c r="O181" s="365"/>
      <c r="P181" s="365"/>
      <c r="Q181" s="365"/>
      <c r="R181" s="365"/>
      <c r="S181" s="365"/>
      <c r="T181" s="365"/>
    </row>
    <row r="182" spans="1:21" s="108" customFormat="1" x14ac:dyDescent="0.2">
      <c r="A182" s="365"/>
      <c r="B182" s="365"/>
      <c r="C182" s="365"/>
      <c r="D182" s="365"/>
      <c r="E182" s="365"/>
      <c r="F182" s="365"/>
      <c r="G182" s="365"/>
      <c r="H182" s="365"/>
      <c r="I182" s="365"/>
      <c r="J182" s="365"/>
      <c r="K182" s="365"/>
      <c r="L182" s="365"/>
      <c r="M182" s="365"/>
      <c r="N182" s="365"/>
      <c r="O182" s="365"/>
      <c r="P182" s="365"/>
      <c r="Q182" s="365"/>
      <c r="R182" s="365"/>
      <c r="S182" s="365"/>
      <c r="T182" s="365"/>
    </row>
    <row r="183" spans="1:21" s="108" customFormat="1" x14ac:dyDescent="0.2">
      <c r="A183" s="76"/>
      <c r="B183" s="76"/>
      <c r="C183" s="76"/>
      <c r="D183" s="76"/>
      <c r="E183" s="76"/>
      <c r="F183" s="76"/>
      <c r="G183" s="76"/>
      <c r="H183" s="76"/>
      <c r="I183" s="76"/>
      <c r="J183" s="76"/>
      <c r="K183" s="77"/>
      <c r="L183" s="77"/>
      <c r="M183" s="77"/>
      <c r="N183" s="77"/>
      <c r="O183" s="77"/>
      <c r="P183" s="77"/>
      <c r="Q183" s="77"/>
      <c r="R183" s="77"/>
      <c r="S183" s="77"/>
      <c r="T183" s="77"/>
    </row>
    <row r="184" spans="1:21" s="111" customFormat="1" x14ac:dyDescent="0.2">
      <c r="A184" s="76"/>
      <c r="B184" s="76"/>
      <c r="C184" s="76"/>
      <c r="D184" s="76"/>
      <c r="E184" s="76"/>
      <c r="F184" s="76"/>
      <c r="G184" s="76"/>
      <c r="H184" s="76"/>
      <c r="I184" s="76"/>
      <c r="J184" s="76"/>
      <c r="K184" s="77"/>
      <c r="L184" s="77"/>
      <c r="M184" s="77"/>
      <c r="N184" s="77"/>
      <c r="O184" s="77"/>
      <c r="P184" s="77"/>
      <c r="Q184" s="77"/>
      <c r="R184" s="77"/>
      <c r="S184" s="77"/>
      <c r="T184" s="77"/>
    </row>
    <row r="185" spans="1:21" s="108" customFormat="1" hidden="1" x14ac:dyDescent="0.2">
      <c r="A185" s="76"/>
      <c r="B185" s="76"/>
      <c r="C185" s="76"/>
      <c r="D185" s="76"/>
      <c r="E185" s="76"/>
      <c r="F185" s="76"/>
      <c r="G185" s="76"/>
      <c r="H185" s="76"/>
      <c r="I185" s="76"/>
      <c r="J185" s="76"/>
      <c r="K185" s="77"/>
      <c r="L185" s="77"/>
      <c r="M185" s="77"/>
      <c r="N185" s="77"/>
      <c r="O185" s="77"/>
      <c r="P185" s="77"/>
      <c r="Q185" s="77"/>
      <c r="R185" s="77"/>
      <c r="S185" s="77"/>
      <c r="T185" s="77"/>
    </row>
    <row r="186" spans="1:21" s="108" customFormat="1" hidden="1" x14ac:dyDescent="0.2">
      <c r="A186" s="76"/>
      <c r="B186" s="76"/>
      <c r="C186" s="76"/>
      <c r="D186" s="76"/>
      <c r="E186" s="76"/>
      <c r="F186" s="76"/>
      <c r="G186" s="76"/>
      <c r="H186" s="76"/>
      <c r="I186" s="76"/>
      <c r="J186" s="76"/>
      <c r="K186" s="77"/>
      <c r="L186" s="77"/>
      <c r="M186" s="77"/>
      <c r="N186" s="77"/>
      <c r="O186" s="77"/>
      <c r="P186" s="77"/>
      <c r="Q186" s="77"/>
      <c r="R186" s="77"/>
      <c r="S186" s="77"/>
      <c r="T186" s="77"/>
    </row>
    <row r="187" spans="1:21" s="108" customFormat="1" hidden="1" x14ac:dyDescent="0.2">
      <c r="A187" s="76"/>
      <c r="B187" s="76"/>
      <c r="C187" s="76"/>
      <c r="D187" s="76"/>
      <c r="E187" s="76"/>
      <c r="F187" s="76"/>
      <c r="G187" s="76"/>
      <c r="H187" s="76"/>
      <c r="I187" s="76"/>
      <c r="J187" s="76"/>
      <c r="K187" s="77"/>
      <c r="L187" s="77"/>
      <c r="M187" s="77"/>
      <c r="N187" s="77"/>
      <c r="O187" s="77"/>
      <c r="P187" s="77"/>
      <c r="Q187" s="77"/>
      <c r="R187" s="77"/>
      <c r="S187" s="77"/>
      <c r="T187" s="77"/>
    </row>
    <row r="188" spans="1:21" s="108" customFormat="1" hidden="1" x14ac:dyDescent="0.2">
      <c r="A188" s="76"/>
      <c r="B188" s="76"/>
      <c r="C188" s="76"/>
      <c r="D188" s="76"/>
      <c r="E188" s="76"/>
      <c r="F188" s="76"/>
      <c r="G188" s="76"/>
      <c r="H188" s="76"/>
      <c r="I188" s="76"/>
      <c r="J188" s="76"/>
      <c r="K188" s="77"/>
      <c r="L188" s="77"/>
      <c r="M188" s="77"/>
      <c r="N188" s="77"/>
      <c r="O188" s="77"/>
      <c r="P188" s="77"/>
      <c r="Q188" s="77"/>
      <c r="R188" s="77"/>
      <c r="S188" s="77"/>
      <c r="T188" s="77"/>
    </row>
    <row r="189" spans="1:21" s="108" customFormat="1" hidden="1" x14ac:dyDescent="0.2">
      <c r="A189" s="76"/>
      <c r="B189" s="76"/>
      <c r="C189" s="76"/>
      <c r="D189" s="76"/>
      <c r="E189" s="76"/>
      <c r="F189" s="76"/>
      <c r="G189" s="76"/>
      <c r="H189" s="76"/>
      <c r="I189" s="76"/>
      <c r="J189" s="76"/>
      <c r="K189" s="77"/>
      <c r="L189" s="77"/>
      <c r="M189" s="77"/>
      <c r="N189" s="77"/>
      <c r="O189" s="77"/>
      <c r="P189" s="77"/>
      <c r="Q189" s="77"/>
      <c r="R189" s="77"/>
      <c r="S189" s="77"/>
      <c r="T189" s="77"/>
    </row>
    <row r="190" spans="1:21" s="111" customFormat="1" hidden="1" x14ac:dyDescent="0.2">
      <c r="A190" s="269" t="s">
        <v>60</v>
      </c>
      <c r="B190" s="269"/>
      <c r="C190" s="269"/>
      <c r="D190" s="269"/>
      <c r="E190" s="269"/>
      <c r="F190" s="269"/>
      <c r="G190" s="269"/>
      <c r="H190" s="269"/>
      <c r="I190" s="269"/>
      <c r="J190" s="269"/>
      <c r="K190" s="269"/>
      <c r="L190" s="269"/>
      <c r="M190" s="269"/>
      <c r="N190" s="269"/>
      <c r="O190" s="269"/>
      <c r="P190" s="269"/>
      <c r="Q190" s="269"/>
      <c r="R190" s="269"/>
      <c r="S190" s="269"/>
      <c r="T190" s="269"/>
    </row>
    <row r="191" spans="1:21" hidden="1" x14ac:dyDescent="0.2">
      <c r="A191" s="270"/>
      <c r="B191" s="270"/>
      <c r="C191" s="270"/>
      <c r="D191" s="270"/>
      <c r="E191" s="270"/>
      <c r="F191" s="270"/>
      <c r="G191" s="270"/>
      <c r="H191" s="270"/>
      <c r="I191" s="270"/>
      <c r="J191" s="270"/>
      <c r="K191" s="270"/>
      <c r="L191" s="270"/>
      <c r="M191" s="270"/>
      <c r="N191" s="270"/>
      <c r="O191" s="270"/>
      <c r="P191" s="270"/>
      <c r="Q191" s="270"/>
      <c r="R191" s="270"/>
      <c r="S191" s="270"/>
      <c r="T191" s="270"/>
    </row>
    <row r="192" spans="1:21" hidden="1" x14ac:dyDescent="0.2">
      <c r="A192" s="271" t="s">
        <v>62</v>
      </c>
      <c r="B192" s="272"/>
      <c r="C192" s="272"/>
      <c r="D192" s="272"/>
      <c r="E192" s="272"/>
      <c r="F192" s="272"/>
      <c r="G192" s="272"/>
      <c r="H192" s="272"/>
      <c r="I192" s="272"/>
      <c r="J192" s="272"/>
      <c r="K192" s="272"/>
      <c r="L192" s="272"/>
      <c r="M192" s="272"/>
      <c r="N192" s="272"/>
      <c r="O192" s="272"/>
      <c r="P192" s="272"/>
      <c r="Q192" s="272"/>
      <c r="R192" s="272"/>
      <c r="S192" s="272"/>
      <c r="T192" s="273"/>
      <c r="U192" s="48"/>
    </row>
    <row r="193" spans="1:26" s="111" customFormat="1" hidden="1" x14ac:dyDescent="0.2">
      <c r="A193" s="274"/>
      <c r="B193" s="275"/>
      <c r="C193" s="275"/>
      <c r="D193" s="275"/>
      <c r="E193" s="275"/>
      <c r="F193" s="275"/>
      <c r="G193" s="275"/>
      <c r="H193" s="275"/>
      <c r="I193" s="275"/>
      <c r="J193" s="275"/>
      <c r="K193" s="275"/>
      <c r="L193" s="275"/>
      <c r="M193" s="275"/>
      <c r="N193" s="275"/>
      <c r="O193" s="275"/>
      <c r="P193" s="275"/>
      <c r="Q193" s="275"/>
      <c r="R193" s="275"/>
      <c r="S193" s="275"/>
      <c r="T193" s="276"/>
      <c r="U193" s="112"/>
    </row>
    <row r="194" spans="1:26" ht="12.75" hidden="1" customHeight="1" x14ac:dyDescent="0.2">
      <c r="A194" s="405" t="s">
        <v>30</v>
      </c>
      <c r="B194" s="271" t="s">
        <v>29</v>
      </c>
      <c r="C194" s="272"/>
      <c r="D194" s="272"/>
      <c r="E194" s="272"/>
      <c r="F194" s="272"/>
      <c r="G194" s="272"/>
      <c r="H194" s="272"/>
      <c r="I194" s="273"/>
      <c r="J194" s="402" t="s">
        <v>43</v>
      </c>
      <c r="K194" s="277" t="s">
        <v>27</v>
      </c>
      <c r="L194" s="278"/>
      <c r="M194" s="279"/>
      <c r="N194" s="277" t="s">
        <v>44</v>
      </c>
      <c r="O194" s="278"/>
      <c r="P194" s="279"/>
      <c r="Q194" s="277" t="s">
        <v>26</v>
      </c>
      <c r="R194" s="278"/>
      <c r="S194" s="279"/>
      <c r="T194" s="402" t="s">
        <v>25</v>
      </c>
      <c r="U194" s="48"/>
    </row>
    <row r="195" spans="1:26" s="111" customFormat="1" hidden="1" x14ac:dyDescent="0.2">
      <c r="A195" s="406"/>
      <c r="B195" s="447"/>
      <c r="C195" s="448"/>
      <c r="D195" s="448"/>
      <c r="E195" s="448"/>
      <c r="F195" s="448"/>
      <c r="G195" s="448"/>
      <c r="H195" s="448"/>
      <c r="I195" s="449"/>
      <c r="J195" s="403"/>
      <c r="K195" s="280"/>
      <c r="L195" s="281"/>
      <c r="M195" s="282"/>
      <c r="N195" s="280"/>
      <c r="O195" s="281"/>
      <c r="P195" s="282"/>
      <c r="Q195" s="280"/>
      <c r="R195" s="281"/>
      <c r="S195" s="282"/>
      <c r="T195" s="403"/>
      <c r="U195" s="112"/>
    </row>
    <row r="196" spans="1:26" hidden="1" x14ac:dyDescent="0.2">
      <c r="A196" s="407"/>
      <c r="B196" s="274"/>
      <c r="C196" s="275"/>
      <c r="D196" s="275"/>
      <c r="E196" s="275"/>
      <c r="F196" s="275"/>
      <c r="G196" s="275"/>
      <c r="H196" s="275"/>
      <c r="I196" s="276"/>
      <c r="J196" s="404"/>
      <c r="K196" s="82" t="s">
        <v>31</v>
      </c>
      <c r="L196" s="82" t="s">
        <v>32</v>
      </c>
      <c r="M196" s="82" t="s">
        <v>33</v>
      </c>
      <c r="N196" s="82" t="s">
        <v>37</v>
      </c>
      <c r="O196" s="82" t="s">
        <v>8</v>
      </c>
      <c r="P196" s="82" t="s">
        <v>34</v>
      </c>
      <c r="Q196" s="82" t="s">
        <v>35</v>
      </c>
      <c r="R196" s="82" t="s">
        <v>31</v>
      </c>
      <c r="S196" s="82" t="s">
        <v>36</v>
      </c>
      <c r="T196" s="404"/>
      <c r="U196" s="48"/>
    </row>
    <row r="197" spans="1:26" hidden="1" x14ac:dyDescent="0.2">
      <c r="A197" s="295" t="s">
        <v>61</v>
      </c>
      <c r="B197" s="296"/>
      <c r="C197" s="296"/>
      <c r="D197" s="296"/>
      <c r="E197" s="296"/>
      <c r="F197" s="296"/>
      <c r="G197" s="296"/>
      <c r="H197" s="296"/>
      <c r="I197" s="296"/>
      <c r="J197" s="296"/>
      <c r="K197" s="296"/>
      <c r="L197" s="296"/>
      <c r="M197" s="296"/>
      <c r="N197" s="296"/>
      <c r="O197" s="296"/>
      <c r="P197" s="296"/>
      <c r="Q197" s="296"/>
      <c r="R197" s="296"/>
      <c r="S197" s="296"/>
      <c r="T197" s="297"/>
      <c r="U197" s="48"/>
    </row>
    <row r="198" spans="1:26" ht="15" hidden="1" customHeight="1" x14ac:dyDescent="0.25">
      <c r="A198" s="22" t="str">
        <f t="shared" ref="A198:A211" si="44">IF(ISNA(INDEX($A$40:$T$164,MATCH($B198,$B$40:$B$164,0),1)),"",INDEX($A$40:$T$164,MATCH($B198,$B$40:$B$164,0),1))</f>
        <v/>
      </c>
      <c r="B198" s="361" t="s">
        <v>76</v>
      </c>
      <c r="C198" s="362"/>
      <c r="D198" s="362"/>
      <c r="E198" s="362"/>
      <c r="F198" s="362"/>
      <c r="G198" s="362"/>
      <c r="H198" s="362"/>
      <c r="I198" s="363"/>
      <c r="J198" s="12" t="str">
        <f t="shared" ref="J198:J211" si="45">IF(ISNA(INDEX($A$40:$T$164,MATCH($B198,$B$40:$B$164,0),10)),"",INDEX($A$40:$T$164,MATCH($B198,$B$40:$B$164,0),10))</f>
        <v/>
      </c>
      <c r="K198" s="12" t="str">
        <f t="shared" ref="K198:K211" si="46">IF(ISNA(INDEX($A$40:$T$164,MATCH($B198,$B$40:$B$164,0),11)),"",INDEX($A$40:$T$164,MATCH($B198,$B$40:$B$164,0),11))</f>
        <v/>
      </c>
      <c r="L198" s="12" t="str">
        <f t="shared" ref="L198:L211" si="47">IF(ISNA(INDEX($A$40:$T$164,MATCH($B198,$B$40:$B$164,0),12)),"",INDEX($A$40:$T$164,MATCH($B198,$B$40:$B$164,0),12))</f>
        <v/>
      </c>
      <c r="M198" s="12" t="str">
        <f t="shared" ref="M198:M211" si="48">IF(ISNA(INDEX($A$40:$T$164,MATCH($B198,$B$40:$B$164,0),13)),"",INDEX($A$40:$T$164,MATCH($B198,$B$40:$B$164,0),13))</f>
        <v/>
      </c>
      <c r="N198" s="12" t="str">
        <f t="shared" ref="N198:N211" si="49">IF(ISNA(INDEX($A$40:$T$164,MATCH($B198,$B$40:$B$164,0),14)),"",INDEX($A$40:$T$164,MATCH($B198,$B$40:$B$164,0),14))</f>
        <v/>
      </c>
      <c r="O198" s="12" t="str">
        <f t="shared" ref="O198:O211" si="50">IF(ISNA(INDEX($A$40:$T$164,MATCH($B198,$B$40:$B$164,0),15)),"",INDEX($A$40:$T$164,MATCH($B198,$B$40:$B$164,0),15))</f>
        <v/>
      </c>
      <c r="P198" s="12" t="str">
        <f t="shared" ref="P198:P211" si="51">IF(ISNA(INDEX($A$40:$T$164,MATCH($B198,$B$40:$B$164,0),16)),"",INDEX($A$40:$T$164,MATCH($B198,$B$40:$B$164,0),16))</f>
        <v/>
      </c>
      <c r="Q198" s="20" t="str">
        <f t="shared" ref="Q198:Q211" si="52">IF(ISNA(INDEX($A$40:$T$164,MATCH($B198,$B$40:$B$164,0),17)),"",INDEX($A$40:$T$164,MATCH($B198,$B$40:$B$164,0),17))</f>
        <v/>
      </c>
      <c r="R198" s="20" t="str">
        <f t="shared" ref="R198:R211" si="53">IF(ISNA(INDEX($A$40:$T$164,MATCH($B198,$B$40:$B$164,0),18)),"",INDEX($A$40:$T$164,MATCH($B198,$B$40:$B$164,0),18))</f>
        <v/>
      </c>
      <c r="S198" s="20" t="str">
        <f t="shared" ref="S198:S211" si="54">IF(ISNA(INDEX($A$40:$T$164,MATCH($B198,$B$40:$B$164,0),19)),"",INDEX($A$40:$T$164,MATCH($B198,$B$40:$B$164,0),19))</f>
        <v/>
      </c>
      <c r="T198" s="20" t="str">
        <f t="shared" ref="T198:T211" si="55">IF(ISNA(INDEX($A$40:$T$164,MATCH($B198,$B$40:$B$164,0),20)),"",INDEX($A$40:$T$164,MATCH($B198,$B$40:$B$164,0),20))</f>
        <v/>
      </c>
      <c r="U198" s="88"/>
      <c r="V198" s="70"/>
      <c r="W198" s="70"/>
      <c r="X198" s="70"/>
      <c r="Y198" s="70"/>
      <c r="Z198" s="70"/>
    </row>
    <row r="199" spans="1:26" ht="15" hidden="1" customHeight="1" x14ac:dyDescent="0.25">
      <c r="A199" s="22" t="str">
        <f t="shared" si="44"/>
        <v/>
      </c>
      <c r="B199" s="361" t="s">
        <v>165</v>
      </c>
      <c r="C199" s="362"/>
      <c r="D199" s="362"/>
      <c r="E199" s="362"/>
      <c r="F199" s="362"/>
      <c r="G199" s="362"/>
      <c r="H199" s="362"/>
      <c r="I199" s="363"/>
      <c r="J199" s="12" t="str">
        <f t="shared" si="45"/>
        <v/>
      </c>
      <c r="K199" s="12" t="str">
        <f t="shared" si="46"/>
        <v/>
      </c>
      <c r="L199" s="12" t="str">
        <f t="shared" si="47"/>
        <v/>
      </c>
      <c r="M199" s="12" t="str">
        <f t="shared" si="48"/>
        <v/>
      </c>
      <c r="N199" s="12" t="str">
        <f t="shared" si="49"/>
        <v/>
      </c>
      <c r="O199" s="12" t="str">
        <f t="shared" si="50"/>
        <v/>
      </c>
      <c r="P199" s="12" t="str">
        <f t="shared" si="51"/>
        <v/>
      </c>
      <c r="Q199" s="20" t="str">
        <f t="shared" si="52"/>
        <v/>
      </c>
      <c r="R199" s="20" t="str">
        <f t="shared" si="53"/>
        <v/>
      </c>
      <c r="S199" s="20" t="str">
        <f t="shared" si="54"/>
        <v/>
      </c>
      <c r="T199" s="20" t="str">
        <f t="shared" si="55"/>
        <v/>
      </c>
      <c r="U199" s="89"/>
      <c r="V199" s="70"/>
      <c r="W199" s="70"/>
      <c r="X199" s="70"/>
      <c r="Y199" s="70"/>
      <c r="Z199" s="70"/>
    </row>
    <row r="200" spans="1:26" ht="15" hidden="1" customHeight="1" x14ac:dyDescent="0.25">
      <c r="A200" s="22" t="str">
        <f t="shared" si="44"/>
        <v/>
      </c>
      <c r="B200" s="361"/>
      <c r="C200" s="362"/>
      <c r="D200" s="362"/>
      <c r="E200" s="362"/>
      <c r="F200" s="362"/>
      <c r="G200" s="362"/>
      <c r="H200" s="362"/>
      <c r="I200" s="363"/>
      <c r="J200" s="12" t="str">
        <f t="shared" si="45"/>
        <v/>
      </c>
      <c r="K200" s="12" t="str">
        <f t="shared" si="46"/>
        <v/>
      </c>
      <c r="L200" s="12" t="str">
        <f t="shared" si="47"/>
        <v/>
      </c>
      <c r="M200" s="12" t="str">
        <f t="shared" si="48"/>
        <v/>
      </c>
      <c r="N200" s="12" t="str">
        <f t="shared" si="49"/>
        <v/>
      </c>
      <c r="O200" s="12" t="str">
        <f t="shared" si="50"/>
        <v/>
      </c>
      <c r="P200" s="12" t="str">
        <f t="shared" si="51"/>
        <v/>
      </c>
      <c r="Q200" s="20" t="str">
        <f t="shared" si="52"/>
        <v/>
      </c>
      <c r="R200" s="20" t="str">
        <f t="shared" si="53"/>
        <v/>
      </c>
      <c r="S200" s="20" t="str">
        <f t="shared" si="54"/>
        <v/>
      </c>
      <c r="T200" s="20" t="str">
        <f t="shared" si="55"/>
        <v/>
      </c>
      <c r="U200" s="89"/>
      <c r="V200" s="70"/>
      <c r="W200" s="70"/>
      <c r="X200" s="70"/>
      <c r="Y200" s="70"/>
      <c r="Z200" s="70"/>
    </row>
    <row r="201" spans="1:26" ht="15" hidden="1" customHeight="1" x14ac:dyDescent="0.25">
      <c r="A201" s="22" t="str">
        <f t="shared" si="44"/>
        <v/>
      </c>
      <c r="B201" s="361"/>
      <c r="C201" s="362"/>
      <c r="D201" s="362"/>
      <c r="E201" s="362"/>
      <c r="F201" s="362"/>
      <c r="G201" s="362"/>
      <c r="H201" s="362"/>
      <c r="I201" s="363"/>
      <c r="J201" s="12" t="str">
        <f t="shared" si="45"/>
        <v/>
      </c>
      <c r="K201" s="12" t="str">
        <f t="shared" si="46"/>
        <v/>
      </c>
      <c r="L201" s="12" t="str">
        <f t="shared" si="47"/>
        <v/>
      </c>
      <c r="M201" s="12" t="str">
        <f t="shared" si="48"/>
        <v/>
      </c>
      <c r="N201" s="12" t="str">
        <f t="shared" si="49"/>
        <v/>
      </c>
      <c r="O201" s="12" t="str">
        <f t="shared" si="50"/>
        <v/>
      </c>
      <c r="P201" s="12" t="str">
        <f t="shared" si="51"/>
        <v/>
      </c>
      <c r="Q201" s="20" t="str">
        <f t="shared" si="52"/>
        <v/>
      </c>
      <c r="R201" s="20" t="str">
        <f t="shared" si="53"/>
        <v/>
      </c>
      <c r="S201" s="20" t="str">
        <f t="shared" si="54"/>
        <v/>
      </c>
      <c r="T201" s="20" t="str">
        <f t="shared" si="55"/>
        <v/>
      </c>
      <c r="U201" s="89"/>
      <c r="V201" s="70"/>
      <c r="W201" s="70"/>
      <c r="X201" s="70"/>
      <c r="Y201" s="70"/>
      <c r="Z201" s="70"/>
    </row>
    <row r="202" spans="1:26" ht="15" hidden="1" customHeight="1" x14ac:dyDescent="0.25">
      <c r="A202" s="22" t="str">
        <f t="shared" si="44"/>
        <v/>
      </c>
      <c r="B202" s="361"/>
      <c r="C202" s="362"/>
      <c r="D202" s="362"/>
      <c r="E202" s="362"/>
      <c r="F202" s="362"/>
      <c r="G202" s="362"/>
      <c r="H202" s="362"/>
      <c r="I202" s="363"/>
      <c r="J202" s="12" t="str">
        <f t="shared" si="45"/>
        <v/>
      </c>
      <c r="K202" s="12" t="str">
        <f t="shared" si="46"/>
        <v/>
      </c>
      <c r="L202" s="12" t="str">
        <f t="shared" si="47"/>
        <v/>
      </c>
      <c r="M202" s="12" t="str">
        <f t="shared" si="48"/>
        <v/>
      </c>
      <c r="N202" s="12" t="str">
        <f t="shared" si="49"/>
        <v/>
      </c>
      <c r="O202" s="12" t="str">
        <f t="shared" si="50"/>
        <v/>
      </c>
      <c r="P202" s="12" t="str">
        <f t="shared" si="51"/>
        <v/>
      </c>
      <c r="Q202" s="20" t="str">
        <f t="shared" si="52"/>
        <v/>
      </c>
      <c r="R202" s="20" t="str">
        <f t="shared" si="53"/>
        <v/>
      </c>
      <c r="S202" s="20" t="str">
        <f t="shared" si="54"/>
        <v/>
      </c>
      <c r="T202" s="20" t="str">
        <f t="shared" si="55"/>
        <v/>
      </c>
      <c r="U202" s="89"/>
      <c r="V202" s="70"/>
      <c r="W202" s="70"/>
      <c r="X202" s="70"/>
      <c r="Y202" s="70"/>
      <c r="Z202" s="70"/>
    </row>
    <row r="203" spans="1:26" s="36" customFormat="1" ht="15" hidden="1" customHeight="1" x14ac:dyDescent="0.25">
      <c r="A203" s="22" t="str">
        <f t="shared" si="44"/>
        <v/>
      </c>
      <c r="B203" s="361"/>
      <c r="C203" s="362"/>
      <c r="D203" s="362"/>
      <c r="E203" s="362"/>
      <c r="F203" s="362"/>
      <c r="G203" s="362"/>
      <c r="H203" s="362"/>
      <c r="I203" s="363"/>
      <c r="J203" s="12" t="str">
        <f t="shared" si="45"/>
        <v/>
      </c>
      <c r="K203" s="12" t="str">
        <f t="shared" si="46"/>
        <v/>
      </c>
      <c r="L203" s="12" t="str">
        <f t="shared" si="47"/>
        <v/>
      </c>
      <c r="M203" s="12" t="str">
        <f t="shared" si="48"/>
        <v/>
      </c>
      <c r="N203" s="12" t="str">
        <f t="shared" si="49"/>
        <v/>
      </c>
      <c r="O203" s="12" t="str">
        <f t="shared" si="50"/>
        <v/>
      </c>
      <c r="P203" s="12" t="str">
        <f t="shared" si="51"/>
        <v/>
      </c>
      <c r="Q203" s="20" t="str">
        <f t="shared" si="52"/>
        <v/>
      </c>
      <c r="R203" s="20" t="str">
        <f t="shared" si="53"/>
        <v/>
      </c>
      <c r="S203" s="20" t="str">
        <f t="shared" si="54"/>
        <v/>
      </c>
      <c r="T203" s="20" t="str">
        <f t="shared" si="55"/>
        <v/>
      </c>
      <c r="U203" s="89"/>
      <c r="V203" s="70"/>
      <c r="W203" s="70"/>
      <c r="X203" s="70"/>
      <c r="Y203" s="70"/>
      <c r="Z203" s="70"/>
    </row>
    <row r="204" spans="1:26" ht="15" hidden="1" customHeight="1" x14ac:dyDescent="0.25">
      <c r="A204" s="22" t="str">
        <f t="shared" si="44"/>
        <v/>
      </c>
      <c r="B204" s="361"/>
      <c r="C204" s="362"/>
      <c r="D204" s="362"/>
      <c r="E204" s="362"/>
      <c r="F204" s="362"/>
      <c r="G204" s="362"/>
      <c r="H204" s="362"/>
      <c r="I204" s="363"/>
      <c r="J204" s="12" t="str">
        <f t="shared" si="45"/>
        <v/>
      </c>
      <c r="K204" s="12" t="str">
        <f t="shared" si="46"/>
        <v/>
      </c>
      <c r="L204" s="12" t="str">
        <f t="shared" si="47"/>
        <v/>
      </c>
      <c r="M204" s="12" t="str">
        <f t="shared" si="48"/>
        <v/>
      </c>
      <c r="N204" s="12" t="str">
        <f t="shared" si="49"/>
        <v/>
      </c>
      <c r="O204" s="12" t="str">
        <f t="shared" si="50"/>
        <v/>
      </c>
      <c r="P204" s="12" t="str">
        <f t="shared" si="51"/>
        <v/>
      </c>
      <c r="Q204" s="20" t="str">
        <f t="shared" si="52"/>
        <v/>
      </c>
      <c r="R204" s="20" t="str">
        <f t="shared" si="53"/>
        <v/>
      </c>
      <c r="S204" s="20" t="str">
        <f t="shared" si="54"/>
        <v/>
      </c>
      <c r="T204" s="20" t="str">
        <f t="shared" si="55"/>
        <v/>
      </c>
      <c r="U204" s="89"/>
      <c r="V204" s="70"/>
      <c r="W204" s="70"/>
      <c r="X204" s="70"/>
      <c r="Y204" s="70"/>
      <c r="Z204" s="70"/>
    </row>
    <row r="205" spans="1:26" ht="15" hidden="1" customHeight="1" x14ac:dyDescent="0.25">
      <c r="A205" s="22" t="str">
        <f t="shared" si="44"/>
        <v/>
      </c>
      <c r="B205" s="361"/>
      <c r="C205" s="362"/>
      <c r="D205" s="362"/>
      <c r="E205" s="362"/>
      <c r="F205" s="362"/>
      <c r="G205" s="362"/>
      <c r="H205" s="362"/>
      <c r="I205" s="363"/>
      <c r="J205" s="12" t="str">
        <f t="shared" si="45"/>
        <v/>
      </c>
      <c r="K205" s="12" t="str">
        <f t="shared" si="46"/>
        <v/>
      </c>
      <c r="L205" s="12" t="str">
        <f t="shared" si="47"/>
        <v/>
      </c>
      <c r="M205" s="12" t="str">
        <f t="shared" si="48"/>
        <v/>
      </c>
      <c r="N205" s="12" t="str">
        <f t="shared" si="49"/>
        <v/>
      </c>
      <c r="O205" s="12" t="str">
        <f t="shared" si="50"/>
        <v/>
      </c>
      <c r="P205" s="12" t="str">
        <f t="shared" si="51"/>
        <v/>
      </c>
      <c r="Q205" s="20" t="str">
        <f t="shared" si="52"/>
        <v/>
      </c>
      <c r="R205" s="20" t="str">
        <f t="shared" si="53"/>
        <v/>
      </c>
      <c r="S205" s="20" t="str">
        <f t="shared" si="54"/>
        <v/>
      </c>
      <c r="T205" s="20" t="str">
        <f t="shared" si="55"/>
        <v/>
      </c>
      <c r="U205" s="89"/>
      <c r="V205" s="70"/>
      <c r="W205" s="70"/>
      <c r="X205" s="70"/>
      <c r="Y205" s="70"/>
      <c r="Z205" s="70"/>
    </row>
    <row r="206" spans="1:26" ht="15" hidden="1" customHeight="1" x14ac:dyDescent="0.25">
      <c r="A206" s="22" t="str">
        <f t="shared" si="44"/>
        <v/>
      </c>
      <c r="B206" s="361"/>
      <c r="C206" s="362"/>
      <c r="D206" s="362"/>
      <c r="E206" s="362"/>
      <c r="F206" s="362"/>
      <c r="G206" s="362"/>
      <c r="H206" s="362"/>
      <c r="I206" s="363"/>
      <c r="J206" s="12" t="str">
        <f t="shared" si="45"/>
        <v/>
      </c>
      <c r="K206" s="12" t="str">
        <f t="shared" si="46"/>
        <v/>
      </c>
      <c r="L206" s="12" t="str">
        <f t="shared" si="47"/>
        <v/>
      </c>
      <c r="M206" s="12" t="str">
        <f t="shared" si="48"/>
        <v/>
      </c>
      <c r="N206" s="12" t="str">
        <f t="shared" si="49"/>
        <v/>
      </c>
      <c r="O206" s="12" t="str">
        <f t="shared" si="50"/>
        <v/>
      </c>
      <c r="P206" s="12" t="str">
        <f t="shared" si="51"/>
        <v/>
      </c>
      <c r="Q206" s="20" t="str">
        <f t="shared" si="52"/>
        <v/>
      </c>
      <c r="R206" s="20" t="str">
        <f t="shared" si="53"/>
        <v/>
      </c>
      <c r="S206" s="20" t="str">
        <f t="shared" si="54"/>
        <v/>
      </c>
      <c r="T206" s="20" t="str">
        <f t="shared" si="55"/>
        <v/>
      </c>
      <c r="U206" s="89"/>
      <c r="V206" s="70"/>
      <c r="W206" s="70"/>
      <c r="X206" s="70"/>
      <c r="Y206" s="70"/>
      <c r="Z206" s="70"/>
    </row>
    <row r="207" spans="1:26" ht="15" hidden="1" x14ac:dyDescent="0.25">
      <c r="A207" s="22" t="str">
        <f t="shared" si="44"/>
        <v/>
      </c>
      <c r="B207" s="361"/>
      <c r="C207" s="362"/>
      <c r="D207" s="362"/>
      <c r="E207" s="362"/>
      <c r="F207" s="362"/>
      <c r="G207" s="362"/>
      <c r="H207" s="362"/>
      <c r="I207" s="363"/>
      <c r="J207" s="12" t="str">
        <f t="shared" si="45"/>
        <v/>
      </c>
      <c r="K207" s="12" t="str">
        <f t="shared" si="46"/>
        <v/>
      </c>
      <c r="L207" s="12" t="str">
        <f t="shared" si="47"/>
        <v/>
      </c>
      <c r="M207" s="12" t="str">
        <f t="shared" si="48"/>
        <v/>
      </c>
      <c r="N207" s="12" t="str">
        <f t="shared" si="49"/>
        <v/>
      </c>
      <c r="O207" s="12" t="str">
        <f t="shared" si="50"/>
        <v/>
      </c>
      <c r="P207" s="12" t="str">
        <f t="shared" si="51"/>
        <v/>
      </c>
      <c r="Q207" s="20" t="str">
        <f t="shared" si="52"/>
        <v/>
      </c>
      <c r="R207" s="20" t="str">
        <f t="shared" si="53"/>
        <v/>
      </c>
      <c r="S207" s="20" t="str">
        <f t="shared" si="54"/>
        <v/>
      </c>
      <c r="T207" s="20" t="str">
        <f t="shared" si="55"/>
        <v/>
      </c>
      <c r="U207" s="89"/>
      <c r="V207" s="70"/>
      <c r="W207" s="70"/>
      <c r="X207" s="70"/>
      <c r="Y207" s="70"/>
      <c r="Z207" s="70"/>
    </row>
    <row r="208" spans="1:26" ht="15" hidden="1" x14ac:dyDescent="0.25">
      <c r="A208" s="22" t="str">
        <f t="shared" si="44"/>
        <v/>
      </c>
      <c r="B208" s="361"/>
      <c r="C208" s="362"/>
      <c r="D208" s="362"/>
      <c r="E208" s="362"/>
      <c r="F208" s="362"/>
      <c r="G208" s="362"/>
      <c r="H208" s="362"/>
      <c r="I208" s="363"/>
      <c r="J208" s="12" t="str">
        <f t="shared" si="45"/>
        <v/>
      </c>
      <c r="K208" s="12" t="str">
        <f t="shared" si="46"/>
        <v/>
      </c>
      <c r="L208" s="12" t="str">
        <f t="shared" si="47"/>
        <v/>
      </c>
      <c r="M208" s="12" t="str">
        <f t="shared" si="48"/>
        <v/>
      </c>
      <c r="N208" s="12" t="str">
        <f t="shared" si="49"/>
        <v/>
      </c>
      <c r="O208" s="12" t="str">
        <f t="shared" si="50"/>
        <v/>
      </c>
      <c r="P208" s="12" t="str">
        <f t="shared" si="51"/>
        <v/>
      </c>
      <c r="Q208" s="20" t="str">
        <f t="shared" si="52"/>
        <v/>
      </c>
      <c r="R208" s="20" t="str">
        <f t="shared" si="53"/>
        <v/>
      </c>
      <c r="S208" s="20" t="str">
        <f t="shared" si="54"/>
        <v/>
      </c>
      <c r="T208" s="20" t="str">
        <f t="shared" si="55"/>
        <v/>
      </c>
      <c r="U208" s="89"/>
      <c r="V208" s="70"/>
      <c r="W208" s="70"/>
      <c r="X208" s="70"/>
      <c r="Y208" s="70"/>
      <c r="Z208" s="70"/>
    </row>
    <row r="209" spans="1:26" ht="15" hidden="1" x14ac:dyDescent="0.25">
      <c r="A209" s="22" t="str">
        <f t="shared" si="44"/>
        <v/>
      </c>
      <c r="B209" s="361"/>
      <c r="C209" s="362"/>
      <c r="D209" s="362"/>
      <c r="E209" s="362"/>
      <c r="F209" s="362"/>
      <c r="G209" s="362"/>
      <c r="H209" s="362"/>
      <c r="I209" s="363"/>
      <c r="J209" s="12" t="str">
        <f t="shared" si="45"/>
        <v/>
      </c>
      <c r="K209" s="12" t="str">
        <f t="shared" si="46"/>
        <v/>
      </c>
      <c r="L209" s="12" t="str">
        <f t="shared" si="47"/>
        <v/>
      </c>
      <c r="M209" s="12" t="str">
        <f t="shared" si="48"/>
        <v/>
      </c>
      <c r="N209" s="12" t="str">
        <f t="shared" si="49"/>
        <v/>
      </c>
      <c r="O209" s="12" t="str">
        <f t="shared" si="50"/>
        <v/>
      </c>
      <c r="P209" s="12" t="str">
        <f t="shared" si="51"/>
        <v/>
      </c>
      <c r="Q209" s="20" t="str">
        <f t="shared" si="52"/>
        <v/>
      </c>
      <c r="R209" s="20" t="str">
        <f t="shared" si="53"/>
        <v/>
      </c>
      <c r="S209" s="20" t="str">
        <f t="shared" si="54"/>
        <v/>
      </c>
      <c r="T209" s="20" t="str">
        <f t="shared" si="55"/>
        <v/>
      </c>
      <c r="U209" s="89"/>
      <c r="V209" s="70"/>
      <c r="W209" s="70"/>
      <c r="X209" s="70"/>
      <c r="Y209" s="70"/>
      <c r="Z209" s="70"/>
    </row>
    <row r="210" spans="1:26" ht="15" hidden="1" x14ac:dyDescent="0.25">
      <c r="A210" s="22" t="str">
        <f t="shared" si="44"/>
        <v/>
      </c>
      <c r="B210" s="361"/>
      <c r="C210" s="362"/>
      <c r="D210" s="362"/>
      <c r="E210" s="362"/>
      <c r="F210" s="362"/>
      <c r="G210" s="362"/>
      <c r="H210" s="362"/>
      <c r="I210" s="363"/>
      <c r="J210" s="12" t="str">
        <f t="shared" si="45"/>
        <v/>
      </c>
      <c r="K210" s="12" t="str">
        <f t="shared" si="46"/>
        <v/>
      </c>
      <c r="L210" s="12" t="str">
        <f t="shared" si="47"/>
        <v/>
      </c>
      <c r="M210" s="12" t="str">
        <f t="shared" si="48"/>
        <v/>
      </c>
      <c r="N210" s="12" t="str">
        <f t="shared" si="49"/>
        <v/>
      </c>
      <c r="O210" s="12" t="str">
        <f t="shared" si="50"/>
        <v/>
      </c>
      <c r="P210" s="12" t="str">
        <f t="shared" si="51"/>
        <v/>
      </c>
      <c r="Q210" s="20" t="str">
        <f t="shared" si="52"/>
        <v/>
      </c>
      <c r="R210" s="20" t="str">
        <f t="shared" si="53"/>
        <v/>
      </c>
      <c r="S210" s="20" t="str">
        <f t="shared" si="54"/>
        <v/>
      </c>
      <c r="T210" s="20" t="str">
        <f t="shared" si="55"/>
        <v/>
      </c>
      <c r="U210" s="89"/>
      <c r="V210" s="70"/>
      <c r="W210" s="70"/>
      <c r="X210" s="70"/>
      <c r="Y210" s="70"/>
      <c r="Z210" s="70"/>
    </row>
    <row r="211" spans="1:26" s="36" customFormat="1" ht="15" hidden="1" x14ac:dyDescent="0.25">
      <c r="A211" s="22" t="str">
        <f t="shared" si="44"/>
        <v/>
      </c>
      <c r="B211" s="361"/>
      <c r="C211" s="362"/>
      <c r="D211" s="362"/>
      <c r="E211" s="362"/>
      <c r="F211" s="362"/>
      <c r="G211" s="362"/>
      <c r="H211" s="362"/>
      <c r="I211" s="363"/>
      <c r="J211" s="12" t="str">
        <f t="shared" si="45"/>
        <v/>
      </c>
      <c r="K211" s="12" t="str">
        <f t="shared" si="46"/>
        <v/>
      </c>
      <c r="L211" s="12" t="str">
        <f t="shared" si="47"/>
        <v/>
      </c>
      <c r="M211" s="12" t="str">
        <f t="shared" si="48"/>
        <v/>
      </c>
      <c r="N211" s="12" t="str">
        <f t="shared" si="49"/>
        <v/>
      </c>
      <c r="O211" s="12" t="str">
        <f t="shared" si="50"/>
        <v/>
      </c>
      <c r="P211" s="12" t="str">
        <f t="shared" si="51"/>
        <v/>
      </c>
      <c r="Q211" s="20" t="str">
        <f t="shared" si="52"/>
        <v/>
      </c>
      <c r="R211" s="20" t="str">
        <f t="shared" si="53"/>
        <v/>
      </c>
      <c r="S211" s="20" t="str">
        <f t="shared" si="54"/>
        <v/>
      </c>
      <c r="T211" s="20" t="str">
        <f t="shared" si="55"/>
        <v/>
      </c>
      <c r="U211" s="89"/>
      <c r="V211" s="70"/>
      <c r="W211" s="70"/>
      <c r="X211" s="70"/>
      <c r="Y211" s="70"/>
      <c r="Z211" s="70"/>
    </row>
    <row r="212" spans="1:26" ht="15" hidden="1" x14ac:dyDescent="0.25">
      <c r="A212" s="80" t="s">
        <v>28</v>
      </c>
      <c r="B212" s="408"/>
      <c r="C212" s="409"/>
      <c r="D212" s="409"/>
      <c r="E212" s="409"/>
      <c r="F212" s="409"/>
      <c r="G212" s="409"/>
      <c r="H212" s="409"/>
      <c r="I212" s="410"/>
      <c r="J212" s="14">
        <f>IF(ISNA(SUM(J198:J211)),"",SUM(J198:J211))</f>
        <v>0</v>
      </c>
      <c r="K212" s="14">
        <f t="shared" ref="K212:P212" si="56">SUM(K198:K211)</f>
        <v>0</v>
      </c>
      <c r="L212" s="14">
        <f t="shared" si="56"/>
        <v>0</v>
      </c>
      <c r="M212" s="14">
        <f t="shared" si="56"/>
        <v>0</v>
      </c>
      <c r="N212" s="14">
        <f t="shared" si="56"/>
        <v>0</v>
      </c>
      <c r="O212" s="14">
        <f t="shared" si="56"/>
        <v>0</v>
      </c>
      <c r="P212" s="14">
        <f t="shared" si="56"/>
        <v>0</v>
      </c>
      <c r="Q212" s="80">
        <f>COUNTIF(Q198:Q211,"E")</f>
        <v>0</v>
      </c>
      <c r="R212" s="80">
        <f>COUNTIF(R198:R211,"C")</f>
        <v>0</v>
      </c>
      <c r="S212" s="80">
        <f>COUNTIF(S198:S211,"VP")</f>
        <v>0</v>
      </c>
      <c r="T212" s="81">
        <f>COUNTA(T198:T211)</f>
        <v>14</v>
      </c>
      <c r="U212" s="89"/>
      <c r="V212" s="70"/>
      <c r="W212" s="70"/>
      <c r="X212" s="70"/>
      <c r="Y212" s="70"/>
      <c r="Z212" s="70"/>
    </row>
    <row r="213" spans="1:26" ht="15" hidden="1" x14ac:dyDescent="0.25">
      <c r="A213" s="295" t="s">
        <v>73</v>
      </c>
      <c r="B213" s="296"/>
      <c r="C213" s="296"/>
      <c r="D213" s="296"/>
      <c r="E213" s="296"/>
      <c r="F213" s="296"/>
      <c r="G213" s="296"/>
      <c r="H213" s="296"/>
      <c r="I213" s="296"/>
      <c r="J213" s="296"/>
      <c r="K213" s="296"/>
      <c r="L213" s="296"/>
      <c r="M213" s="296"/>
      <c r="N213" s="296"/>
      <c r="O213" s="296"/>
      <c r="P213" s="296"/>
      <c r="Q213" s="296"/>
      <c r="R213" s="296"/>
      <c r="S213" s="296"/>
      <c r="T213" s="297"/>
      <c r="U213" s="89"/>
      <c r="V213" s="70"/>
      <c r="W213" s="70"/>
      <c r="X213" s="70"/>
      <c r="Y213" s="70"/>
      <c r="Z213" s="70"/>
    </row>
    <row r="214" spans="1:26" ht="15" hidden="1" x14ac:dyDescent="0.25">
      <c r="A214" s="22" t="str">
        <f>IF(ISNA(INDEX($A$40:$T$164,MATCH($B214,$B$40:$B$164,0),1)),"",INDEX($A$40:$T$164,MATCH($B214,$B$40:$B$164,0),1))</f>
        <v/>
      </c>
      <c r="B214" s="361" t="s">
        <v>93</v>
      </c>
      <c r="C214" s="362"/>
      <c r="D214" s="362"/>
      <c r="E214" s="362"/>
      <c r="F214" s="362"/>
      <c r="G214" s="362"/>
      <c r="H214" s="362"/>
      <c r="I214" s="363"/>
      <c r="J214" s="12" t="str">
        <f>IF(ISNA(INDEX($A$40:$T$164,MATCH($B214,$B$40:$B$164,0),10)),"",INDEX($A$40:$T$164,MATCH($B214,$B$40:$B$164,0),10))</f>
        <v/>
      </c>
      <c r="K214" s="12" t="str">
        <f>IF(ISNA(INDEX($A$40:$T$164,MATCH($B214,$B$40:$B$164,0),11)),"",INDEX($A$40:$T$164,MATCH($B214,$B$40:$B$164,0),11))</f>
        <v/>
      </c>
      <c r="L214" s="12" t="str">
        <f>IF(ISNA(INDEX($A$40:$T$164,MATCH($B214,$B$40:$B$164,0),12)),"",INDEX($A$40:$T$164,MATCH($B214,$B$40:$B$164,0),12))</f>
        <v/>
      </c>
      <c r="M214" s="12" t="str">
        <f>IF(ISNA(INDEX($A$40:$T$164,MATCH($B214,$B$40:$B$164,0),13)),"",INDEX($A$40:$T$164,MATCH($B214,$B$40:$B$164,0),13))</f>
        <v/>
      </c>
      <c r="N214" s="12" t="str">
        <f>IF(ISNA(INDEX($A$40:$T$164,MATCH($B214,$B$40:$B$164,0),14)),"",INDEX($A$40:$T$164,MATCH($B214,$B$40:$B$164,0),14))</f>
        <v/>
      </c>
      <c r="O214" s="12" t="str">
        <f>IF(ISNA(INDEX($A$40:$T$164,MATCH($B214,$B$40:$B$164,0),15)),"",INDEX($A$40:$T$164,MATCH($B214,$B$40:$B$164,0),15))</f>
        <v/>
      </c>
      <c r="P214" s="12" t="str">
        <f>IF(ISNA(INDEX($A$40:$T$164,MATCH($B214,$B$40:$B$164,0),16)),"",INDEX($A$40:$T$164,MATCH($B214,$B$40:$B$164,0),16))</f>
        <v/>
      </c>
      <c r="Q214" s="20" t="str">
        <f>IF(ISNA(INDEX($A$40:$T$164,MATCH($B214,$B$40:$B$164,0),17)),"",INDEX($A$40:$T$164,MATCH($B214,$B$40:$B$164,0),17))</f>
        <v/>
      </c>
      <c r="R214" s="20" t="str">
        <f>IF(ISNA(INDEX($A$40:$T$164,MATCH($B214,$B$40:$B$164,0),18)),"",INDEX($A$40:$T$164,MATCH($B214,$B$40:$B$164,0),18))</f>
        <v/>
      </c>
      <c r="S214" s="20" t="str">
        <f>IF(ISNA(INDEX($A$40:$T$164,MATCH($B214,$B$40:$B$164,0),19)),"",INDEX($A$40:$T$164,MATCH($B214,$B$40:$B$164,0),19))</f>
        <v/>
      </c>
      <c r="T214" s="20" t="str">
        <f>IF(ISNA(INDEX($A$40:$T$164,MATCH($B214,$B$40:$B$164,0),20)),"",INDEX($A$40:$T$164,MATCH($B214,$B$40:$B$164,0),20))</f>
        <v/>
      </c>
      <c r="U214" s="89"/>
      <c r="V214" s="70"/>
      <c r="W214" s="70"/>
      <c r="X214" s="70"/>
      <c r="Y214" s="70"/>
      <c r="Z214" s="70"/>
    </row>
    <row r="215" spans="1:26" ht="15" hidden="1" x14ac:dyDescent="0.25">
      <c r="A215" s="22" t="str">
        <f>IF(ISNA(INDEX($A$40:$T$164,MATCH($B215,$B$40:$B$164,0),1)),"",INDEX($A$40:$T$164,MATCH($B215,$B$40:$B$164,0),1))</f>
        <v/>
      </c>
      <c r="B215" s="361"/>
      <c r="C215" s="362"/>
      <c r="D215" s="362"/>
      <c r="E215" s="362"/>
      <c r="F215" s="362"/>
      <c r="G215" s="362"/>
      <c r="H215" s="362"/>
      <c r="I215" s="363"/>
      <c r="J215" s="12" t="str">
        <f>IF(ISNA(INDEX($A$40:$T$164,MATCH($B215,$B$40:$B$164,0),10)),"",INDEX($A$40:$T$164,MATCH($B215,$B$40:$B$164,0),10))</f>
        <v/>
      </c>
      <c r="K215" s="12" t="str">
        <f>IF(ISNA(INDEX($A$40:$T$164,MATCH($B215,$B$40:$B$164,0),11)),"",INDEX($A$40:$T$164,MATCH($B215,$B$40:$B$164,0),11))</f>
        <v/>
      </c>
      <c r="L215" s="12" t="str">
        <f>IF(ISNA(INDEX($A$40:$T$164,MATCH($B215,$B$40:$B$164,0),12)),"",INDEX($A$40:$T$164,MATCH($B215,$B$40:$B$164,0),12))</f>
        <v/>
      </c>
      <c r="M215" s="12" t="str">
        <f>IF(ISNA(INDEX($A$40:$T$164,MATCH($B215,$B$40:$B$164,0),13)),"",INDEX($A$40:$T$164,MATCH($B215,$B$40:$B$164,0),13))</f>
        <v/>
      </c>
      <c r="N215" s="12" t="str">
        <f>IF(ISNA(INDEX($A$40:$T$164,MATCH($B215,$B$40:$B$164,0),14)),"",INDEX($A$40:$T$164,MATCH($B215,$B$40:$B$164,0),14))</f>
        <v/>
      </c>
      <c r="O215" s="12" t="str">
        <f>IF(ISNA(INDEX($A$40:$T$164,MATCH($B215,$B$40:$B$164,0),15)),"",INDEX($A$40:$T$164,MATCH($B215,$B$40:$B$164,0),15))</f>
        <v/>
      </c>
      <c r="P215" s="12" t="str">
        <f>IF(ISNA(INDEX($A$40:$T$164,MATCH($B215,$B$40:$B$164,0),16)),"",INDEX($A$40:$T$164,MATCH($B215,$B$40:$B$164,0),16))</f>
        <v/>
      </c>
      <c r="Q215" s="20" t="str">
        <f>IF(ISNA(INDEX($A$40:$T$164,MATCH($B215,$B$40:$B$164,0),17)),"",INDEX($A$40:$T$164,MATCH($B215,$B$40:$B$164,0),17))</f>
        <v/>
      </c>
      <c r="R215" s="20" t="str">
        <f>IF(ISNA(INDEX($A$40:$T$164,MATCH($B215,$B$40:$B$164,0),18)),"",INDEX($A$40:$T$164,MATCH($B215,$B$40:$B$164,0),18))</f>
        <v/>
      </c>
      <c r="S215" s="20" t="str">
        <f>IF(ISNA(INDEX($A$40:$T$164,MATCH($B215,$B$40:$B$164,0),19)),"",INDEX($A$40:$T$164,MATCH($B215,$B$40:$B$164,0),19))</f>
        <v/>
      </c>
      <c r="T215" s="20" t="str">
        <f>IF(ISNA(INDEX($A$40:$T$164,MATCH($B215,$B$40:$B$164,0),20)),"",INDEX($A$40:$T$164,MATCH($B215,$B$40:$B$164,0),20))</f>
        <v/>
      </c>
      <c r="U215" s="89"/>
      <c r="V215" s="70"/>
      <c r="W215" s="70"/>
      <c r="X215" s="70"/>
      <c r="Y215" s="70"/>
      <c r="Z215" s="70"/>
    </row>
    <row r="216" spans="1:26" ht="15" hidden="1" x14ac:dyDescent="0.25">
      <c r="A216" s="22" t="str">
        <f>IF(ISNA(INDEX($A$40:$T$164,MATCH($B216,$B$40:$B$164,0),1)),"",INDEX($A$40:$T$164,MATCH($B216,$B$40:$B$164,0),1))</f>
        <v/>
      </c>
      <c r="B216" s="361"/>
      <c r="C216" s="362"/>
      <c r="D216" s="362"/>
      <c r="E216" s="362"/>
      <c r="F216" s="362"/>
      <c r="G216" s="362"/>
      <c r="H216" s="362"/>
      <c r="I216" s="363"/>
      <c r="J216" s="12" t="str">
        <f>IF(ISNA(INDEX($A$40:$T$164,MATCH($B216,$B$40:$B$164,0),10)),"",INDEX($A$40:$T$164,MATCH($B216,$B$40:$B$164,0),10))</f>
        <v/>
      </c>
      <c r="K216" s="12" t="str">
        <f>IF(ISNA(INDEX($A$40:$T$164,MATCH($B216,$B$40:$B$164,0),11)),"",INDEX($A$40:$T$164,MATCH($B216,$B$40:$B$164,0),11))</f>
        <v/>
      </c>
      <c r="L216" s="12" t="str">
        <f>IF(ISNA(INDEX($A$40:$T$164,MATCH($B216,$B$40:$B$164,0),12)),"",INDEX($A$40:$T$164,MATCH($B216,$B$40:$B$164,0),12))</f>
        <v/>
      </c>
      <c r="M216" s="12" t="str">
        <f>IF(ISNA(INDEX($A$40:$T$164,MATCH($B216,$B$40:$B$164,0),13)),"",INDEX($A$40:$T$164,MATCH($B216,$B$40:$B$164,0),13))</f>
        <v/>
      </c>
      <c r="N216" s="12" t="str">
        <f>IF(ISNA(INDEX($A$40:$T$164,MATCH($B216,$B$40:$B$164,0),14)),"",INDEX($A$40:$T$164,MATCH($B216,$B$40:$B$164,0),14))</f>
        <v/>
      </c>
      <c r="O216" s="12" t="str">
        <f>IF(ISNA(INDEX($A$40:$T$164,MATCH($B216,$B$40:$B$164,0),15)),"",INDEX($A$40:$T$164,MATCH($B216,$B$40:$B$164,0),15))</f>
        <v/>
      </c>
      <c r="P216" s="12" t="str">
        <f>IF(ISNA(INDEX($A$40:$T$164,MATCH($B216,$B$40:$B$164,0),16)),"",INDEX($A$40:$T$164,MATCH($B216,$B$40:$B$164,0),16))</f>
        <v/>
      </c>
      <c r="Q216" s="20" t="str">
        <f>IF(ISNA(INDEX($A$40:$T$164,MATCH($B216,$B$40:$B$164,0),17)),"",INDEX($A$40:$T$164,MATCH($B216,$B$40:$B$164,0),17))</f>
        <v/>
      </c>
      <c r="R216" s="20" t="str">
        <f>IF(ISNA(INDEX($A$40:$T$164,MATCH($B216,$B$40:$B$164,0),18)),"",INDEX($A$40:$T$164,MATCH($B216,$B$40:$B$164,0),18))</f>
        <v/>
      </c>
      <c r="S216" s="20" t="str">
        <f>IF(ISNA(INDEX($A$40:$T$164,MATCH($B216,$B$40:$B$164,0),19)),"",INDEX($A$40:$T$164,MATCH($B216,$B$40:$B$164,0),19))</f>
        <v/>
      </c>
      <c r="T216" s="20" t="str">
        <f>IF(ISNA(INDEX($A$40:$T$164,MATCH($B216,$B$40:$B$164,0),20)),"",INDEX($A$40:$T$164,MATCH($B216,$B$40:$B$164,0),20))</f>
        <v/>
      </c>
      <c r="U216" s="89"/>
      <c r="V216" s="70"/>
      <c r="W216" s="70"/>
      <c r="X216" s="70"/>
      <c r="Y216" s="70"/>
      <c r="Z216" s="70"/>
    </row>
    <row r="217" spans="1:26" ht="15" hidden="1" x14ac:dyDescent="0.25">
      <c r="A217" s="80" t="s">
        <v>28</v>
      </c>
      <c r="B217" s="295"/>
      <c r="C217" s="296"/>
      <c r="D217" s="296"/>
      <c r="E217" s="296"/>
      <c r="F217" s="296"/>
      <c r="G217" s="296"/>
      <c r="H217" s="296"/>
      <c r="I217" s="297"/>
      <c r="J217" s="14">
        <f t="shared" ref="J217:P217" si="57">SUM(J214:J216)</f>
        <v>0</v>
      </c>
      <c r="K217" s="14">
        <f t="shared" si="57"/>
        <v>0</v>
      </c>
      <c r="L217" s="14">
        <f t="shared" si="57"/>
        <v>0</v>
      </c>
      <c r="M217" s="14">
        <f t="shared" si="57"/>
        <v>0</v>
      </c>
      <c r="N217" s="14">
        <f t="shared" si="57"/>
        <v>0</v>
      </c>
      <c r="O217" s="14">
        <f t="shared" si="57"/>
        <v>0</v>
      </c>
      <c r="P217" s="14">
        <f t="shared" si="57"/>
        <v>0</v>
      </c>
      <c r="Q217" s="80">
        <f>COUNTIF(Q214:Q216,"E")</f>
        <v>0</v>
      </c>
      <c r="R217" s="80">
        <f>COUNTIF(R214:R216,"C")</f>
        <v>0</v>
      </c>
      <c r="S217" s="80">
        <f>COUNTIF(S214:S216,"VP")</f>
        <v>0</v>
      </c>
      <c r="T217" s="81">
        <f>COUNTA(T214:T216)</f>
        <v>3</v>
      </c>
      <c r="U217" s="89"/>
      <c r="V217" s="70"/>
      <c r="W217" s="70"/>
      <c r="X217" s="70"/>
      <c r="Y217" s="70"/>
      <c r="Z217" s="70"/>
    </row>
    <row r="218" spans="1:26" ht="15" hidden="1" customHeight="1" x14ac:dyDescent="0.25">
      <c r="A218" s="368" t="s">
        <v>157</v>
      </c>
      <c r="B218" s="369"/>
      <c r="C218" s="369"/>
      <c r="D218" s="369"/>
      <c r="E218" s="369"/>
      <c r="F218" s="369"/>
      <c r="G218" s="369"/>
      <c r="H218" s="369"/>
      <c r="I218" s="370"/>
      <c r="J218" s="14">
        <f t="shared" ref="J218:S218" si="58">SUM(J212,J217)</f>
        <v>0</v>
      </c>
      <c r="K218" s="14">
        <f t="shared" si="58"/>
        <v>0</v>
      </c>
      <c r="L218" s="14">
        <f t="shared" si="58"/>
        <v>0</v>
      </c>
      <c r="M218" s="14">
        <f t="shared" si="58"/>
        <v>0</v>
      </c>
      <c r="N218" s="14">
        <f t="shared" si="58"/>
        <v>0</v>
      </c>
      <c r="O218" s="14">
        <f t="shared" si="58"/>
        <v>0</v>
      </c>
      <c r="P218" s="14">
        <f t="shared" si="58"/>
        <v>0</v>
      </c>
      <c r="Q218" s="14">
        <f t="shared" si="58"/>
        <v>0</v>
      </c>
      <c r="R218" s="14">
        <f t="shared" si="58"/>
        <v>0</v>
      </c>
      <c r="S218" s="14">
        <f t="shared" si="58"/>
        <v>0</v>
      </c>
      <c r="T218" s="86">
        <v>0</v>
      </c>
      <c r="U218" s="89"/>
      <c r="V218" s="70"/>
      <c r="W218" s="70"/>
      <c r="X218" s="70"/>
      <c r="Y218" s="70"/>
      <c r="Z218" s="70"/>
    </row>
    <row r="219" spans="1:26" ht="15" hidden="1" customHeight="1" x14ac:dyDescent="0.25">
      <c r="A219" s="307" t="s">
        <v>53</v>
      </c>
      <c r="B219" s="308"/>
      <c r="C219" s="308"/>
      <c r="D219" s="308"/>
      <c r="E219" s="308"/>
      <c r="F219" s="308"/>
      <c r="G219" s="308"/>
      <c r="H219" s="308"/>
      <c r="I219" s="308"/>
      <c r="J219" s="309"/>
      <c r="K219" s="14">
        <f t="shared" ref="K219:P219" si="59">K212*14+K217*12</f>
        <v>0</v>
      </c>
      <c r="L219" s="14">
        <f t="shared" si="59"/>
        <v>0</v>
      </c>
      <c r="M219" s="14">
        <f t="shared" si="59"/>
        <v>0</v>
      </c>
      <c r="N219" s="14">
        <f t="shared" si="59"/>
        <v>0</v>
      </c>
      <c r="O219" s="14">
        <f t="shared" si="59"/>
        <v>0</v>
      </c>
      <c r="P219" s="14">
        <f t="shared" si="59"/>
        <v>0</v>
      </c>
      <c r="Q219" s="325"/>
      <c r="R219" s="326"/>
      <c r="S219" s="326"/>
      <c r="T219" s="327"/>
      <c r="U219" s="89"/>
      <c r="V219" s="70"/>
      <c r="W219" s="70"/>
      <c r="X219" s="70"/>
      <c r="Y219" s="70"/>
      <c r="Z219" s="70"/>
    </row>
    <row r="220" spans="1:26" ht="15" hidden="1" x14ac:dyDescent="0.25">
      <c r="A220" s="310"/>
      <c r="B220" s="311"/>
      <c r="C220" s="311"/>
      <c r="D220" s="311"/>
      <c r="E220" s="311"/>
      <c r="F220" s="311"/>
      <c r="G220" s="311"/>
      <c r="H220" s="311"/>
      <c r="I220" s="311"/>
      <c r="J220" s="312"/>
      <c r="K220" s="299">
        <f>SUM(K219:M219)</f>
        <v>0</v>
      </c>
      <c r="L220" s="300"/>
      <c r="M220" s="301"/>
      <c r="N220" s="299">
        <f>SUM(N219:O219)</f>
        <v>0</v>
      </c>
      <c r="O220" s="300"/>
      <c r="P220" s="301"/>
      <c r="Q220" s="328"/>
      <c r="R220" s="329"/>
      <c r="S220" s="329"/>
      <c r="T220" s="330"/>
      <c r="U220" s="89"/>
      <c r="V220" s="70"/>
      <c r="W220" s="70"/>
      <c r="X220" s="70"/>
      <c r="Y220" s="70"/>
      <c r="Z220" s="70"/>
    </row>
    <row r="221" spans="1:26" ht="15" hidden="1" customHeight="1" x14ac:dyDescent="0.25">
      <c r="A221" s="314" t="s">
        <v>102</v>
      </c>
      <c r="B221" s="315"/>
      <c r="C221" s="315"/>
      <c r="D221" s="315"/>
      <c r="E221" s="315"/>
      <c r="F221" s="315"/>
      <c r="G221" s="315"/>
      <c r="H221" s="315"/>
      <c r="I221" s="315"/>
      <c r="J221" s="316"/>
      <c r="K221" s="318">
        <f>T218/SUM(T53,T70,T86,T100,T115,T129)</f>
        <v>0</v>
      </c>
      <c r="L221" s="319"/>
      <c r="M221" s="319"/>
      <c r="N221" s="319"/>
      <c r="O221" s="319"/>
      <c r="P221" s="319"/>
      <c r="Q221" s="319"/>
      <c r="R221" s="319"/>
      <c r="S221" s="319"/>
      <c r="T221" s="320"/>
      <c r="U221" s="89"/>
      <c r="V221" s="70"/>
      <c r="W221" s="70"/>
      <c r="X221" s="70"/>
      <c r="Y221" s="70"/>
      <c r="Z221" s="70"/>
    </row>
    <row r="222" spans="1:26" ht="15" hidden="1" x14ac:dyDescent="0.25">
      <c r="A222" s="321" t="s">
        <v>103</v>
      </c>
      <c r="B222" s="322"/>
      <c r="C222" s="322"/>
      <c r="D222" s="322"/>
      <c r="E222" s="322"/>
      <c r="F222" s="322"/>
      <c r="G222" s="322"/>
      <c r="H222" s="322"/>
      <c r="I222" s="322"/>
      <c r="J222" s="323"/>
      <c r="K222" s="318">
        <f>K220/(SUM(N53,N70,N86,N100,N115)*14+N129*12)</f>
        <v>0</v>
      </c>
      <c r="L222" s="319"/>
      <c r="M222" s="319"/>
      <c r="N222" s="319"/>
      <c r="O222" s="319"/>
      <c r="P222" s="319"/>
      <c r="Q222" s="319"/>
      <c r="R222" s="319"/>
      <c r="S222" s="319"/>
      <c r="T222" s="320"/>
      <c r="U222" s="89"/>
      <c r="V222" s="70"/>
      <c r="W222" s="70"/>
      <c r="X222" s="70"/>
      <c r="Y222" s="70"/>
      <c r="Z222" s="70"/>
    </row>
    <row r="223" spans="1:26" s="43" customFormat="1" x14ac:dyDescent="0.2">
      <c r="A223" s="48"/>
      <c r="B223" s="48"/>
      <c r="C223" s="48"/>
      <c r="D223" s="48"/>
      <c r="E223" s="48"/>
      <c r="F223" s="48"/>
      <c r="G223" s="48"/>
      <c r="H223" s="48"/>
      <c r="I223" s="48"/>
      <c r="J223" s="48"/>
      <c r="K223" s="48"/>
      <c r="L223" s="48"/>
      <c r="M223" s="48"/>
      <c r="N223" s="48"/>
      <c r="O223" s="48"/>
      <c r="P223" s="48"/>
      <c r="Q223" s="48"/>
      <c r="R223" s="48"/>
      <c r="S223" s="48"/>
      <c r="T223" s="48"/>
    </row>
    <row r="224" spans="1:26" ht="15" x14ac:dyDescent="0.25">
      <c r="A224" s="158" t="s">
        <v>107</v>
      </c>
      <c r="B224" s="159"/>
      <c r="C224" s="159"/>
      <c r="D224" s="159"/>
      <c r="E224" s="159"/>
      <c r="F224" s="159"/>
      <c r="G224" s="159"/>
      <c r="H224" s="159"/>
      <c r="I224" s="159"/>
      <c r="J224" s="159"/>
      <c r="K224" s="159"/>
      <c r="L224" s="159"/>
      <c r="M224" s="159"/>
      <c r="N224" s="159"/>
      <c r="O224" s="159"/>
      <c r="P224" s="159"/>
      <c r="Q224" s="159"/>
      <c r="R224" s="159"/>
      <c r="S224" s="159"/>
      <c r="T224" s="160"/>
      <c r="U224" s="61"/>
      <c r="V224" s="62"/>
    </row>
    <row r="225" spans="1:26" s="115" customFormat="1" ht="15" x14ac:dyDescent="0.25">
      <c r="A225" s="161"/>
      <c r="B225" s="162"/>
      <c r="C225" s="162"/>
      <c r="D225" s="162"/>
      <c r="E225" s="162"/>
      <c r="F225" s="162"/>
      <c r="G225" s="162"/>
      <c r="H225" s="162"/>
      <c r="I225" s="162"/>
      <c r="J225" s="162"/>
      <c r="K225" s="162"/>
      <c r="L225" s="162"/>
      <c r="M225" s="162"/>
      <c r="N225" s="162"/>
      <c r="O225" s="162"/>
      <c r="P225" s="162"/>
      <c r="Q225" s="162"/>
      <c r="R225" s="162"/>
      <c r="S225" s="162"/>
      <c r="T225" s="163"/>
      <c r="U225" s="61"/>
      <c r="V225" s="62"/>
    </row>
    <row r="226" spans="1:26" ht="15" x14ac:dyDescent="0.25">
      <c r="A226" s="303" t="s">
        <v>30</v>
      </c>
      <c r="B226" s="303" t="s">
        <v>29</v>
      </c>
      <c r="C226" s="303"/>
      <c r="D226" s="303"/>
      <c r="E226" s="303"/>
      <c r="F226" s="303"/>
      <c r="G226" s="303"/>
      <c r="H226" s="303"/>
      <c r="I226" s="303"/>
      <c r="J226" s="304" t="s">
        <v>43</v>
      </c>
      <c r="K226" s="277" t="s">
        <v>27</v>
      </c>
      <c r="L226" s="278"/>
      <c r="M226" s="279"/>
      <c r="N226" s="277" t="s">
        <v>44</v>
      </c>
      <c r="O226" s="278"/>
      <c r="P226" s="279"/>
      <c r="Q226" s="277" t="s">
        <v>26</v>
      </c>
      <c r="R226" s="278"/>
      <c r="S226" s="279"/>
      <c r="T226" s="304" t="s">
        <v>25</v>
      </c>
      <c r="U226" s="85"/>
      <c r="V226" s="62"/>
      <c r="W226" s="71"/>
      <c r="X226" s="71"/>
      <c r="Y226" s="71"/>
      <c r="Z226" s="71"/>
    </row>
    <row r="227" spans="1:26" s="115" customFormat="1" ht="15" x14ac:dyDescent="0.25">
      <c r="A227" s="303"/>
      <c r="B227" s="303"/>
      <c r="C227" s="303"/>
      <c r="D227" s="303"/>
      <c r="E227" s="303"/>
      <c r="F227" s="303"/>
      <c r="G227" s="303"/>
      <c r="H227" s="303"/>
      <c r="I227" s="303"/>
      <c r="J227" s="304"/>
      <c r="K227" s="280"/>
      <c r="L227" s="281"/>
      <c r="M227" s="282"/>
      <c r="N227" s="280"/>
      <c r="O227" s="281"/>
      <c r="P227" s="282"/>
      <c r="Q227" s="280"/>
      <c r="R227" s="281"/>
      <c r="S227" s="282"/>
      <c r="T227" s="304"/>
      <c r="U227" s="85"/>
      <c r="V227" s="62"/>
      <c r="W227" s="71"/>
      <c r="X227" s="71"/>
      <c r="Y227" s="71"/>
      <c r="Z227" s="71"/>
    </row>
    <row r="228" spans="1:26" ht="15" x14ac:dyDescent="0.2">
      <c r="A228" s="303"/>
      <c r="B228" s="303"/>
      <c r="C228" s="303"/>
      <c r="D228" s="303"/>
      <c r="E228" s="303"/>
      <c r="F228" s="303"/>
      <c r="G228" s="303"/>
      <c r="H228" s="303"/>
      <c r="I228" s="303"/>
      <c r="J228" s="304"/>
      <c r="K228" s="82" t="s">
        <v>31</v>
      </c>
      <c r="L228" s="82" t="s">
        <v>32</v>
      </c>
      <c r="M228" s="82" t="s">
        <v>33</v>
      </c>
      <c r="N228" s="82" t="s">
        <v>37</v>
      </c>
      <c r="O228" s="82" t="s">
        <v>8</v>
      </c>
      <c r="P228" s="82" t="s">
        <v>34</v>
      </c>
      <c r="Q228" s="82" t="s">
        <v>35</v>
      </c>
      <c r="R228" s="82" t="s">
        <v>31</v>
      </c>
      <c r="S228" s="82" t="s">
        <v>36</v>
      </c>
      <c r="T228" s="304"/>
      <c r="U228" s="87"/>
      <c r="V228" s="71"/>
      <c r="W228" s="71"/>
      <c r="X228" s="71"/>
      <c r="Y228" s="71"/>
      <c r="Z228" s="71"/>
    </row>
    <row r="229" spans="1:26" ht="15" x14ac:dyDescent="0.2">
      <c r="A229" s="303" t="s">
        <v>61</v>
      </c>
      <c r="B229" s="303"/>
      <c r="C229" s="303"/>
      <c r="D229" s="303"/>
      <c r="E229" s="303"/>
      <c r="F229" s="303"/>
      <c r="G229" s="303"/>
      <c r="H229" s="303"/>
      <c r="I229" s="303"/>
      <c r="J229" s="303"/>
      <c r="K229" s="303"/>
      <c r="L229" s="303"/>
      <c r="M229" s="303"/>
      <c r="N229" s="303"/>
      <c r="O229" s="303"/>
      <c r="P229" s="303"/>
      <c r="Q229" s="303"/>
      <c r="R229" s="303"/>
      <c r="S229" s="303"/>
      <c r="T229" s="303"/>
      <c r="U229" s="87"/>
      <c r="V229" s="71"/>
      <c r="W229" s="71"/>
      <c r="X229" s="71"/>
      <c r="Y229" s="71"/>
      <c r="Z229" s="71"/>
    </row>
    <row r="230" spans="1:26" ht="24.75" customHeight="1" x14ac:dyDescent="0.2">
      <c r="A230" s="22" t="str">
        <f t="shared" ref="A230:A238" si="60">IF(ISNA(INDEX($A$40:$T$164,MATCH($B230,$B$40:$B$164,0),1)),"",INDEX($A$40:$T$164,MATCH($B230,$B$40:$B$164,0),1))</f>
        <v>ULM2101</v>
      </c>
      <c r="B230" s="298" t="s">
        <v>186</v>
      </c>
      <c r="C230" s="298"/>
      <c r="D230" s="298"/>
      <c r="E230" s="298"/>
      <c r="F230" s="298"/>
      <c r="G230" s="298"/>
      <c r="H230" s="298"/>
      <c r="I230" s="298"/>
      <c r="J230" s="12">
        <f t="shared" ref="J230:J238" si="61">IF(ISNA(INDEX($A$40:$T$164,MATCH($B230,$B$40:$B$164,0),10)),"",INDEX($A$40:$T$164,MATCH($B230,$B$40:$B$164,0),10))</f>
        <v>6</v>
      </c>
      <c r="K230" s="12">
        <f t="shared" ref="K230:K238" si="62">IF(ISNA(INDEX($A$40:$T$164,MATCH($B230,$B$40:$B$164,0),11)),"",INDEX($A$40:$T$164,MATCH($B230,$B$40:$B$164,0),11))</f>
        <v>2</v>
      </c>
      <c r="L230" s="12">
        <f t="shared" ref="L230:L238" si="63">IF(ISNA(INDEX($A$40:$T$164,MATCH($B230,$B$40:$B$164,0),12)),"",INDEX($A$40:$T$164,MATCH($B230,$B$40:$B$164,0),12))</f>
        <v>2</v>
      </c>
      <c r="M230" s="12">
        <f t="shared" ref="M230:M238" si="64">IF(ISNA(INDEX($A$40:$T$164,MATCH($B230,$B$40:$B$164,0),13)),"",INDEX($A$40:$T$164,MATCH($B230,$B$40:$B$164,0),13))</f>
        <v>0</v>
      </c>
      <c r="N230" s="12">
        <f t="shared" ref="N230:N238" si="65">IF(ISNA(INDEX($A$40:$T$164,MATCH($B230,$B$40:$B$164,0),14)),"",INDEX($A$40:$T$164,MATCH($B230,$B$40:$B$164,0),14))</f>
        <v>4</v>
      </c>
      <c r="O230" s="12">
        <f t="shared" ref="O230:O238" si="66">IF(ISNA(INDEX($A$40:$T$164,MATCH($B230,$B$40:$B$164,0),15)),"",INDEX($A$40:$T$164,MATCH($B230,$B$40:$B$164,0),15))</f>
        <v>7</v>
      </c>
      <c r="P230" s="12">
        <f t="shared" ref="P230:P238" si="67">IF(ISNA(INDEX($A$40:$T$164,MATCH($B230,$B$40:$B$164,0),16)),"",INDEX($A$40:$T$164,MATCH($B230,$B$40:$B$164,0),16))</f>
        <v>11</v>
      </c>
      <c r="Q230" s="20" t="str">
        <f t="shared" ref="Q230:Q238" si="68">IF(ISNA(INDEX($A$40:$T$164,MATCH($B230,$B$40:$B$164,0),17)),"",INDEX($A$40:$T$164,MATCH($B230,$B$40:$B$164,0),17))</f>
        <v>E</v>
      </c>
      <c r="R230" s="20">
        <f t="shared" ref="R230:R238" si="69">IF(ISNA(INDEX($A$40:$T$164,MATCH($B230,$B$40:$B$164,0),18)),"",INDEX($A$40:$T$164,MATCH($B230,$B$40:$B$164,0),18))</f>
        <v>0</v>
      </c>
      <c r="S230" s="20">
        <f t="shared" ref="S230:S238" si="70">IF(ISNA(INDEX($A$40:$T$164,MATCH($B230,$B$40:$B$164,0),19)),"",INDEX($A$40:$T$164,MATCH($B230,$B$40:$B$164,0),19))</f>
        <v>0</v>
      </c>
      <c r="T230" s="20" t="str">
        <f t="shared" ref="T230:T238" si="71">IF(ISNA(INDEX($A$40:$T$164,MATCH($B230,$B$40:$B$164,0),20)),"",INDEX($A$40:$T$164,MATCH($B230,$B$40:$B$164,0),20))</f>
        <v>DD</v>
      </c>
      <c r="U230" s="87"/>
      <c r="V230" s="71"/>
      <c r="W230" s="71"/>
      <c r="X230" s="71"/>
      <c r="Y230" s="71"/>
      <c r="Z230" s="71"/>
    </row>
    <row r="231" spans="1:26" ht="15" x14ac:dyDescent="0.2">
      <c r="A231" s="22" t="str">
        <f t="shared" si="60"/>
        <v>ULM2102</v>
      </c>
      <c r="B231" s="298" t="s">
        <v>188</v>
      </c>
      <c r="C231" s="298"/>
      <c r="D231" s="298"/>
      <c r="E231" s="298"/>
      <c r="F231" s="298"/>
      <c r="G231" s="298"/>
      <c r="H231" s="298"/>
      <c r="I231" s="298"/>
      <c r="J231" s="12">
        <f t="shared" si="61"/>
        <v>4</v>
      </c>
      <c r="K231" s="12">
        <f t="shared" si="62"/>
        <v>2</v>
      </c>
      <c r="L231" s="12">
        <f t="shared" si="63"/>
        <v>2</v>
      </c>
      <c r="M231" s="12">
        <f t="shared" si="64"/>
        <v>0</v>
      </c>
      <c r="N231" s="12">
        <f t="shared" si="65"/>
        <v>4</v>
      </c>
      <c r="O231" s="12">
        <f t="shared" si="66"/>
        <v>3</v>
      </c>
      <c r="P231" s="12">
        <f t="shared" si="67"/>
        <v>7</v>
      </c>
      <c r="Q231" s="20" t="str">
        <f t="shared" si="68"/>
        <v>E</v>
      </c>
      <c r="R231" s="20">
        <f t="shared" si="69"/>
        <v>0</v>
      </c>
      <c r="S231" s="20">
        <f t="shared" si="70"/>
        <v>0</v>
      </c>
      <c r="T231" s="20" t="str">
        <f t="shared" si="71"/>
        <v>DD</v>
      </c>
      <c r="U231" s="87"/>
      <c r="V231" s="71"/>
      <c r="W231" s="71"/>
      <c r="X231" s="71"/>
      <c r="Y231" s="71"/>
      <c r="Z231" s="71"/>
    </row>
    <row r="232" spans="1:26" ht="15" x14ac:dyDescent="0.2">
      <c r="A232" s="22" t="str">
        <f t="shared" si="60"/>
        <v>ULM2205</v>
      </c>
      <c r="B232" s="298" t="s">
        <v>198</v>
      </c>
      <c r="C232" s="298"/>
      <c r="D232" s="298"/>
      <c r="E232" s="298"/>
      <c r="F232" s="298"/>
      <c r="G232" s="298"/>
      <c r="H232" s="298"/>
      <c r="I232" s="298"/>
      <c r="J232" s="12">
        <f t="shared" si="61"/>
        <v>6</v>
      </c>
      <c r="K232" s="12">
        <f t="shared" si="62"/>
        <v>2</v>
      </c>
      <c r="L232" s="12">
        <f t="shared" si="63"/>
        <v>2</v>
      </c>
      <c r="M232" s="12">
        <f t="shared" si="64"/>
        <v>0</v>
      </c>
      <c r="N232" s="12">
        <f t="shared" si="65"/>
        <v>4</v>
      </c>
      <c r="O232" s="12">
        <f t="shared" si="66"/>
        <v>7</v>
      </c>
      <c r="P232" s="12">
        <f t="shared" si="67"/>
        <v>11</v>
      </c>
      <c r="Q232" s="20" t="str">
        <f t="shared" si="68"/>
        <v>E</v>
      </c>
      <c r="R232" s="20">
        <f t="shared" si="69"/>
        <v>0</v>
      </c>
      <c r="S232" s="20">
        <f t="shared" si="70"/>
        <v>0</v>
      </c>
      <c r="T232" s="20" t="str">
        <f t="shared" si="71"/>
        <v>DD</v>
      </c>
      <c r="U232" s="87"/>
      <c r="V232" s="71"/>
      <c r="W232" s="71"/>
      <c r="X232" s="71"/>
      <c r="Y232" s="71"/>
      <c r="Z232" s="71"/>
    </row>
    <row r="233" spans="1:26" ht="37.5" customHeight="1" x14ac:dyDescent="0.2">
      <c r="A233" s="22" t="str">
        <f t="shared" si="60"/>
        <v>ULM2206</v>
      </c>
      <c r="B233" s="298" t="s">
        <v>200</v>
      </c>
      <c r="C233" s="298"/>
      <c r="D233" s="298"/>
      <c r="E233" s="298"/>
      <c r="F233" s="298"/>
      <c r="G233" s="298"/>
      <c r="H233" s="298"/>
      <c r="I233" s="298"/>
      <c r="J233" s="12">
        <f t="shared" si="61"/>
        <v>5</v>
      </c>
      <c r="K233" s="12">
        <f t="shared" si="62"/>
        <v>2</v>
      </c>
      <c r="L233" s="12">
        <f t="shared" si="63"/>
        <v>1</v>
      </c>
      <c r="M233" s="12">
        <f t="shared" si="64"/>
        <v>0</v>
      </c>
      <c r="N233" s="12">
        <f t="shared" si="65"/>
        <v>3</v>
      </c>
      <c r="O233" s="12">
        <f t="shared" si="66"/>
        <v>6</v>
      </c>
      <c r="P233" s="12">
        <f t="shared" si="67"/>
        <v>9</v>
      </c>
      <c r="Q233" s="20" t="str">
        <f t="shared" si="68"/>
        <v>E</v>
      </c>
      <c r="R233" s="20">
        <f t="shared" si="69"/>
        <v>0</v>
      </c>
      <c r="S233" s="20">
        <f t="shared" si="70"/>
        <v>0</v>
      </c>
      <c r="T233" s="20" t="str">
        <f t="shared" si="71"/>
        <v>DD</v>
      </c>
      <c r="U233" s="87"/>
      <c r="V233" s="71"/>
      <c r="W233" s="71"/>
      <c r="X233" s="71"/>
      <c r="Y233" s="71"/>
      <c r="Z233" s="71"/>
    </row>
    <row r="234" spans="1:26" ht="15" x14ac:dyDescent="0.2">
      <c r="A234" s="22" t="str">
        <f t="shared" si="60"/>
        <v>ULM2311</v>
      </c>
      <c r="B234" s="298" t="s">
        <v>210</v>
      </c>
      <c r="C234" s="298"/>
      <c r="D234" s="298"/>
      <c r="E234" s="298"/>
      <c r="F234" s="298"/>
      <c r="G234" s="298"/>
      <c r="H234" s="298"/>
      <c r="I234" s="298"/>
      <c r="J234" s="12">
        <f t="shared" si="61"/>
        <v>7</v>
      </c>
      <c r="K234" s="12">
        <f t="shared" si="62"/>
        <v>2</v>
      </c>
      <c r="L234" s="12">
        <f t="shared" si="63"/>
        <v>2</v>
      </c>
      <c r="M234" s="12">
        <f t="shared" si="64"/>
        <v>0</v>
      </c>
      <c r="N234" s="12">
        <f t="shared" si="65"/>
        <v>4</v>
      </c>
      <c r="O234" s="12">
        <f t="shared" si="66"/>
        <v>9</v>
      </c>
      <c r="P234" s="12">
        <f t="shared" si="67"/>
        <v>13</v>
      </c>
      <c r="Q234" s="20" t="str">
        <f t="shared" si="68"/>
        <v>E</v>
      </c>
      <c r="R234" s="20">
        <f t="shared" si="69"/>
        <v>0</v>
      </c>
      <c r="S234" s="20">
        <f t="shared" si="70"/>
        <v>0</v>
      </c>
      <c r="T234" s="20" t="str">
        <f t="shared" si="71"/>
        <v>DD</v>
      </c>
      <c r="U234" s="87"/>
      <c r="V234" s="71"/>
      <c r="W234" s="71"/>
      <c r="X234" s="71"/>
      <c r="Y234" s="71"/>
      <c r="Z234" s="71"/>
    </row>
    <row r="235" spans="1:26" ht="33" customHeight="1" x14ac:dyDescent="0.2">
      <c r="A235" s="22" t="str">
        <f t="shared" si="60"/>
        <v>ULM2312</v>
      </c>
      <c r="B235" s="298" t="s">
        <v>212</v>
      </c>
      <c r="C235" s="298"/>
      <c r="D235" s="298"/>
      <c r="E235" s="298"/>
      <c r="F235" s="298"/>
      <c r="G235" s="298"/>
      <c r="H235" s="298"/>
      <c r="I235" s="298"/>
      <c r="J235" s="12">
        <f t="shared" si="61"/>
        <v>7</v>
      </c>
      <c r="K235" s="12">
        <f t="shared" si="62"/>
        <v>2</v>
      </c>
      <c r="L235" s="12">
        <f t="shared" si="63"/>
        <v>2</v>
      </c>
      <c r="M235" s="12">
        <f t="shared" si="64"/>
        <v>0</v>
      </c>
      <c r="N235" s="12">
        <f t="shared" si="65"/>
        <v>4</v>
      </c>
      <c r="O235" s="12">
        <f t="shared" si="66"/>
        <v>9</v>
      </c>
      <c r="P235" s="12">
        <f t="shared" si="67"/>
        <v>13</v>
      </c>
      <c r="Q235" s="20" t="str">
        <f t="shared" si="68"/>
        <v>E</v>
      </c>
      <c r="R235" s="20">
        <f t="shared" si="69"/>
        <v>0</v>
      </c>
      <c r="S235" s="20">
        <f t="shared" si="70"/>
        <v>0</v>
      </c>
      <c r="T235" s="20" t="str">
        <f t="shared" si="71"/>
        <v>DD</v>
      </c>
      <c r="U235" s="87"/>
      <c r="V235" s="71"/>
      <c r="W235" s="71"/>
      <c r="X235" s="71"/>
      <c r="Y235" s="71"/>
      <c r="Z235" s="71"/>
    </row>
    <row r="236" spans="1:26" ht="23.25" customHeight="1" x14ac:dyDescent="0.2">
      <c r="A236" s="22" t="str">
        <f t="shared" si="60"/>
        <v>ULM2415</v>
      </c>
      <c r="B236" s="298" t="s">
        <v>220</v>
      </c>
      <c r="C236" s="298"/>
      <c r="D236" s="298"/>
      <c r="E236" s="298"/>
      <c r="F236" s="298"/>
      <c r="G236" s="298"/>
      <c r="H236" s="298"/>
      <c r="I236" s="298"/>
      <c r="J236" s="12">
        <f t="shared" si="61"/>
        <v>5</v>
      </c>
      <c r="K236" s="12">
        <f t="shared" si="62"/>
        <v>2</v>
      </c>
      <c r="L236" s="12">
        <f t="shared" si="63"/>
        <v>2</v>
      </c>
      <c r="M236" s="12">
        <f t="shared" si="64"/>
        <v>0</v>
      </c>
      <c r="N236" s="12">
        <f t="shared" si="65"/>
        <v>4</v>
      </c>
      <c r="O236" s="12">
        <f t="shared" si="66"/>
        <v>5</v>
      </c>
      <c r="P236" s="12">
        <f t="shared" si="67"/>
        <v>9</v>
      </c>
      <c r="Q236" s="20" t="str">
        <f t="shared" si="68"/>
        <v>E</v>
      </c>
      <c r="R236" s="20">
        <f t="shared" si="69"/>
        <v>0</v>
      </c>
      <c r="S236" s="20">
        <f t="shared" si="70"/>
        <v>0</v>
      </c>
      <c r="T236" s="20" t="str">
        <f t="shared" si="71"/>
        <v>DD</v>
      </c>
      <c r="U236" s="87"/>
      <c r="V236" s="71"/>
      <c r="W236" s="71"/>
      <c r="X236" s="71"/>
      <c r="Y236" s="71"/>
      <c r="Z236" s="71"/>
    </row>
    <row r="237" spans="1:26" ht="15" x14ac:dyDescent="0.2">
      <c r="A237" s="22" t="str">
        <f t="shared" si="60"/>
        <v>ULM2520</v>
      </c>
      <c r="B237" s="298" t="s">
        <v>234</v>
      </c>
      <c r="C237" s="298"/>
      <c r="D237" s="298"/>
      <c r="E237" s="298"/>
      <c r="F237" s="298"/>
      <c r="G237" s="298"/>
      <c r="H237" s="298"/>
      <c r="I237" s="298"/>
      <c r="J237" s="12">
        <f t="shared" si="61"/>
        <v>5</v>
      </c>
      <c r="K237" s="12">
        <f t="shared" si="62"/>
        <v>2</v>
      </c>
      <c r="L237" s="12">
        <f t="shared" si="63"/>
        <v>2</v>
      </c>
      <c r="M237" s="12">
        <f t="shared" si="64"/>
        <v>0</v>
      </c>
      <c r="N237" s="12">
        <f t="shared" si="65"/>
        <v>4</v>
      </c>
      <c r="O237" s="12">
        <f t="shared" si="66"/>
        <v>5</v>
      </c>
      <c r="P237" s="12">
        <f t="shared" si="67"/>
        <v>9</v>
      </c>
      <c r="Q237" s="20" t="str">
        <f t="shared" si="68"/>
        <v>E</v>
      </c>
      <c r="R237" s="20">
        <f t="shared" si="69"/>
        <v>0</v>
      </c>
      <c r="S237" s="20">
        <f t="shared" si="70"/>
        <v>0</v>
      </c>
      <c r="T237" s="20" t="str">
        <f t="shared" si="71"/>
        <v>DD</v>
      </c>
      <c r="U237" s="87"/>
      <c r="V237" s="71"/>
      <c r="W237" s="71"/>
      <c r="X237" s="71"/>
      <c r="Y237" s="71"/>
      <c r="Z237" s="71"/>
    </row>
    <row r="238" spans="1:26" ht="25.5" customHeight="1" x14ac:dyDescent="0.2">
      <c r="A238" s="22" t="str">
        <f t="shared" si="60"/>
        <v>ULM2521</v>
      </c>
      <c r="B238" s="298" t="s">
        <v>236</v>
      </c>
      <c r="C238" s="298"/>
      <c r="D238" s="298"/>
      <c r="E238" s="298"/>
      <c r="F238" s="298"/>
      <c r="G238" s="298"/>
      <c r="H238" s="298"/>
      <c r="I238" s="298"/>
      <c r="J238" s="12">
        <f t="shared" si="61"/>
        <v>7</v>
      </c>
      <c r="K238" s="12">
        <f t="shared" si="62"/>
        <v>2</v>
      </c>
      <c r="L238" s="12">
        <f t="shared" si="63"/>
        <v>2</v>
      </c>
      <c r="M238" s="12">
        <f t="shared" si="64"/>
        <v>0</v>
      </c>
      <c r="N238" s="12">
        <f t="shared" si="65"/>
        <v>4</v>
      </c>
      <c r="O238" s="12">
        <f t="shared" si="66"/>
        <v>9</v>
      </c>
      <c r="P238" s="12">
        <f t="shared" si="67"/>
        <v>13</v>
      </c>
      <c r="Q238" s="20" t="str">
        <f t="shared" si="68"/>
        <v>E</v>
      </c>
      <c r="R238" s="20">
        <f t="shared" si="69"/>
        <v>0</v>
      </c>
      <c r="S238" s="20">
        <f t="shared" si="70"/>
        <v>0</v>
      </c>
      <c r="T238" s="20" t="str">
        <f t="shared" si="71"/>
        <v>DD</v>
      </c>
      <c r="U238" s="87"/>
      <c r="V238" s="71"/>
      <c r="W238" s="71"/>
      <c r="X238" s="71"/>
      <c r="Y238" s="71"/>
      <c r="Z238" s="71"/>
    </row>
    <row r="239" spans="1:26" ht="15" x14ac:dyDescent="0.2">
      <c r="A239" s="80" t="s">
        <v>28</v>
      </c>
      <c r="B239" s="360"/>
      <c r="C239" s="360"/>
      <c r="D239" s="360"/>
      <c r="E239" s="360"/>
      <c r="F239" s="360"/>
      <c r="G239" s="360"/>
      <c r="H239" s="360"/>
      <c r="I239" s="360"/>
      <c r="J239" s="14">
        <f t="shared" ref="J239:P239" si="72">SUM(J230:J238)</f>
        <v>52</v>
      </c>
      <c r="K239" s="14">
        <f t="shared" si="72"/>
        <v>18</v>
      </c>
      <c r="L239" s="14">
        <f t="shared" si="72"/>
        <v>17</v>
      </c>
      <c r="M239" s="14">
        <f t="shared" si="72"/>
        <v>0</v>
      </c>
      <c r="N239" s="14">
        <f t="shared" si="72"/>
        <v>35</v>
      </c>
      <c r="O239" s="14">
        <f t="shared" si="72"/>
        <v>60</v>
      </c>
      <c r="P239" s="14">
        <f t="shared" si="72"/>
        <v>95</v>
      </c>
      <c r="Q239" s="80">
        <f>COUNTIF(Q230:Q238,"E")</f>
        <v>9</v>
      </c>
      <c r="R239" s="80">
        <f>COUNTIF(R230:R238,"C")</f>
        <v>0</v>
      </c>
      <c r="S239" s="80">
        <f>COUNTIF(S230:S238,"VP")</f>
        <v>0</v>
      </c>
      <c r="T239" s="81">
        <f>COUNTA(T230:T238)</f>
        <v>9</v>
      </c>
      <c r="U239" s="87"/>
      <c r="V239" s="71"/>
      <c r="W239" s="71"/>
      <c r="X239" s="71"/>
      <c r="Y239" s="71"/>
      <c r="Z239" s="71"/>
    </row>
    <row r="240" spans="1:26" ht="15" x14ac:dyDescent="0.2">
      <c r="A240" s="303" t="s">
        <v>73</v>
      </c>
      <c r="B240" s="303"/>
      <c r="C240" s="303"/>
      <c r="D240" s="303"/>
      <c r="E240" s="303"/>
      <c r="F240" s="303"/>
      <c r="G240" s="303"/>
      <c r="H240" s="303"/>
      <c r="I240" s="303"/>
      <c r="J240" s="303"/>
      <c r="K240" s="303"/>
      <c r="L240" s="303"/>
      <c r="M240" s="303"/>
      <c r="N240" s="303"/>
      <c r="O240" s="303"/>
      <c r="P240" s="303"/>
      <c r="Q240" s="303"/>
      <c r="R240" s="303"/>
      <c r="S240" s="303"/>
      <c r="T240" s="303"/>
      <c r="U240" s="87"/>
      <c r="V240" s="71"/>
      <c r="W240" s="71"/>
      <c r="X240" s="71"/>
      <c r="Y240" s="71"/>
      <c r="Z240" s="71"/>
    </row>
    <row r="241" spans="1:26" ht="32.25" customHeight="1" x14ac:dyDescent="0.2">
      <c r="A241" s="22" t="str">
        <f>IF(ISNA(INDEX($A$40:$T$164,MATCH($B241,$B$40:$B$164,0),1)),"",INDEX($A$40:$T$164,MATCH($B241,$B$40:$B$164,0),1))</f>
        <v>ULM2643</v>
      </c>
      <c r="B241" s="298" t="s">
        <v>246</v>
      </c>
      <c r="C241" s="298"/>
      <c r="D241" s="298"/>
      <c r="E241" s="298"/>
      <c r="F241" s="298"/>
      <c r="G241" s="298"/>
      <c r="H241" s="298"/>
      <c r="I241" s="298"/>
      <c r="J241" s="12">
        <f>IF(ISNA(INDEX($A$40:$T$164,MATCH($B241,$B$40:$B$164,0),10)),"",INDEX($A$40:$T$164,MATCH($B241,$B$40:$B$164,0),10))</f>
        <v>7</v>
      </c>
      <c r="K241" s="12">
        <f>IF(ISNA(INDEX($A$40:$T$164,MATCH($B241,$B$40:$B$164,0),11)),"",INDEX($A$40:$T$164,MATCH($B241,$B$40:$B$164,0),11))</f>
        <v>2</v>
      </c>
      <c r="L241" s="12">
        <f>IF(ISNA(INDEX($A$40:$T$164,MATCH($B241,$B$40:$B$164,0),12)),"",INDEX($A$40:$T$164,MATCH($B241,$B$40:$B$164,0),12))</f>
        <v>2</v>
      </c>
      <c r="M241" s="12">
        <f>IF(ISNA(INDEX($A$40:$T$164,MATCH($B241,$B$40:$B$164,0),13)),"",INDEX($A$40:$T$164,MATCH($B241,$B$40:$B$164,0),13))</f>
        <v>0</v>
      </c>
      <c r="N241" s="12">
        <f>IF(ISNA(INDEX($A$40:$T$164,MATCH($B241,$B$40:$B$164,0),14)),"",INDEX($A$40:$T$164,MATCH($B241,$B$40:$B$164,0),14))</f>
        <v>4</v>
      </c>
      <c r="O241" s="12">
        <f>IF(ISNA(INDEX($A$40:$T$164,MATCH($B241,$B$40:$B$164,0),15)),"",INDEX($A$40:$T$164,MATCH($B241,$B$40:$B$164,0),15))</f>
        <v>11</v>
      </c>
      <c r="P241" s="12">
        <f>IF(ISNA(INDEX($A$40:$T$164,MATCH($B241,$B$40:$B$164,0),16)),"",INDEX($A$40:$T$164,MATCH($B241,$B$40:$B$164,0),16))</f>
        <v>15</v>
      </c>
      <c r="Q241" s="20" t="str">
        <f>IF(ISNA(INDEX($A$40:$T$164,MATCH($B241,$B$40:$B$164,0),17)),"",INDEX($A$40:$T$164,MATCH($B241,$B$40:$B$164,0),17))</f>
        <v>E</v>
      </c>
      <c r="R241" s="20">
        <f>IF(ISNA(INDEX($A$40:$T$164,MATCH($B241,$B$40:$B$164,0),18)),"",INDEX($A$40:$T$164,MATCH($B241,$B$40:$B$164,0),18))</f>
        <v>0</v>
      </c>
      <c r="S241" s="20">
        <f>IF(ISNA(INDEX($A$40:$T$164,MATCH($B241,$B$40:$B$164,0),19)),"",INDEX($A$40:$T$164,MATCH($B241,$B$40:$B$164,0),19))</f>
        <v>0</v>
      </c>
      <c r="T241" s="20" t="str">
        <f>IF(ISNA(INDEX($A$40:$T$164,MATCH($B241,$B$40:$B$164,0),20)),"",INDEX($A$40:$T$164,MATCH($B241,$B$40:$B$164,0),20))</f>
        <v>DD</v>
      </c>
      <c r="U241" s="87"/>
      <c r="V241" s="71"/>
      <c r="W241" s="71"/>
      <c r="X241" s="71"/>
      <c r="Y241" s="71"/>
      <c r="Z241" s="71"/>
    </row>
    <row r="242" spans="1:26" ht="15" x14ac:dyDescent="0.2">
      <c r="A242" s="80" t="s">
        <v>28</v>
      </c>
      <c r="B242" s="303"/>
      <c r="C242" s="303"/>
      <c r="D242" s="303"/>
      <c r="E242" s="303"/>
      <c r="F242" s="303"/>
      <c r="G242" s="303"/>
      <c r="H242" s="303"/>
      <c r="I242" s="303"/>
      <c r="J242" s="14">
        <f t="shared" ref="J242:P242" si="73">SUM(J241:J241)</f>
        <v>7</v>
      </c>
      <c r="K242" s="14">
        <f t="shared" si="73"/>
        <v>2</v>
      </c>
      <c r="L242" s="14">
        <f t="shared" si="73"/>
        <v>2</v>
      </c>
      <c r="M242" s="14">
        <f t="shared" si="73"/>
        <v>0</v>
      </c>
      <c r="N242" s="14">
        <f t="shared" si="73"/>
        <v>4</v>
      </c>
      <c r="O242" s="14">
        <f t="shared" si="73"/>
        <v>11</v>
      </c>
      <c r="P242" s="14">
        <f t="shared" si="73"/>
        <v>15</v>
      </c>
      <c r="Q242" s="80">
        <f>COUNTIF(Q241:Q241,"E")</f>
        <v>1</v>
      </c>
      <c r="R242" s="80">
        <f>COUNTIF(R241:R241,"C")</f>
        <v>0</v>
      </c>
      <c r="S242" s="80">
        <f>COUNTIF(S241:S241,"VP")</f>
        <v>0</v>
      </c>
      <c r="T242" s="81">
        <f>COUNTA(T241:T241)</f>
        <v>1</v>
      </c>
      <c r="U242" s="87"/>
      <c r="V242" s="71"/>
      <c r="W242" s="71"/>
      <c r="X242" s="71"/>
      <c r="Y242" s="71"/>
      <c r="Z242" s="71"/>
    </row>
    <row r="243" spans="1:26" ht="19.5" customHeight="1" x14ac:dyDescent="0.2">
      <c r="A243" s="302" t="s">
        <v>157</v>
      </c>
      <c r="B243" s="302"/>
      <c r="C243" s="302"/>
      <c r="D243" s="302"/>
      <c r="E243" s="302"/>
      <c r="F243" s="302"/>
      <c r="G243" s="302"/>
      <c r="H243" s="302"/>
      <c r="I243" s="302"/>
      <c r="J243" s="14">
        <f t="shared" ref="J243:T243" si="74">SUM(J239,J242)</f>
        <v>59</v>
      </c>
      <c r="K243" s="14">
        <f t="shared" si="74"/>
        <v>20</v>
      </c>
      <c r="L243" s="14">
        <f t="shared" si="74"/>
        <v>19</v>
      </c>
      <c r="M243" s="14">
        <f t="shared" si="74"/>
        <v>0</v>
      </c>
      <c r="N243" s="14">
        <f t="shared" si="74"/>
        <v>39</v>
      </c>
      <c r="O243" s="14">
        <f t="shared" si="74"/>
        <v>71</v>
      </c>
      <c r="P243" s="14">
        <f t="shared" si="74"/>
        <v>110</v>
      </c>
      <c r="Q243" s="14">
        <f t="shared" si="74"/>
        <v>10</v>
      </c>
      <c r="R243" s="14">
        <f t="shared" si="74"/>
        <v>0</v>
      </c>
      <c r="S243" s="14">
        <f t="shared" si="74"/>
        <v>0</v>
      </c>
      <c r="T243" s="86">
        <f t="shared" si="74"/>
        <v>10</v>
      </c>
      <c r="U243" s="87"/>
      <c r="V243" s="71"/>
      <c r="W243" s="71"/>
      <c r="X243" s="71"/>
      <c r="Y243" s="71"/>
      <c r="Z243" s="71"/>
    </row>
    <row r="244" spans="1:26" x14ac:dyDescent="0.2">
      <c r="A244" s="302" t="s">
        <v>53</v>
      </c>
      <c r="B244" s="302"/>
      <c r="C244" s="302"/>
      <c r="D244" s="302"/>
      <c r="E244" s="302"/>
      <c r="F244" s="302"/>
      <c r="G244" s="302"/>
      <c r="H244" s="302"/>
      <c r="I244" s="302"/>
      <c r="J244" s="302"/>
      <c r="K244" s="14">
        <f t="shared" ref="K244:P244" si="75">K239*14+K242*12</f>
        <v>276</v>
      </c>
      <c r="L244" s="14">
        <f t="shared" si="75"/>
        <v>262</v>
      </c>
      <c r="M244" s="14">
        <f t="shared" si="75"/>
        <v>0</v>
      </c>
      <c r="N244" s="14">
        <f t="shared" si="75"/>
        <v>538</v>
      </c>
      <c r="O244" s="14">
        <f t="shared" si="75"/>
        <v>972</v>
      </c>
      <c r="P244" s="14">
        <f t="shared" si="75"/>
        <v>1510</v>
      </c>
      <c r="Q244" s="305"/>
      <c r="R244" s="305"/>
      <c r="S244" s="305"/>
      <c r="T244" s="305"/>
    </row>
    <row r="245" spans="1:26" ht="12.75" customHeight="1" x14ac:dyDescent="0.2">
      <c r="A245" s="302"/>
      <c r="B245" s="302"/>
      <c r="C245" s="302"/>
      <c r="D245" s="302"/>
      <c r="E245" s="302"/>
      <c r="F245" s="302"/>
      <c r="G245" s="302"/>
      <c r="H245" s="302"/>
      <c r="I245" s="302"/>
      <c r="J245" s="302"/>
      <c r="K245" s="306">
        <f>SUM(K244:M244)</f>
        <v>538</v>
      </c>
      <c r="L245" s="306"/>
      <c r="M245" s="306"/>
      <c r="N245" s="306">
        <f>SUM(N244:O244)</f>
        <v>1510</v>
      </c>
      <c r="O245" s="306"/>
      <c r="P245" s="306"/>
      <c r="Q245" s="305"/>
      <c r="R245" s="305"/>
      <c r="S245" s="305"/>
      <c r="T245" s="305"/>
    </row>
    <row r="246" spans="1:26" s="43" customFormat="1" ht="18" customHeight="1" x14ac:dyDescent="0.2">
      <c r="A246" s="314" t="s">
        <v>102</v>
      </c>
      <c r="B246" s="315"/>
      <c r="C246" s="315"/>
      <c r="D246" s="315"/>
      <c r="E246" s="315"/>
      <c r="F246" s="315"/>
      <c r="G246" s="315"/>
      <c r="H246" s="315"/>
      <c r="I246" s="315"/>
      <c r="J246" s="316"/>
      <c r="K246" s="367">
        <f>T243/SUM(T53,T70,T86,T100,T115,T129)</f>
        <v>0.25641025641025639</v>
      </c>
      <c r="L246" s="367"/>
      <c r="M246" s="367"/>
      <c r="N246" s="367"/>
      <c r="O246" s="367"/>
      <c r="P246" s="367"/>
      <c r="Q246" s="367"/>
      <c r="R246" s="367"/>
      <c r="S246" s="367"/>
      <c r="T246" s="367"/>
    </row>
    <row r="247" spans="1:26" ht="18" customHeight="1" x14ac:dyDescent="0.2">
      <c r="A247" s="317" t="s">
        <v>103</v>
      </c>
      <c r="B247" s="317"/>
      <c r="C247" s="317"/>
      <c r="D247" s="317"/>
      <c r="E247" s="317"/>
      <c r="F247" s="317"/>
      <c r="G247" s="317"/>
      <c r="H247" s="317"/>
      <c r="I247" s="317"/>
      <c r="J247" s="317"/>
      <c r="K247" s="367">
        <f>K245/(SUM(N53,N70,N86,N100,N115)*14+N129*12)</f>
        <v>0.26346718903036237</v>
      </c>
      <c r="L247" s="367"/>
      <c r="M247" s="367"/>
      <c r="N247" s="367"/>
      <c r="O247" s="367"/>
      <c r="P247" s="367"/>
      <c r="Q247" s="367"/>
      <c r="R247" s="367"/>
      <c r="S247" s="367"/>
      <c r="T247" s="367"/>
    </row>
    <row r="248" spans="1:26" x14ac:dyDescent="0.2">
      <c r="B248" s="2"/>
      <c r="C248" s="2"/>
      <c r="D248" s="2"/>
      <c r="E248" s="2"/>
      <c r="F248" s="2"/>
      <c r="G248" s="2"/>
      <c r="M248" s="6"/>
      <c r="N248" s="6"/>
      <c r="O248" s="6"/>
      <c r="P248" s="6"/>
      <c r="Q248" s="6"/>
      <c r="R248" s="6"/>
      <c r="S248" s="6"/>
    </row>
    <row r="249" spans="1:26" x14ac:dyDescent="0.2">
      <c r="A249" s="271" t="s">
        <v>281</v>
      </c>
      <c r="B249" s="272"/>
      <c r="C249" s="272"/>
      <c r="D249" s="272"/>
      <c r="E249" s="272"/>
      <c r="F249" s="272"/>
      <c r="G249" s="272"/>
      <c r="H249" s="272"/>
      <c r="I249" s="272"/>
      <c r="J249" s="272"/>
      <c r="K249" s="272"/>
      <c r="L249" s="272"/>
      <c r="M249" s="272"/>
      <c r="N249" s="272"/>
      <c r="O249" s="272"/>
      <c r="P249" s="272"/>
      <c r="Q249" s="272"/>
      <c r="R249" s="272"/>
      <c r="S249" s="272"/>
      <c r="T249" s="273"/>
    </row>
    <row r="250" spans="1:26" s="115" customFormat="1" x14ac:dyDescent="0.2">
      <c r="A250" s="274"/>
      <c r="B250" s="275"/>
      <c r="C250" s="275"/>
      <c r="D250" s="275"/>
      <c r="E250" s="275"/>
      <c r="F250" s="275"/>
      <c r="G250" s="275"/>
      <c r="H250" s="275"/>
      <c r="I250" s="275"/>
      <c r="J250" s="275"/>
      <c r="K250" s="275"/>
      <c r="L250" s="275"/>
      <c r="M250" s="275"/>
      <c r="N250" s="275"/>
      <c r="O250" s="275"/>
      <c r="P250" s="275"/>
      <c r="Q250" s="275"/>
      <c r="R250" s="275"/>
      <c r="S250" s="275"/>
      <c r="T250" s="276"/>
    </row>
    <row r="251" spans="1:26" x14ac:dyDescent="0.2">
      <c r="A251" s="303" t="s">
        <v>30</v>
      </c>
      <c r="B251" s="303" t="s">
        <v>29</v>
      </c>
      <c r="C251" s="303"/>
      <c r="D251" s="303"/>
      <c r="E251" s="303"/>
      <c r="F251" s="303"/>
      <c r="G251" s="303"/>
      <c r="H251" s="303"/>
      <c r="I251" s="303"/>
      <c r="J251" s="304" t="s">
        <v>43</v>
      </c>
      <c r="K251" s="277" t="s">
        <v>27</v>
      </c>
      <c r="L251" s="278"/>
      <c r="M251" s="279"/>
      <c r="N251" s="277" t="s">
        <v>44</v>
      </c>
      <c r="O251" s="278"/>
      <c r="P251" s="279"/>
      <c r="Q251" s="277" t="s">
        <v>26</v>
      </c>
      <c r="R251" s="278"/>
      <c r="S251" s="279"/>
      <c r="T251" s="304" t="s">
        <v>25</v>
      </c>
    </row>
    <row r="252" spans="1:26" s="115" customFormat="1" x14ac:dyDescent="0.2">
      <c r="A252" s="303"/>
      <c r="B252" s="303"/>
      <c r="C252" s="303"/>
      <c r="D252" s="303"/>
      <c r="E252" s="303"/>
      <c r="F252" s="303"/>
      <c r="G252" s="303"/>
      <c r="H252" s="303"/>
      <c r="I252" s="303"/>
      <c r="J252" s="304"/>
      <c r="K252" s="280"/>
      <c r="L252" s="281"/>
      <c r="M252" s="282"/>
      <c r="N252" s="280"/>
      <c r="O252" s="281"/>
      <c r="P252" s="282"/>
      <c r="Q252" s="280"/>
      <c r="R252" s="281"/>
      <c r="S252" s="282"/>
      <c r="T252" s="304"/>
    </row>
    <row r="253" spans="1:26" x14ac:dyDescent="0.2">
      <c r="A253" s="303"/>
      <c r="B253" s="303"/>
      <c r="C253" s="303"/>
      <c r="D253" s="303"/>
      <c r="E253" s="303"/>
      <c r="F253" s="303"/>
      <c r="G253" s="303"/>
      <c r="H253" s="303"/>
      <c r="I253" s="303"/>
      <c r="J253" s="304"/>
      <c r="K253" s="82" t="s">
        <v>31</v>
      </c>
      <c r="L253" s="82" t="s">
        <v>32</v>
      </c>
      <c r="M253" s="82" t="s">
        <v>33</v>
      </c>
      <c r="N253" s="82" t="s">
        <v>37</v>
      </c>
      <c r="O253" s="82" t="s">
        <v>8</v>
      </c>
      <c r="P253" s="82" t="s">
        <v>34</v>
      </c>
      <c r="Q253" s="82" t="s">
        <v>35</v>
      </c>
      <c r="R253" s="82" t="s">
        <v>31</v>
      </c>
      <c r="S253" s="82" t="s">
        <v>36</v>
      </c>
      <c r="T253" s="304"/>
    </row>
    <row r="254" spans="1:26" x14ac:dyDescent="0.2">
      <c r="A254" s="303" t="s">
        <v>61</v>
      </c>
      <c r="B254" s="303"/>
      <c r="C254" s="303"/>
      <c r="D254" s="303"/>
      <c r="E254" s="303"/>
      <c r="F254" s="303"/>
      <c r="G254" s="303"/>
      <c r="H254" s="303"/>
      <c r="I254" s="303"/>
      <c r="J254" s="303"/>
      <c r="K254" s="303"/>
      <c r="L254" s="303"/>
      <c r="M254" s="303"/>
      <c r="N254" s="303"/>
      <c r="O254" s="303"/>
      <c r="P254" s="303"/>
      <c r="Q254" s="303"/>
      <c r="R254" s="303"/>
      <c r="S254" s="303"/>
      <c r="T254" s="303"/>
      <c r="U254" s="48"/>
    </row>
    <row r="255" spans="1:26" x14ac:dyDescent="0.2">
      <c r="A255" s="22" t="str">
        <f t="shared" ref="A255:A274" si="76">IF(ISNA(INDEX($A$40:$T$164,MATCH($B255,$B$40:$B$164,0),1)),"",INDEX($A$40:$T$164,MATCH($B255,$B$40:$B$164,0),1))</f>
        <v>ULM2139</v>
      </c>
      <c r="B255" s="298" t="s">
        <v>190</v>
      </c>
      <c r="C255" s="298"/>
      <c r="D255" s="298"/>
      <c r="E255" s="298"/>
      <c r="F255" s="298"/>
      <c r="G255" s="298"/>
      <c r="H255" s="298"/>
      <c r="I255" s="298"/>
      <c r="J255" s="12">
        <f t="shared" ref="J255:J274" si="77">IF(ISNA(INDEX($A$40:$T$164,MATCH($B255,$B$40:$B$164,0),10)),"",INDEX($A$40:$T$164,MATCH($B255,$B$40:$B$164,0),10))</f>
        <v>4</v>
      </c>
      <c r="K255" s="12">
        <f t="shared" ref="K255:K274" si="78">IF(ISNA(INDEX($A$40:$T$164,MATCH($B255,$B$40:$B$164,0),11)),"",INDEX($A$40:$T$164,MATCH($B255,$B$40:$B$164,0),11))</f>
        <v>0</v>
      </c>
      <c r="L255" s="12">
        <f t="shared" ref="L255:L274" si="79">IF(ISNA(INDEX($A$40:$T$164,MATCH($B255,$B$40:$B$164,0),12)),"",INDEX($A$40:$T$164,MATCH($B255,$B$40:$B$164,0),12))</f>
        <v>2</v>
      </c>
      <c r="M255" s="12">
        <f t="shared" ref="M255:M274" si="80">IF(ISNA(INDEX($A$40:$T$164,MATCH($B255,$B$40:$B$164,0),13)),"",INDEX($A$40:$T$164,MATCH($B255,$B$40:$B$164,0),13))</f>
        <v>0</v>
      </c>
      <c r="N255" s="12">
        <f t="shared" ref="N255:N274" si="81">IF(ISNA(INDEX($A$40:$T$164,MATCH($B255,$B$40:$B$164,0),14)),"",INDEX($A$40:$T$164,MATCH($B255,$B$40:$B$164,0),14))</f>
        <v>2</v>
      </c>
      <c r="O255" s="12">
        <f t="shared" ref="O255:O274" si="82">IF(ISNA(INDEX($A$40:$T$164,MATCH($B255,$B$40:$B$164,0),15)),"",INDEX($A$40:$T$164,MATCH($B255,$B$40:$B$164,0),15))</f>
        <v>5</v>
      </c>
      <c r="P255" s="12">
        <f t="shared" ref="P255:P274" si="83">IF(ISNA(INDEX($A$40:$T$164,MATCH($B255,$B$40:$B$164,0),16)),"",INDEX($A$40:$T$164,MATCH($B255,$B$40:$B$164,0),16))</f>
        <v>7</v>
      </c>
      <c r="Q255" s="20" t="str">
        <f t="shared" ref="Q255:Q274" si="84">IF(ISNA(INDEX($A$40:$T$164,MATCH($B255,$B$40:$B$164,0),17)),"",INDEX($A$40:$T$164,MATCH($B255,$B$40:$B$164,0),17))</f>
        <v>E</v>
      </c>
      <c r="R255" s="20">
        <f t="shared" ref="R255:R274" si="85">IF(ISNA(INDEX($A$40:$T$164,MATCH($B255,$B$40:$B$164,0),18)),"",INDEX($A$40:$T$164,MATCH($B255,$B$40:$B$164,0),18))</f>
        <v>0</v>
      </c>
      <c r="S255" s="20">
        <f t="shared" ref="S255:S274" si="86">IF(ISNA(INDEX($A$40:$T$164,MATCH($B255,$B$40:$B$164,0),19)),"",INDEX($A$40:$T$164,MATCH($B255,$B$40:$B$164,0),19))</f>
        <v>0</v>
      </c>
      <c r="T255" s="20" t="str">
        <f t="shared" ref="T255:T274" si="87">IF(ISNA(INDEX($A$40:$T$164,MATCH($B255,$B$40:$B$164,0),20)),"",INDEX($A$40:$T$164,MATCH($B255,$B$40:$B$164,0),20))</f>
        <v>DS</v>
      </c>
      <c r="U255" s="48"/>
    </row>
    <row r="256" spans="1:26" x14ac:dyDescent="0.2">
      <c r="A256" s="22" t="str">
        <f t="shared" si="76"/>
        <v>ULM2104</v>
      </c>
      <c r="B256" s="298" t="s">
        <v>194</v>
      </c>
      <c r="C256" s="298"/>
      <c r="D256" s="298"/>
      <c r="E256" s="298"/>
      <c r="F256" s="298"/>
      <c r="G256" s="298"/>
      <c r="H256" s="298"/>
      <c r="I256" s="298"/>
      <c r="J256" s="12">
        <f t="shared" si="77"/>
        <v>5</v>
      </c>
      <c r="K256" s="12">
        <f t="shared" si="78"/>
        <v>2</v>
      </c>
      <c r="L256" s="12">
        <f t="shared" si="79"/>
        <v>2</v>
      </c>
      <c r="M256" s="12">
        <f t="shared" si="80"/>
        <v>0</v>
      </c>
      <c r="N256" s="12">
        <f t="shared" si="81"/>
        <v>4</v>
      </c>
      <c r="O256" s="12">
        <f t="shared" si="82"/>
        <v>5</v>
      </c>
      <c r="P256" s="12">
        <f t="shared" si="83"/>
        <v>9</v>
      </c>
      <c r="Q256" s="20" t="str">
        <f t="shared" si="84"/>
        <v>E</v>
      </c>
      <c r="R256" s="20">
        <f t="shared" si="85"/>
        <v>0</v>
      </c>
      <c r="S256" s="20">
        <f t="shared" si="86"/>
        <v>0</v>
      </c>
      <c r="T256" s="20" t="str">
        <f t="shared" si="87"/>
        <v>DS</v>
      </c>
      <c r="U256" s="48"/>
    </row>
    <row r="257" spans="1:26" ht="15" x14ac:dyDescent="0.25">
      <c r="A257" s="22" t="str">
        <f t="shared" si="76"/>
        <v>ULX2001</v>
      </c>
      <c r="B257" s="298" t="s">
        <v>196</v>
      </c>
      <c r="C257" s="298"/>
      <c r="D257" s="298"/>
      <c r="E257" s="298"/>
      <c r="F257" s="298"/>
      <c r="G257" s="298"/>
      <c r="H257" s="298"/>
      <c r="I257" s="298"/>
      <c r="J257" s="12">
        <f t="shared" si="77"/>
        <v>4</v>
      </c>
      <c r="K257" s="12">
        <f t="shared" si="78"/>
        <v>2</v>
      </c>
      <c r="L257" s="12">
        <f t="shared" si="79"/>
        <v>2</v>
      </c>
      <c r="M257" s="12">
        <f t="shared" si="80"/>
        <v>0</v>
      </c>
      <c r="N257" s="12">
        <f t="shared" si="81"/>
        <v>4</v>
      </c>
      <c r="O257" s="12">
        <f t="shared" si="82"/>
        <v>3</v>
      </c>
      <c r="P257" s="12">
        <f t="shared" si="83"/>
        <v>7</v>
      </c>
      <c r="Q257" s="20">
        <f t="shared" si="84"/>
        <v>0</v>
      </c>
      <c r="R257" s="20" t="str">
        <f t="shared" si="85"/>
        <v>C</v>
      </c>
      <c r="S257" s="20">
        <f t="shared" si="86"/>
        <v>0</v>
      </c>
      <c r="T257" s="20" t="str">
        <f t="shared" si="87"/>
        <v>DS</v>
      </c>
      <c r="U257" s="61"/>
      <c r="V257" s="62"/>
    </row>
    <row r="258" spans="1:26" ht="24.75" customHeight="1" x14ac:dyDescent="0.25">
      <c r="A258" s="22" t="str">
        <f t="shared" si="76"/>
        <v>ULM2207</v>
      </c>
      <c r="B258" s="298" t="s">
        <v>202</v>
      </c>
      <c r="C258" s="298"/>
      <c r="D258" s="298"/>
      <c r="E258" s="298"/>
      <c r="F258" s="298"/>
      <c r="G258" s="298"/>
      <c r="H258" s="298"/>
      <c r="I258" s="298"/>
      <c r="J258" s="12">
        <f t="shared" si="77"/>
        <v>5</v>
      </c>
      <c r="K258" s="12">
        <f t="shared" si="78"/>
        <v>2</v>
      </c>
      <c r="L258" s="12">
        <f t="shared" si="79"/>
        <v>2</v>
      </c>
      <c r="M258" s="12">
        <f t="shared" si="80"/>
        <v>0</v>
      </c>
      <c r="N258" s="12">
        <f t="shared" si="81"/>
        <v>4</v>
      </c>
      <c r="O258" s="12">
        <f t="shared" si="82"/>
        <v>5</v>
      </c>
      <c r="P258" s="12">
        <f t="shared" si="83"/>
        <v>9</v>
      </c>
      <c r="Q258" s="20" t="str">
        <f t="shared" si="84"/>
        <v>E</v>
      </c>
      <c r="R258" s="20">
        <f t="shared" si="85"/>
        <v>0</v>
      </c>
      <c r="S258" s="20">
        <f t="shared" si="86"/>
        <v>0</v>
      </c>
      <c r="T258" s="20" t="str">
        <f t="shared" si="87"/>
        <v>DS</v>
      </c>
      <c r="U258" s="85"/>
      <c r="V258" s="62"/>
      <c r="W258" s="62"/>
      <c r="X258" s="62"/>
      <c r="Y258" s="62"/>
      <c r="Z258" s="62"/>
    </row>
    <row r="259" spans="1:26" ht="30" customHeight="1" x14ac:dyDescent="0.25">
      <c r="A259" s="22" t="str">
        <f t="shared" si="76"/>
        <v>ULM1207</v>
      </c>
      <c r="B259" s="298" t="s">
        <v>204</v>
      </c>
      <c r="C259" s="298"/>
      <c r="D259" s="298"/>
      <c r="E259" s="298"/>
      <c r="F259" s="298"/>
      <c r="G259" s="298"/>
      <c r="H259" s="298"/>
      <c r="I259" s="298"/>
      <c r="J259" s="12">
        <f t="shared" si="77"/>
        <v>4</v>
      </c>
      <c r="K259" s="12">
        <f t="shared" si="78"/>
        <v>2</v>
      </c>
      <c r="L259" s="12">
        <f t="shared" si="79"/>
        <v>2</v>
      </c>
      <c r="M259" s="12">
        <f t="shared" si="80"/>
        <v>0</v>
      </c>
      <c r="N259" s="12">
        <f t="shared" si="81"/>
        <v>4</v>
      </c>
      <c r="O259" s="12">
        <f t="shared" si="82"/>
        <v>3</v>
      </c>
      <c r="P259" s="12">
        <f t="shared" si="83"/>
        <v>7</v>
      </c>
      <c r="Q259" s="20" t="str">
        <f t="shared" si="84"/>
        <v>E</v>
      </c>
      <c r="R259" s="20">
        <f t="shared" si="85"/>
        <v>0</v>
      </c>
      <c r="S259" s="20">
        <f t="shared" si="86"/>
        <v>0</v>
      </c>
      <c r="T259" s="20" t="str">
        <f t="shared" si="87"/>
        <v>DS</v>
      </c>
      <c r="U259" s="85"/>
      <c r="V259" s="62"/>
      <c r="W259" s="62"/>
      <c r="X259" s="62"/>
      <c r="Y259" s="62"/>
      <c r="Z259" s="62"/>
    </row>
    <row r="260" spans="1:26" ht="15" x14ac:dyDescent="0.25">
      <c r="A260" s="22" t="str">
        <f t="shared" si="76"/>
        <v>ULM2210</v>
      </c>
      <c r="B260" s="298" t="s">
        <v>206</v>
      </c>
      <c r="C260" s="298"/>
      <c r="D260" s="298"/>
      <c r="E260" s="298"/>
      <c r="F260" s="298"/>
      <c r="G260" s="298"/>
      <c r="H260" s="298"/>
      <c r="I260" s="298"/>
      <c r="J260" s="12">
        <f t="shared" si="77"/>
        <v>3</v>
      </c>
      <c r="K260" s="12">
        <f t="shared" si="78"/>
        <v>0</v>
      </c>
      <c r="L260" s="12">
        <f t="shared" si="79"/>
        <v>0</v>
      </c>
      <c r="M260" s="12">
        <f t="shared" si="80"/>
        <v>5</v>
      </c>
      <c r="N260" s="12">
        <f t="shared" si="81"/>
        <v>5</v>
      </c>
      <c r="O260" s="12">
        <f t="shared" si="82"/>
        <v>0</v>
      </c>
      <c r="P260" s="12">
        <f t="shared" si="83"/>
        <v>5</v>
      </c>
      <c r="Q260" s="20">
        <f t="shared" si="84"/>
        <v>0</v>
      </c>
      <c r="R260" s="20" t="str">
        <f t="shared" si="85"/>
        <v>C</v>
      </c>
      <c r="S260" s="20">
        <f t="shared" si="86"/>
        <v>0</v>
      </c>
      <c r="T260" s="20" t="str">
        <f t="shared" si="87"/>
        <v>DS</v>
      </c>
      <c r="U260" s="85"/>
      <c r="V260" s="62"/>
      <c r="W260" s="62"/>
      <c r="X260" s="62"/>
      <c r="Y260" s="62"/>
      <c r="Z260" s="62"/>
    </row>
    <row r="261" spans="1:26" ht="15" x14ac:dyDescent="0.25">
      <c r="A261" s="22" t="str">
        <f t="shared" si="76"/>
        <v>ULX2002</v>
      </c>
      <c r="B261" s="298" t="s">
        <v>208</v>
      </c>
      <c r="C261" s="298"/>
      <c r="D261" s="298"/>
      <c r="E261" s="298"/>
      <c r="F261" s="298"/>
      <c r="G261" s="298"/>
      <c r="H261" s="298"/>
      <c r="I261" s="298"/>
      <c r="J261" s="12">
        <f t="shared" si="77"/>
        <v>4</v>
      </c>
      <c r="K261" s="12">
        <f t="shared" si="78"/>
        <v>2</v>
      </c>
      <c r="L261" s="12">
        <f t="shared" si="79"/>
        <v>2</v>
      </c>
      <c r="M261" s="12">
        <f t="shared" si="80"/>
        <v>0</v>
      </c>
      <c r="N261" s="12">
        <f t="shared" si="81"/>
        <v>4</v>
      </c>
      <c r="O261" s="12">
        <f t="shared" si="82"/>
        <v>3</v>
      </c>
      <c r="P261" s="12">
        <f t="shared" si="83"/>
        <v>7</v>
      </c>
      <c r="Q261" s="20" t="str">
        <f t="shared" si="84"/>
        <v>E</v>
      </c>
      <c r="R261" s="20">
        <f t="shared" si="85"/>
        <v>0</v>
      </c>
      <c r="S261" s="20">
        <f t="shared" si="86"/>
        <v>0</v>
      </c>
      <c r="T261" s="20" t="str">
        <f t="shared" si="87"/>
        <v>DS</v>
      </c>
      <c r="U261" s="85"/>
      <c r="V261" s="62"/>
      <c r="W261" s="62"/>
      <c r="X261" s="62"/>
      <c r="Y261" s="62"/>
      <c r="Z261" s="62"/>
    </row>
    <row r="262" spans="1:26" s="59" customFormat="1" ht="29.25" customHeight="1" x14ac:dyDescent="0.25">
      <c r="A262" s="22" t="str">
        <f t="shared" si="76"/>
        <v>ULM2313</v>
      </c>
      <c r="B262" s="298" t="s">
        <v>214</v>
      </c>
      <c r="C262" s="298"/>
      <c r="D262" s="298"/>
      <c r="E262" s="298"/>
      <c r="F262" s="298"/>
      <c r="G262" s="298"/>
      <c r="H262" s="298"/>
      <c r="I262" s="298"/>
      <c r="J262" s="12">
        <f t="shared" si="77"/>
        <v>4</v>
      </c>
      <c r="K262" s="12">
        <f t="shared" si="78"/>
        <v>2</v>
      </c>
      <c r="L262" s="12">
        <f t="shared" si="79"/>
        <v>2</v>
      </c>
      <c r="M262" s="12">
        <f t="shared" si="80"/>
        <v>0</v>
      </c>
      <c r="N262" s="12">
        <f t="shared" si="81"/>
        <v>4</v>
      </c>
      <c r="O262" s="12">
        <f t="shared" si="82"/>
        <v>3</v>
      </c>
      <c r="P262" s="12">
        <f t="shared" si="83"/>
        <v>7</v>
      </c>
      <c r="Q262" s="20" t="str">
        <f t="shared" si="84"/>
        <v>E</v>
      </c>
      <c r="R262" s="20">
        <f t="shared" si="85"/>
        <v>0</v>
      </c>
      <c r="S262" s="20">
        <f t="shared" si="86"/>
        <v>0</v>
      </c>
      <c r="T262" s="20" t="str">
        <f t="shared" si="87"/>
        <v>DS</v>
      </c>
      <c r="U262" s="85"/>
      <c r="V262" s="62"/>
      <c r="W262" s="62"/>
      <c r="X262" s="62"/>
      <c r="Y262" s="62"/>
      <c r="Z262" s="62"/>
    </row>
    <row r="263" spans="1:26" s="59" customFormat="1" ht="15" x14ac:dyDescent="0.25">
      <c r="A263" s="22" t="str">
        <f t="shared" si="76"/>
        <v>ULX2003</v>
      </c>
      <c r="B263" s="298" t="s">
        <v>216</v>
      </c>
      <c r="C263" s="298"/>
      <c r="D263" s="298"/>
      <c r="E263" s="298"/>
      <c r="F263" s="298"/>
      <c r="G263" s="298"/>
      <c r="H263" s="298"/>
      <c r="I263" s="298"/>
      <c r="J263" s="12">
        <f t="shared" si="77"/>
        <v>4</v>
      </c>
      <c r="K263" s="12">
        <f t="shared" si="78"/>
        <v>2</v>
      </c>
      <c r="L263" s="12">
        <f t="shared" si="79"/>
        <v>2</v>
      </c>
      <c r="M263" s="12">
        <f t="shared" si="80"/>
        <v>0</v>
      </c>
      <c r="N263" s="12">
        <f t="shared" si="81"/>
        <v>4</v>
      </c>
      <c r="O263" s="12">
        <f t="shared" si="82"/>
        <v>3</v>
      </c>
      <c r="P263" s="12">
        <f t="shared" si="83"/>
        <v>7</v>
      </c>
      <c r="Q263" s="20" t="str">
        <f t="shared" si="84"/>
        <v>E</v>
      </c>
      <c r="R263" s="20">
        <f t="shared" si="85"/>
        <v>0</v>
      </c>
      <c r="S263" s="20">
        <f t="shared" si="86"/>
        <v>0</v>
      </c>
      <c r="T263" s="20" t="str">
        <f t="shared" si="87"/>
        <v>DS</v>
      </c>
      <c r="U263" s="85"/>
      <c r="V263" s="62"/>
      <c r="W263" s="62"/>
      <c r="X263" s="62"/>
      <c r="Y263" s="62"/>
      <c r="Z263" s="62"/>
    </row>
    <row r="264" spans="1:26" s="59" customFormat="1" ht="15" x14ac:dyDescent="0.25">
      <c r="A264" s="22" t="str">
        <f t="shared" si="76"/>
        <v>ULX2003</v>
      </c>
      <c r="B264" s="298" t="s">
        <v>217</v>
      </c>
      <c r="C264" s="298"/>
      <c r="D264" s="298"/>
      <c r="E264" s="298"/>
      <c r="F264" s="298"/>
      <c r="G264" s="298"/>
      <c r="H264" s="298"/>
      <c r="I264" s="298"/>
      <c r="J264" s="12">
        <f t="shared" si="77"/>
        <v>4</v>
      </c>
      <c r="K264" s="12">
        <f t="shared" si="78"/>
        <v>2</v>
      </c>
      <c r="L264" s="12">
        <f t="shared" si="79"/>
        <v>2</v>
      </c>
      <c r="M264" s="12">
        <f t="shared" si="80"/>
        <v>0</v>
      </c>
      <c r="N264" s="12">
        <f t="shared" si="81"/>
        <v>4</v>
      </c>
      <c r="O264" s="12">
        <f t="shared" si="82"/>
        <v>3</v>
      </c>
      <c r="P264" s="12">
        <f t="shared" si="83"/>
        <v>7</v>
      </c>
      <c r="Q264" s="20" t="str">
        <f t="shared" si="84"/>
        <v>E</v>
      </c>
      <c r="R264" s="20">
        <f t="shared" si="85"/>
        <v>0</v>
      </c>
      <c r="S264" s="20">
        <f t="shared" si="86"/>
        <v>0</v>
      </c>
      <c r="T264" s="20" t="str">
        <f t="shared" si="87"/>
        <v>DS</v>
      </c>
      <c r="U264" s="85"/>
      <c r="V264" s="62"/>
      <c r="W264" s="62"/>
      <c r="X264" s="62"/>
      <c r="Y264" s="62"/>
      <c r="Z264" s="62"/>
    </row>
    <row r="265" spans="1:26" s="59" customFormat="1" ht="15" x14ac:dyDescent="0.25">
      <c r="A265" s="22" t="str">
        <f t="shared" si="76"/>
        <v>ULX2003</v>
      </c>
      <c r="B265" s="298" t="s">
        <v>218</v>
      </c>
      <c r="C265" s="298"/>
      <c r="D265" s="298"/>
      <c r="E265" s="298"/>
      <c r="F265" s="298"/>
      <c r="G265" s="298"/>
      <c r="H265" s="298"/>
      <c r="I265" s="298"/>
      <c r="J265" s="12">
        <f t="shared" si="77"/>
        <v>4</v>
      </c>
      <c r="K265" s="12">
        <f t="shared" si="78"/>
        <v>2</v>
      </c>
      <c r="L265" s="12">
        <f t="shared" si="79"/>
        <v>2</v>
      </c>
      <c r="M265" s="12">
        <f t="shared" si="80"/>
        <v>0</v>
      </c>
      <c r="N265" s="12">
        <f t="shared" si="81"/>
        <v>4</v>
      </c>
      <c r="O265" s="12">
        <f t="shared" si="82"/>
        <v>3</v>
      </c>
      <c r="P265" s="12">
        <f t="shared" si="83"/>
        <v>7</v>
      </c>
      <c r="Q265" s="20" t="str">
        <f t="shared" si="84"/>
        <v>E</v>
      </c>
      <c r="R265" s="20">
        <f t="shared" si="85"/>
        <v>0</v>
      </c>
      <c r="S265" s="20">
        <f t="shared" si="86"/>
        <v>0</v>
      </c>
      <c r="T265" s="20" t="str">
        <f t="shared" si="87"/>
        <v>DS</v>
      </c>
      <c r="U265" s="85"/>
      <c r="V265" s="62"/>
      <c r="W265" s="62"/>
      <c r="X265" s="62"/>
      <c r="Y265" s="62"/>
      <c r="Z265" s="62"/>
    </row>
    <row r="266" spans="1:26" s="59" customFormat="1" ht="27.75" customHeight="1" x14ac:dyDescent="0.25">
      <c r="A266" s="22" t="str">
        <f t="shared" si="76"/>
        <v>ULM2416</v>
      </c>
      <c r="B266" s="298" t="s">
        <v>222</v>
      </c>
      <c r="C266" s="298"/>
      <c r="D266" s="298"/>
      <c r="E266" s="298"/>
      <c r="F266" s="298"/>
      <c r="G266" s="298"/>
      <c r="H266" s="298"/>
      <c r="I266" s="298"/>
      <c r="J266" s="12">
        <f t="shared" si="77"/>
        <v>6</v>
      </c>
      <c r="K266" s="12">
        <f t="shared" si="78"/>
        <v>2</v>
      </c>
      <c r="L266" s="12">
        <f t="shared" si="79"/>
        <v>2</v>
      </c>
      <c r="M266" s="12">
        <f t="shared" si="80"/>
        <v>0</v>
      </c>
      <c r="N266" s="12">
        <f t="shared" si="81"/>
        <v>4</v>
      </c>
      <c r="O266" s="12">
        <f t="shared" si="82"/>
        <v>7</v>
      </c>
      <c r="P266" s="12">
        <f t="shared" si="83"/>
        <v>11</v>
      </c>
      <c r="Q266" s="20" t="str">
        <f t="shared" si="84"/>
        <v>E</v>
      </c>
      <c r="R266" s="20">
        <f t="shared" si="85"/>
        <v>0</v>
      </c>
      <c r="S266" s="20">
        <f t="shared" si="86"/>
        <v>0</v>
      </c>
      <c r="T266" s="20" t="str">
        <f t="shared" si="87"/>
        <v>DS</v>
      </c>
      <c r="U266" s="85"/>
      <c r="V266" s="62"/>
      <c r="W266" s="62"/>
      <c r="X266" s="62"/>
      <c r="Y266" s="62"/>
      <c r="Z266" s="62"/>
    </row>
    <row r="267" spans="1:26" s="59" customFormat="1" ht="27" customHeight="1" x14ac:dyDescent="0.25">
      <c r="A267" s="22" t="str">
        <f t="shared" si="76"/>
        <v>ULM2417</v>
      </c>
      <c r="B267" s="298" t="s">
        <v>224</v>
      </c>
      <c r="C267" s="298"/>
      <c r="D267" s="298"/>
      <c r="E267" s="298"/>
      <c r="F267" s="298"/>
      <c r="G267" s="298"/>
      <c r="H267" s="298"/>
      <c r="I267" s="298"/>
      <c r="J267" s="12">
        <f t="shared" si="77"/>
        <v>6</v>
      </c>
      <c r="K267" s="12">
        <f t="shared" si="78"/>
        <v>2</v>
      </c>
      <c r="L267" s="12">
        <f t="shared" si="79"/>
        <v>2</v>
      </c>
      <c r="M267" s="12">
        <f t="shared" si="80"/>
        <v>0</v>
      </c>
      <c r="N267" s="12">
        <f t="shared" si="81"/>
        <v>4</v>
      </c>
      <c r="O267" s="12">
        <f t="shared" si="82"/>
        <v>7</v>
      </c>
      <c r="P267" s="12">
        <f t="shared" si="83"/>
        <v>11</v>
      </c>
      <c r="Q267" s="20" t="str">
        <f t="shared" si="84"/>
        <v>E</v>
      </c>
      <c r="R267" s="20">
        <f t="shared" si="85"/>
        <v>0</v>
      </c>
      <c r="S267" s="20">
        <f t="shared" si="86"/>
        <v>0</v>
      </c>
      <c r="T267" s="20" t="str">
        <f t="shared" si="87"/>
        <v>DS</v>
      </c>
      <c r="U267" s="85"/>
      <c r="V267" s="62"/>
      <c r="W267" s="62"/>
      <c r="X267" s="62"/>
      <c r="Y267" s="62"/>
      <c r="Z267" s="62"/>
    </row>
    <row r="268" spans="1:26" s="59" customFormat="1" ht="29.25" customHeight="1" x14ac:dyDescent="0.25">
      <c r="A268" s="22" t="str">
        <f t="shared" si="76"/>
        <v>ULM2418</v>
      </c>
      <c r="B268" s="298" t="s">
        <v>226</v>
      </c>
      <c r="C268" s="298"/>
      <c r="D268" s="298"/>
      <c r="E268" s="298"/>
      <c r="F268" s="298"/>
      <c r="G268" s="298"/>
      <c r="H268" s="298"/>
      <c r="I268" s="298"/>
      <c r="J268" s="12">
        <f t="shared" si="77"/>
        <v>6</v>
      </c>
      <c r="K268" s="12">
        <f t="shared" si="78"/>
        <v>2</v>
      </c>
      <c r="L268" s="12">
        <f t="shared" si="79"/>
        <v>2</v>
      </c>
      <c r="M268" s="12">
        <f t="shared" si="80"/>
        <v>0</v>
      </c>
      <c r="N268" s="12">
        <f t="shared" si="81"/>
        <v>4</v>
      </c>
      <c r="O268" s="12">
        <f t="shared" si="82"/>
        <v>7</v>
      </c>
      <c r="P268" s="12">
        <f t="shared" si="83"/>
        <v>11</v>
      </c>
      <c r="Q268" s="20">
        <f t="shared" si="84"/>
        <v>0</v>
      </c>
      <c r="R268" s="20" t="str">
        <f t="shared" si="85"/>
        <v>C</v>
      </c>
      <c r="S268" s="20">
        <f t="shared" si="86"/>
        <v>0</v>
      </c>
      <c r="T268" s="20" t="str">
        <f t="shared" si="87"/>
        <v>DS</v>
      </c>
      <c r="U268" s="85"/>
      <c r="V268" s="62"/>
      <c r="W268" s="62"/>
      <c r="X268" s="62"/>
      <c r="Y268" s="62"/>
      <c r="Z268" s="62"/>
    </row>
    <row r="269" spans="1:26" s="59" customFormat="1" ht="15" x14ac:dyDescent="0.25">
      <c r="A269" s="22" t="str">
        <f t="shared" si="76"/>
        <v>ULM2410</v>
      </c>
      <c r="B269" s="298" t="s">
        <v>228</v>
      </c>
      <c r="C269" s="298"/>
      <c r="D269" s="298"/>
      <c r="E269" s="298"/>
      <c r="F269" s="298"/>
      <c r="G269" s="298"/>
      <c r="H269" s="298"/>
      <c r="I269" s="298"/>
      <c r="J269" s="12">
        <f t="shared" si="77"/>
        <v>3</v>
      </c>
      <c r="K269" s="12">
        <f t="shared" si="78"/>
        <v>0</v>
      </c>
      <c r="L269" s="12">
        <f t="shared" si="79"/>
        <v>0</v>
      </c>
      <c r="M269" s="12">
        <f t="shared" si="80"/>
        <v>5</v>
      </c>
      <c r="N269" s="12">
        <f t="shared" si="81"/>
        <v>5</v>
      </c>
      <c r="O269" s="12">
        <f t="shared" si="82"/>
        <v>0</v>
      </c>
      <c r="P269" s="12">
        <f t="shared" si="83"/>
        <v>5</v>
      </c>
      <c r="Q269" s="20">
        <f t="shared" si="84"/>
        <v>0</v>
      </c>
      <c r="R269" s="20" t="str">
        <f t="shared" si="85"/>
        <v>C</v>
      </c>
      <c r="S269" s="20">
        <f t="shared" si="86"/>
        <v>0</v>
      </c>
      <c r="T269" s="20" t="str">
        <f t="shared" si="87"/>
        <v>DS</v>
      </c>
      <c r="U269" s="85"/>
      <c r="V269" s="62"/>
      <c r="W269" s="62"/>
      <c r="X269" s="62"/>
      <c r="Y269" s="62"/>
      <c r="Z269" s="62"/>
    </row>
    <row r="270" spans="1:26" s="59" customFormat="1" ht="15" x14ac:dyDescent="0.25">
      <c r="A270" s="22" t="str">
        <f t="shared" si="76"/>
        <v>ULX2004</v>
      </c>
      <c r="B270" s="298" t="s">
        <v>230</v>
      </c>
      <c r="C270" s="298"/>
      <c r="D270" s="298"/>
      <c r="E270" s="298"/>
      <c r="F270" s="298"/>
      <c r="G270" s="298"/>
      <c r="H270" s="298"/>
      <c r="I270" s="298"/>
      <c r="J270" s="12">
        <f t="shared" si="77"/>
        <v>4</v>
      </c>
      <c r="K270" s="12">
        <f t="shared" si="78"/>
        <v>2</v>
      </c>
      <c r="L270" s="12">
        <f t="shared" si="79"/>
        <v>2</v>
      </c>
      <c r="M270" s="12">
        <f t="shared" si="80"/>
        <v>0</v>
      </c>
      <c r="N270" s="12">
        <f t="shared" si="81"/>
        <v>4</v>
      </c>
      <c r="O270" s="12">
        <f t="shared" si="82"/>
        <v>3</v>
      </c>
      <c r="P270" s="12">
        <f t="shared" si="83"/>
        <v>7</v>
      </c>
      <c r="Q270" s="20" t="str">
        <f t="shared" si="84"/>
        <v>E</v>
      </c>
      <c r="R270" s="20">
        <f t="shared" si="85"/>
        <v>0</v>
      </c>
      <c r="S270" s="20">
        <f t="shared" si="86"/>
        <v>0</v>
      </c>
      <c r="T270" s="20" t="str">
        <f t="shared" si="87"/>
        <v>DS</v>
      </c>
      <c r="U270" s="85"/>
      <c r="V270" s="62"/>
      <c r="W270" s="62"/>
      <c r="X270" s="62"/>
      <c r="Y270" s="62"/>
      <c r="Z270" s="62"/>
    </row>
    <row r="271" spans="1:26" s="59" customFormat="1" ht="25.5" customHeight="1" x14ac:dyDescent="0.25">
      <c r="A271" s="22" t="str">
        <f t="shared" si="76"/>
        <v>ULM2519</v>
      </c>
      <c r="B271" s="298" t="s">
        <v>232</v>
      </c>
      <c r="C271" s="298"/>
      <c r="D271" s="298"/>
      <c r="E271" s="298"/>
      <c r="F271" s="298"/>
      <c r="G271" s="298"/>
      <c r="H271" s="298"/>
      <c r="I271" s="298"/>
      <c r="J271" s="12">
        <f t="shared" si="77"/>
        <v>5</v>
      </c>
      <c r="K271" s="12">
        <f t="shared" si="78"/>
        <v>2</v>
      </c>
      <c r="L271" s="12">
        <f t="shared" si="79"/>
        <v>2</v>
      </c>
      <c r="M271" s="12">
        <f t="shared" si="80"/>
        <v>0</v>
      </c>
      <c r="N271" s="12">
        <f t="shared" si="81"/>
        <v>4</v>
      </c>
      <c r="O271" s="12">
        <f t="shared" si="82"/>
        <v>5</v>
      </c>
      <c r="P271" s="12">
        <f t="shared" si="83"/>
        <v>9</v>
      </c>
      <c r="Q271" s="20" t="str">
        <f t="shared" si="84"/>
        <v>E</v>
      </c>
      <c r="R271" s="20">
        <f t="shared" si="85"/>
        <v>0</v>
      </c>
      <c r="S271" s="20">
        <f t="shared" si="86"/>
        <v>0</v>
      </c>
      <c r="T271" s="20" t="str">
        <f t="shared" si="87"/>
        <v>DS</v>
      </c>
      <c r="U271" s="85"/>
      <c r="V271" s="62"/>
      <c r="W271" s="62"/>
      <c r="X271" s="62"/>
      <c r="Y271" s="62"/>
      <c r="Z271" s="62"/>
    </row>
    <row r="272" spans="1:26" ht="25.5" customHeight="1" x14ac:dyDescent="0.25">
      <c r="A272" s="22" t="str">
        <f t="shared" si="76"/>
        <v>ULM2522</v>
      </c>
      <c r="B272" s="298" t="s">
        <v>238</v>
      </c>
      <c r="C272" s="298"/>
      <c r="D272" s="298"/>
      <c r="E272" s="298"/>
      <c r="F272" s="298"/>
      <c r="G272" s="298"/>
      <c r="H272" s="298"/>
      <c r="I272" s="298"/>
      <c r="J272" s="12">
        <f t="shared" si="77"/>
        <v>5</v>
      </c>
      <c r="K272" s="12">
        <f t="shared" si="78"/>
        <v>2</v>
      </c>
      <c r="L272" s="12">
        <f t="shared" si="79"/>
        <v>2</v>
      </c>
      <c r="M272" s="12">
        <f t="shared" si="80"/>
        <v>0</v>
      </c>
      <c r="N272" s="12">
        <f t="shared" si="81"/>
        <v>4</v>
      </c>
      <c r="O272" s="12">
        <f t="shared" si="82"/>
        <v>5</v>
      </c>
      <c r="P272" s="12">
        <f t="shared" si="83"/>
        <v>9</v>
      </c>
      <c r="Q272" s="20" t="str">
        <f t="shared" si="84"/>
        <v>E</v>
      </c>
      <c r="R272" s="20">
        <f t="shared" si="85"/>
        <v>0</v>
      </c>
      <c r="S272" s="20">
        <f t="shared" si="86"/>
        <v>0</v>
      </c>
      <c r="T272" s="20" t="str">
        <f t="shared" si="87"/>
        <v>DS</v>
      </c>
      <c r="U272" s="85"/>
      <c r="V272" s="62"/>
      <c r="W272" s="62"/>
      <c r="X272" s="62"/>
      <c r="Y272" s="62"/>
      <c r="Z272" s="62"/>
    </row>
    <row r="273" spans="1:26" ht="29.25" customHeight="1" x14ac:dyDescent="0.25">
      <c r="A273" s="22" t="str">
        <f t="shared" si="76"/>
        <v>ULM2542</v>
      </c>
      <c r="B273" s="298" t="s">
        <v>240</v>
      </c>
      <c r="C273" s="298"/>
      <c r="D273" s="298"/>
      <c r="E273" s="298"/>
      <c r="F273" s="298"/>
      <c r="G273" s="298"/>
      <c r="H273" s="298"/>
      <c r="I273" s="298"/>
      <c r="J273" s="12">
        <f t="shared" si="77"/>
        <v>4</v>
      </c>
      <c r="K273" s="12">
        <f t="shared" si="78"/>
        <v>2</v>
      </c>
      <c r="L273" s="12">
        <f t="shared" si="79"/>
        <v>2</v>
      </c>
      <c r="M273" s="12">
        <f t="shared" si="80"/>
        <v>0</v>
      </c>
      <c r="N273" s="12">
        <f t="shared" si="81"/>
        <v>4</v>
      </c>
      <c r="O273" s="12">
        <f t="shared" si="82"/>
        <v>3</v>
      </c>
      <c r="P273" s="12">
        <f t="shared" si="83"/>
        <v>7</v>
      </c>
      <c r="Q273" s="20" t="str">
        <f t="shared" si="84"/>
        <v>E</v>
      </c>
      <c r="R273" s="20">
        <f t="shared" si="85"/>
        <v>0</v>
      </c>
      <c r="S273" s="20">
        <f t="shared" si="86"/>
        <v>0</v>
      </c>
      <c r="T273" s="20" t="str">
        <f t="shared" si="87"/>
        <v>DS</v>
      </c>
      <c r="U273" s="85"/>
      <c r="V273" s="62"/>
      <c r="W273" s="62"/>
      <c r="X273" s="62"/>
      <c r="Y273" s="62"/>
      <c r="Z273" s="62"/>
    </row>
    <row r="274" spans="1:26" ht="15" x14ac:dyDescent="0.25">
      <c r="A274" s="22" t="str">
        <f t="shared" si="76"/>
        <v>ULX2005</v>
      </c>
      <c r="B274" s="298" t="s">
        <v>242</v>
      </c>
      <c r="C274" s="298"/>
      <c r="D274" s="298"/>
      <c r="E274" s="298"/>
      <c r="F274" s="298"/>
      <c r="G274" s="298"/>
      <c r="H274" s="298"/>
      <c r="I274" s="298"/>
      <c r="J274" s="12">
        <f t="shared" si="77"/>
        <v>4</v>
      </c>
      <c r="K274" s="12">
        <f t="shared" si="78"/>
        <v>2</v>
      </c>
      <c r="L274" s="12">
        <f t="shared" si="79"/>
        <v>2</v>
      </c>
      <c r="M274" s="12">
        <f t="shared" si="80"/>
        <v>0</v>
      </c>
      <c r="N274" s="12">
        <f t="shared" si="81"/>
        <v>4</v>
      </c>
      <c r="O274" s="12">
        <f t="shared" si="82"/>
        <v>3</v>
      </c>
      <c r="P274" s="12">
        <f t="shared" si="83"/>
        <v>7</v>
      </c>
      <c r="Q274" s="20" t="str">
        <f t="shared" si="84"/>
        <v>E</v>
      </c>
      <c r="R274" s="20">
        <f t="shared" si="85"/>
        <v>0</v>
      </c>
      <c r="S274" s="20">
        <f t="shared" si="86"/>
        <v>0</v>
      </c>
      <c r="T274" s="20" t="str">
        <f t="shared" si="87"/>
        <v>DS</v>
      </c>
      <c r="U274" s="85"/>
      <c r="V274" s="62"/>
      <c r="W274" s="62"/>
      <c r="X274" s="62"/>
      <c r="Y274" s="62"/>
      <c r="Z274" s="62"/>
    </row>
    <row r="275" spans="1:26" ht="15" x14ac:dyDescent="0.25">
      <c r="A275" s="80" t="s">
        <v>28</v>
      </c>
      <c r="B275" s="360"/>
      <c r="C275" s="360"/>
      <c r="D275" s="360"/>
      <c r="E275" s="360"/>
      <c r="F275" s="360"/>
      <c r="G275" s="360"/>
      <c r="H275" s="360"/>
      <c r="I275" s="360"/>
      <c r="J275" s="14">
        <f t="shared" ref="J275:P275" si="88">SUM(J255:J274)</f>
        <v>88</v>
      </c>
      <c r="K275" s="14">
        <f t="shared" si="88"/>
        <v>34</v>
      </c>
      <c r="L275" s="14">
        <f t="shared" si="88"/>
        <v>36</v>
      </c>
      <c r="M275" s="14">
        <f t="shared" si="88"/>
        <v>10</v>
      </c>
      <c r="N275" s="14">
        <f t="shared" si="88"/>
        <v>80</v>
      </c>
      <c r="O275" s="14">
        <f t="shared" si="88"/>
        <v>76</v>
      </c>
      <c r="P275" s="14">
        <f t="shared" si="88"/>
        <v>156</v>
      </c>
      <c r="Q275" s="80">
        <f>COUNTIF(Q255:Q274,"E")</f>
        <v>16</v>
      </c>
      <c r="R275" s="80">
        <f>COUNTIF(R255:R274,"C")</f>
        <v>4</v>
      </c>
      <c r="S275" s="80">
        <f>COUNTIF(S255:S274,"VP")</f>
        <v>0</v>
      </c>
      <c r="T275" s="81">
        <f>COUNTA(T255:T274)</f>
        <v>20</v>
      </c>
      <c r="U275" s="85"/>
      <c r="V275" s="62"/>
      <c r="W275" s="62"/>
      <c r="X275" s="62"/>
      <c r="Y275" s="62"/>
      <c r="Z275" s="62"/>
    </row>
    <row r="276" spans="1:26" ht="15" x14ac:dyDescent="0.25">
      <c r="A276" s="303" t="s">
        <v>74</v>
      </c>
      <c r="B276" s="303"/>
      <c r="C276" s="303"/>
      <c r="D276" s="303"/>
      <c r="E276" s="303"/>
      <c r="F276" s="303"/>
      <c r="G276" s="303"/>
      <c r="H276" s="303"/>
      <c r="I276" s="303"/>
      <c r="J276" s="303"/>
      <c r="K276" s="303"/>
      <c r="L276" s="303"/>
      <c r="M276" s="303"/>
      <c r="N276" s="303"/>
      <c r="O276" s="303"/>
      <c r="P276" s="303"/>
      <c r="Q276" s="303"/>
      <c r="R276" s="303"/>
      <c r="S276" s="303"/>
      <c r="T276" s="303"/>
      <c r="U276" s="85"/>
      <c r="V276" s="62"/>
      <c r="W276" s="62"/>
      <c r="X276" s="62"/>
      <c r="Y276" s="62"/>
      <c r="Z276" s="62"/>
    </row>
    <row r="277" spans="1:26" ht="31.5" customHeight="1" x14ac:dyDescent="0.25">
      <c r="A277" s="22" t="str">
        <f>IF(ISNA(INDEX($A$40:$T$164,MATCH($B277,$B$40:$B$164,0),1)),"",INDEX($A$40:$T$164,MATCH($B277,$B$40:$B$164,0),1))</f>
        <v>ULM2624</v>
      </c>
      <c r="B277" s="298" t="s">
        <v>244</v>
      </c>
      <c r="C277" s="298"/>
      <c r="D277" s="298"/>
      <c r="E277" s="298"/>
      <c r="F277" s="298"/>
      <c r="G277" s="298"/>
      <c r="H277" s="298"/>
      <c r="I277" s="298"/>
      <c r="J277" s="12">
        <f>IF(ISNA(INDEX($A$40:$T$164,MATCH($B277,$B$40:$B$164,0),10)),"",INDEX($A$40:$T$164,MATCH($B277,$B$40:$B$164,0),10))</f>
        <v>7</v>
      </c>
      <c r="K277" s="12">
        <f>IF(ISNA(INDEX($A$40:$T$164,MATCH($B277,$B$40:$B$164,0),11)),"",INDEX($A$40:$T$164,MATCH($B277,$B$40:$B$164,0),11))</f>
        <v>2</v>
      </c>
      <c r="L277" s="12">
        <f>IF(ISNA(INDEX($A$40:$T$164,MATCH($B277,$B$40:$B$164,0),12)),"",INDEX($A$40:$T$164,MATCH($B277,$B$40:$B$164,0),12))</f>
        <v>2</v>
      </c>
      <c r="M277" s="12">
        <f>IF(ISNA(INDEX($A$40:$T$164,MATCH($B277,$B$40:$B$164,0),13)),"",INDEX($A$40:$T$164,MATCH($B277,$B$40:$B$164,0),13))</f>
        <v>0</v>
      </c>
      <c r="N277" s="12">
        <f>IF(ISNA(INDEX($A$40:$T$164,MATCH($B277,$B$40:$B$164,0),14)),"",INDEX($A$40:$T$164,MATCH($B277,$B$40:$B$164,0),14))</f>
        <v>4</v>
      </c>
      <c r="O277" s="12">
        <f>IF(ISNA(INDEX($A$40:$T$164,MATCH($B277,$B$40:$B$164,0),15)),"",INDEX($A$40:$T$164,MATCH($B277,$B$40:$B$164,0),15))</f>
        <v>11</v>
      </c>
      <c r="P277" s="12">
        <f>IF(ISNA(INDEX($A$40:$T$164,MATCH($B277,$B$40:$B$164,0),16)),"",INDEX($A$40:$T$164,MATCH($B277,$B$40:$B$164,0),16))</f>
        <v>15</v>
      </c>
      <c r="Q277" s="20" t="str">
        <f>IF(ISNA(INDEX($A$40:$T$164,MATCH($B277,$B$40:$B$164,0),17)),"",INDEX($A$40:$T$164,MATCH($B277,$B$40:$B$164,0),17))</f>
        <v>E</v>
      </c>
      <c r="R277" s="20">
        <f>IF(ISNA(INDEX($A$40:$T$164,MATCH($B277,$B$40:$B$164,0),18)),"",INDEX($A$40:$T$164,MATCH($B277,$B$40:$B$164,0),18))</f>
        <v>0</v>
      </c>
      <c r="S277" s="20">
        <f>IF(ISNA(INDEX($A$40:$T$164,MATCH($B277,$B$40:$B$164,0),19)),"",INDEX($A$40:$T$164,MATCH($B277,$B$40:$B$164,0),19))</f>
        <v>0</v>
      </c>
      <c r="T277" s="20" t="str">
        <f>IF(ISNA(INDEX($A$40:$T$164,MATCH($B277,$B$40:$B$164,0),20)),"",INDEX($A$40:$T$164,MATCH($B277,$B$40:$B$164,0),20))</f>
        <v>DS</v>
      </c>
      <c r="U277" s="85"/>
      <c r="V277" s="62"/>
      <c r="W277" s="62"/>
      <c r="X277" s="62"/>
      <c r="Y277" s="62"/>
      <c r="Z277" s="62"/>
    </row>
    <row r="278" spans="1:26" s="115" customFormat="1" ht="42" customHeight="1" x14ac:dyDescent="0.25">
      <c r="A278" s="22" t="str">
        <f>IF(ISNA(INDEX($A$40:$T$164,MATCH($B278,$B$40:$B$164,0),1)),"",INDEX($A$40:$T$164,MATCH($B278,$B$40:$B$164,0),1))</f>
        <v>ULM2626</v>
      </c>
      <c r="B278" s="298" t="s">
        <v>248</v>
      </c>
      <c r="C278" s="298"/>
      <c r="D278" s="298"/>
      <c r="E278" s="298"/>
      <c r="F278" s="298"/>
      <c r="G278" s="298"/>
      <c r="H278" s="298"/>
      <c r="I278" s="298"/>
      <c r="J278" s="12">
        <f>IF(ISNA(INDEX($A$40:$T$164,MATCH($B278,$B$40:$B$164,0),10)),"",INDEX($A$40:$T$164,MATCH($B278,$B$40:$B$164,0),10))</f>
        <v>6</v>
      </c>
      <c r="K278" s="12">
        <f>IF(ISNA(INDEX($A$40:$T$164,MATCH($B278,$B$40:$B$164,0),11)),"",INDEX($A$40:$T$164,MATCH($B278,$B$40:$B$164,0),11))</f>
        <v>2</v>
      </c>
      <c r="L278" s="12">
        <f>IF(ISNA(INDEX($A$40:$T$164,MATCH($B278,$B$40:$B$164,0),12)),"",INDEX($A$40:$T$164,MATCH($B278,$B$40:$B$164,0),12))</f>
        <v>2</v>
      </c>
      <c r="M278" s="12">
        <f>IF(ISNA(INDEX($A$40:$T$164,MATCH($B278,$B$40:$B$164,0),13)),"",INDEX($A$40:$T$164,MATCH($B278,$B$40:$B$164,0),13))</f>
        <v>0</v>
      </c>
      <c r="N278" s="12">
        <f>IF(ISNA(INDEX($A$40:$T$164,MATCH($B278,$B$40:$B$164,0),14)),"",INDEX($A$40:$T$164,MATCH($B278,$B$40:$B$164,0),14))</f>
        <v>4</v>
      </c>
      <c r="O278" s="12">
        <f>IF(ISNA(INDEX($A$40:$T$164,MATCH($B278,$B$40:$B$164,0),15)),"",INDEX($A$40:$T$164,MATCH($B278,$B$40:$B$164,0),15))</f>
        <v>9</v>
      </c>
      <c r="P278" s="12">
        <f>IF(ISNA(INDEX($A$40:$T$164,MATCH($B278,$B$40:$B$164,0),16)),"",INDEX($A$40:$T$164,MATCH($B278,$B$40:$B$164,0),16))</f>
        <v>13</v>
      </c>
      <c r="Q278" s="20" t="str">
        <f>IF(ISNA(INDEX($A$40:$T$164,MATCH($B278,$B$40:$B$164,0),17)),"",INDEX($A$40:$T$164,MATCH($B278,$B$40:$B$164,0),17))</f>
        <v>E</v>
      </c>
      <c r="R278" s="20">
        <f>IF(ISNA(INDEX($A$40:$T$164,MATCH($B278,$B$40:$B$164,0),18)),"",INDEX($A$40:$T$164,MATCH($B278,$B$40:$B$164,0),18))</f>
        <v>0</v>
      </c>
      <c r="S278" s="20">
        <f>IF(ISNA(INDEX($A$40:$T$164,MATCH($B278,$B$40:$B$164,0),19)),"",INDEX($A$40:$T$164,MATCH($B278,$B$40:$B$164,0),19))</f>
        <v>0</v>
      </c>
      <c r="T278" s="20" t="str">
        <f>IF(ISNA(INDEX($A$40:$T$164,MATCH($B278,$B$40:$B$164,0),20)),"",INDEX($A$40:$T$164,MATCH($B278,$B$40:$B$164,0),20))</f>
        <v>DS</v>
      </c>
      <c r="U278" s="85"/>
      <c r="V278" s="62"/>
      <c r="W278" s="62"/>
      <c r="X278" s="62"/>
      <c r="Y278" s="62"/>
      <c r="Z278" s="62"/>
    </row>
    <row r="279" spans="1:26" s="115" customFormat="1" ht="15" x14ac:dyDescent="0.25">
      <c r="A279" s="22" t="str">
        <f>IF(ISNA(INDEX($A$40:$T$164,MATCH($B279,$B$40:$B$164,0),1)),"",INDEX($A$40:$T$164,MATCH($B279,$B$40:$B$164,0),1))</f>
        <v>ULM2610</v>
      </c>
      <c r="B279" s="332" t="s">
        <v>250</v>
      </c>
      <c r="C279" s="332"/>
      <c r="D279" s="332"/>
      <c r="E279" s="332"/>
      <c r="F279" s="332"/>
      <c r="G279" s="332"/>
      <c r="H279" s="332"/>
      <c r="I279" s="332"/>
      <c r="J279" s="12">
        <f>IF(ISNA(INDEX($A$40:$T$164,MATCH($B279,$B$40:$B$164,0),10)),"",INDEX($A$40:$T$164,MATCH($B279,$B$40:$B$164,0),10))</f>
        <v>4</v>
      </c>
      <c r="K279" s="12">
        <f>IF(ISNA(INDEX($A$40:$T$164,MATCH($B279,$B$40:$B$164,0),11)),"",INDEX($A$40:$T$164,MATCH($B279,$B$40:$B$164,0),11))</f>
        <v>0</v>
      </c>
      <c r="L279" s="12">
        <f>IF(ISNA(INDEX($A$40:$T$164,MATCH($B279,$B$40:$B$164,0),12)),"",INDEX($A$40:$T$164,MATCH($B279,$B$40:$B$164,0),12))</f>
        <v>0</v>
      </c>
      <c r="M279" s="12">
        <f>IF(ISNA(INDEX($A$40:$T$164,MATCH($B279,$B$40:$B$164,0),13)),"",INDEX($A$40:$T$164,MATCH($B279,$B$40:$B$164,0),13))</f>
        <v>6</v>
      </c>
      <c r="N279" s="12">
        <f>IF(ISNA(INDEX($A$40:$T$164,MATCH($B279,$B$40:$B$164,0),14)),"",INDEX($A$40:$T$164,MATCH($B279,$B$40:$B$164,0),14))</f>
        <v>6</v>
      </c>
      <c r="O279" s="12">
        <f>IF(ISNA(INDEX($A$40:$T$164,MATCH($B279,$B$40:$B$164,0),15)),"",INDEX($A$40:$T$164,MATCH($B279,$B$40:$B$164,0),15))</f>
        <v>2</v>
      </c>
      <c r="P279" s="12">
        <f>IF(ISNA(INDEX($A$40:$T$164,MATCH($B279,$B$40:$B$164,0),16)),"",INDEX($A$40:$T$164,MATCH($B279,$B$40:$B$164,0),16))</f>
        <v>8</v>
      </c>
      <c r="Q279" s="20">
        <f>IF(ISNA(INDEX($A$40:$T$164,MATCH($B279,$B$40:$B$164,0),17)),"",INDEX($A$40:$T$164,MATCH($B279,$B$40:$B$164,0),17))</f>
        <v>0</v>
      </c>
      <c r="R279" s="20" t="str">
        <f>IF(ISNA(INDEX($A$40:$T$164,MATCH($B279,$B$40:$B$164,0),18)),"",INDEX($A$40:$T$164,MATCH($B279,$B$40:$B$164,0),18))</f>
        <v>C</v>
      </c>
      <c r="S279" s="20">
        <f>IF(ISNA(INDEX($A$40:$T$164,MATCH($B279,$B$40:$B$164,0),19)),"",INDEX($A$40:$T$164,MATCH($B279,$B$40:$B$164,0),19))</f>
        <v>0</v>
      </c>
      <c r="T279" s="20" t="str">
        <f>IF(ISNA(INDEX($A$40:$T$164,MATCH($B279,$B$40:$B$164,0),20)),"",INDEX($A$40:$T$164,MATCH($B279,$B$40:$B$164,0),20))</f>
        <v>DS</v>
      </c>
      <c r="U279" s="85"/>
      <c r="V279" s="62"/>
      <c r="W279" s="62"/>
      <c r="X279" s="62"/>
      <c r="Y279" s="62"/>
      <c r="Z279" s="62"/>
    </row>
    <row r="280" spans="1:26" s="115" customFormat="1" ht="15" x14ac:dyDescent="0.25">
      <c r="A280" s="22" t="str">
        <f>IF(ISNA(INDEX($A$40:$T$164,MATCH($B280,$B$40:$B$164,0),1)),"",INDEX($A$40:$T$164,MATCH($B280,$B$40:$B$164,0),1))</f>
        <v>ULX2006</v>
      </c>
      <c r="B280" s="332" t="s">
        <v>252</v>
      </c>
      <c r="C280" s="332"/>
      <c r="D280" s="332"/>
      <c r="E280" s="332"/>
      <c r="F280" s="332"/>
      <c r="G280" s="332"/>
      <c r="H280" s="332"/>
      <c r="I280" s="332"/>
      <c r="J280" s="12">
        <f>IF(ISNA(INDEX($A$40:$T$164,MATCH($B280,$B$40:$B$164,0),10)),"",INDEX($A$40:$T$164,MATCH($B280,$B$40:$B$164,0),10))</f>
        <v>6</v>
      </c>
      <c r="K280" s="12">
        <f>IF(ISNA(INDEX($A$40:$T$164,MATCH($B280,$B$40:$B$164,0),11)),"",INDEX($A$40:$T$164,MATCH($B280,$B$40:$B$164,0),11))</f>
        <v>2</v>
      </c>
      <c r="L280" s="12">
        <f>IF(ISNA(INDEX($A$40:$T$164,MATCH($B280,$B$40:$B$164,0),12)),"",INDEX($A$40:$T$164,MATCH($B280,$B$40:$B$164,0),12))</f>
        <v>2</v>
      </c>
      <c r="M280" s="12">
        <f>IF(ISNA(INDEX($A$40:$T$164,MATCH($B280,$B$40:$B$164,0),13)),"",INDEX($A$40:$T$164,MATCH($B280,$B$40:$B$164,0),13))</f>
        <v>0</v>
      </c>
      <c r="N280" s="12">
        <f>IF(ISNA(INDEX($A$40:$T$164,MATCH($B280,$B$40:$B$164,0),14)),"",INDEX($A$40:$T$164,MATCH($B280,$B$40:$B$164,0),14))</f>
        <v>4</v>
      </c>
      <c r="O280" s="12">
        <f>IF(ISNA(INDEX($A$40:$T$164,MATCH($B280,$B$40:$B$164,0),15)),"",INDEX($A$40:$T$164,MATCH($B280,$B$40:$B$164,0),15))</f>
        <v>9</v>
      </c>
      <c r="P280" s="12">
        <f>IF(ISNA(INDEX($A$40:$T$164,MATCH($B280,$B$40:$B$164,0),16)),"",INDEX($A$40:$T$164,MATCH($B280,$B$40:$B$164,0),16))</f>
        <v>13</v>
      </c>
      <c r="Q280" s="20">
        <f>IF(ISNA(INDEX($A$40:$T$164,MATCH($B280,$B$40:$B$164,0),17)),"",INDEX($A$40:$T$164,MATCH($B280,$B$40:$B$164,0),17))</f>
        <v>0</v>
      </c>
      <c r="R280" s="20" t="str">
        <f>IF(ISNA(INDEX($A$40:$T$164,MATCH($B280,$B$40:$B$164,0),18)),"",INDEX($A$40:$T$164,MATCH($B280,$B$40:$B$164,0),18))</f>
        <v>C</v>
      </c>
      <c r="S280" s="20">
        <f>IF(ISNA(INDEX($A$40:$T$164,MATCH($B280,$B$40:$B$164,0),19)),"",INDEX($A$40:$T$164,MATCH($B280,$B$40:$B$164,0),19))</f>
        <v>0</v>
      </c>
      <c r="T280" s="20" t="str">
        <f>IF(ISNA(INDEX($A$40:$T$164,MATCH($B280,$B$40:$B$164,0),20)),"",INDEX($A$40:$T$164,MATCH($B280,$B$40:$B$164,0),20))</f>
        <v>DS</v>
      </c>
      <c r="U280" s="85"/>
      <c r="V280" s="62"/>
      <c r="W280" s="62"/>
      <c r="X280" s="62"/>
      <c r="Y280" s="62"/>
      <c r="Z280" s="62"/>
    </row>
    <row r="281" spans="1:26" x14ac:dyDescent="0.2">
      <c r="A281" s="80" t="s">
        <v>28</v>
      </c>
      <c r="B281" s="303"/>
      <c r="C281" s="303"/>
      <c r="D281" s="303"/>
      <c r="E281" s="303"/>
      <c r="F281" s="303"/>
      <c r="G281" s="303"/>
      <c r="H281" s="303"/>
      <c r="I281" s="303"/>
      <c r="J281" s="14">
        <f t="shared" ref="J281:P281" si="89">SUM(J277:J280)</f>
        <v>23</v>
      </c>
      <c r="K281" s="14">
        <f t="shared" si="89"/>
        <v>6</v>
      </c>
      <c r="L281" s="14">
        <f t="shared" si="89"/>
        <v>6</v>
      </c>
      <c r="M281" s="14">
        <f t="shared" si="89"/>
        <v>6</v>
      </c>
      <c r="N281" s="14">
        <f t="shared" si="89"/>
        <v>18</v>
      </c>
      <c r="O281" s="14">
        <f t="shared" si="89"/>
        <v>31</v>
      </c>
      <c r="P281" s="14">
        <f t="shared" si="89"/>
        <v>49</v>
      </c>
      <c r="Q281" s="80">
        <f>COUNTIF(Q277:Q280,"E")</f>
        <v>2</v>
      </c>
      <c r="R281" s="80">
        <f>COUNTIF(R277:R280,"C")</f>
        <v>2</v>
      </c>
      <c r="S281" s="80">
        <f>COUNTIF(S277:S280,"VP")</f>
        <v>0</v>
      </c>
      <c r="T281" s="81">
        <f>COUNTA(T277:T280)</f>
        <v>4</v>
      </c>
      <c r="U281" s="48"/>
    </row>
    <row r="282" spans="1:26" x14ac:dyDescent="0.2">
      <c r="A282" s="302" t="s">
        <v>157</v>
      </c>
      <c r="B282" s="302"/>
      <c r="C282" s="302"/>
      <c r="D282" s="302"/>
      <c r="E282" s="302"/>
      <c r="F282" s="302"/>
      <c r="G282" s="302"/>
      <c r="H282" s="302"/>
      <c r="I282" s="302"/>
      <c r="J282" s="14">
        <f t="shared" ref="J282:T282" si="90">SUM(J275,J281)</f>
        <v>111</v>
      </c>
      <c r="K282" s="14">
        <f t="shared" si="90"/>
        <v>40</v>
      </c>
      <c r="L282" s="14">
        <f t="shared" si="90"/>
        <v>42</v>
      </c>
      <c r="M282" s="14">
        <f t="shared" si="90"/>
        <v>16</v>
      </c>
      <c r="N282" s="14">
        <f t="shared" si="90"/>
        <v>98</v>
      </c>
      <c r="O282" s="14">
        <f t="shared" si="90"/>
        <v>107</v>
      </c>
      <c r="P282" s="14">
        <f t="shared" si="90"/>
        <v>205</v>
      </c>
      <c r="Q282" s="14">
        <f t="shared" si="90"/>
        <v>18</v>
      </c>
      <c r="R282" s="14">
        <f t="shared" si="90"/>
        <v>6</v>
      </c>
      <c r="S282" s="14">
        <f t="shared" si="90"/>
        <v>0</v>
      </c>
      <c r="T282" s="86">
        <f t="shared" si="90"/>
        <v>24</v>
      </c>
    </row>
    <row r="283" spans="1:26" x14ac:dyDescent="0.2">
      <c r="A283" s="307" t="s">
        <v>53</v>
      </c>
      <c r="B283" s="308"/>
      <c r="C283" s="308"/>
      <c r="D283" s="308"/>
      <c r="E283" s="308"/>
      <c r="F283" s="308"/>
      <c r="G283" s="308"/>
      <c r="H283" s="308"/>
      <c r="I283" s="308"/>
      <c r="J283" s="309"/>
      <c r="K283" s="14">
        <f t="shared" ref="K283:P283" si="91">K275*14+K281*12</f>
        <v>548</v>
      </c>
      <c r="L283" s="14">
        <f t="shared" si="91"/>
        <v>576</v>
      </c>
      <c r="M283" s="14">
        <f t="shared" si="91"/>
        <v>212</v>
      </c>
      <c r="N283" s="14">
        <f t="shared" si="91"/>
        <v>1336</v>
      </c>
      <c r="O283" s="14">
        <f t="shared" si="91"/>
        <v>1436</v>
      </c>
      <c r="P283" s="14">
        <f t="shared" si="91"/>
        <v>2772</v>
      </c>
      <c r="Q283" s="325"/>
      <c r="R283" s="326"/>
      <c r="S283" s="326"/>
      <c r="T283" s="327"/>
    </row>
    <row r="284" spans="1:26" x14ac:dyDescent="0.2">
      <c r="A284" s="310"/>
      <c r="B284" s="311"/>
      <c r="C284" s="311"/>
      <c r="D284" s="311"/>
      <c r="E284" s="311"/>
      <c r="F284" s="311"/>
      <c r="G284" s="311"/>
      <c r="H284" s="311"/>
      <c r="I284" s="311"/>
      <c r="J284" s="312"/>
      <c r="K284" s="299">
        <f>SUM(K283:M283)</f>
        <v>1336</v>
      </c>
      <c r="L284" s="300"/>
      <c r="M284" s="301"/>
      <c r="N284" s="299">
        <f>SUM(N283:O283)</f>
        <v>2772</v>
      </c>
      <c r="O284" s="300"/>
      <c r="P284" s="301"/>
      <c r="Q284" s="328"/>
      <c r="R284" s="329"/>
      <c r="S284" s="329"/>
      <c r="T284" s="330"/>
    </row>
    <row r="285" spans="1:26" ht="12.75" customHeight="1" x14ac:dyDescent="0.2">
      <c r="A285" s="314" t="s">
        <v>102</v>
      </c>
      <c r="B285" s="315"/>
      <c r="C285" s="315"/>
      <c r="D285" s="315"/>
      <c r="E285" s="315"/>
      <c r="F285" s="315"/>
      <c r="G285" s="315"/>
      <c r="H285" s="315"/>
      <c r="I285" s="315"/>
      <c r="J285" s="316"/>
      <c r="K285" s="318">
        <f>T282/SUM(T53,T70,T86,T100,T115,T129)</f>
        <v>0.61538461538461542</v>
      </c>
      <c r="L285" s="319"/>
      <c r="M285" s="319"/>
      <c r="N285" s="319"/>
      <c r="O285" s="319"/>
      <c r="P285" s="319"/>
      <c r="Q285" s="319"/>
      <c r="R285" s="319"/>
      <c r="S285" s="319"/>
      <c r="T285" s="320"/>
    </row>
    <row r="286" spans="1:26" s="43" customFormat="1" x14ac:dyDescent="0.2">
      <c r="A286" s="317" t="s">
        <v>103</v>
      </c>
      <c r="B286" s="317"/>
      <c r="C286" s="317"/>
      <c r="D286" s="317"/>
      <c r="E286" s="317"/>
      <c r="F286" s="317"/>
      <c r="G286" s="317"/>
      <c r="H286" s="317"/>
      <c r="I286" s="317"/>
      <c r="J286" s="317"/>
      <c r="K286" s="318">
        <f>K284/(SUM(N53,N70,N86,N100,N115)*14+N129*12)</f>
        <v>0.65426052889324193</v>
      </c>
      <c r="L286" s="319"/>
      <c r="M286" s="319"/>
      <c r="N286" s="319"/>
      <c r="O286" s="319"/>
      <c r="P286" s="319"/>
      <c r="Q286" s="319"/>
      <c r="R286" s="319"/>
      <c r="S286" s="319"/>
      <c r="T286" s="320"/>
    </row>
    <row r="287" spans="1:26" s="73" customFormat="1" x14ac:dyDescent="0.2">
      <c r="A287" s="76"/>
      <c r="B287" s="76"/>
      <c r="C287" s="76"/>
      <c r="D287" s="76"/>
      <c r="E287" s="76"/>
      <c r="F287" s="76"/>
      <c r="G287" s="76"/>
      <c r="H287" s="76"/>
      <c r="I287" s="76"/>
      <c r="J287" s="76"/>
      <c r="K287" s="77"/>
      <c r="L287" s="77"/>
      <c r="M287" s="77"/>
      <c r="N287" s="77"/>
      <c r="O287" s="77"/>
      <c r="P287" s="77"/>
      <c r="Q287" s="77"/>
      <c r="R287" s="77"/>
      <c r="S287" s="77"/>
      <c r="T287" s="77"/>
    </row>
    <row r="288" spans="1:26" x14ac:dyDescent="0.2">
      <c r="A288" s="271" t="s">
        <v>72</v>
      </c>
      <c r="B288" s="272"/>
      <c r="C288" s="272"/>
      <c r="D288" s="272"/>
      <c r="E288" s="272"/>
      <c r="F288" s="272"/>
      <c r="G288" s="272"/>
      <c r="H288" s="272"/>
      <c r="I288" s="272"/>
      <c r="J288" s="272"/>
      <c r="K288" s="272"/>
      <c r="L288" s="272"/>
      <c r="M288" s="272"/>
      <c r="N288" s="272"/>
      <c r="O288" s="272"/>
      <c r="P288" s="272"/>
      <c r="Q288" s="272"/>
      <c r="R288" s="272"/>
      <c r="S288" s="272"/>
      <c r="T288" s="273"/>
    </row>
    <row r="289" spans="1:26" s="115" customFormat="1" x14ac:dyDescent="0.2">
      <c r="A289" s="274"/>
      <c r="B289" s="275"/>
      <c r="C289" s="275"/>
      <c r="D289" s="275"/>
      <c r="E289" s="275"/>
      <c r="F289" s="275"/>
      <c r="G289" s="275"/>
      <c r="H289" s="275"/>
      <c r="I289" s="275"/>
      <c r="J289" s="275"/>
      <c r="K289" s="275"/>
      <c r="L289" s="275"/>
      <c r="M289" s="275"/>
      <c r="N289" s="275"/>
      <c r="O289" s="275"/>
      <c r="P289" s="275"/>
      <c r="Q289" s="275"/>
      <c r="R289" s="275"/>
      <c r="S289" s="275"/>
      <c r="T289" s="276"/>
    </row>
    <row r="290" spans="1:26" x14ac:dyDescent="0.2">
      <c r="A290" s="303" t="s">
        <v>30</v>
      </c>
      <c r="B290" s="303" t="s">
        <v>29</v>
      </c>
      <c r="C290" s="303"/>
      <c r="D290" s="303"/>
      <c r="E290" s="303"/>
      <c r="F290" s="303"/>
      <c r="G290" s="303"/>
      <c r="H290" s="303"/>
      <c r="I290" s="303"/>
      <c r="J290" s="304" t="s">
        <v>43</v>
      </c>
      <c r="K290" s="277" t="s">
        <v>27</v>
      </c>
      <c r="L290" s="278"/>
      <c r="M290" s="279"/>
      <c r="N290" s="277" t="s">
        <v>44</v>
      </c>
      <c r="O290" s="278"/>
      <c r="P290" s="279"/>
      <c r="Q290" s="277" t="s">
        <v>26</v>
      </c>
      <c r="R290" s="278"/>
      <c r="S290" s="279"/>
      <c r="T290" s="304" t="s">
        <v>25</v>
      </c>
    </row>
    <row r="291" spans="1:26" s="115" customFormat="1" x14ac:dyDescent="0.2">
      <c r="A291" s="303"/>
      <c r="B291" s="303"/>
      <c r="C291" s="303"/>
      <c r="D291" s="303"/>
      <c r="E291" s="303"/>
      <c r="F291" s="303"/>
      <c r="G291" s="303"/>
      <c r="H291" s="303"/>
      <c r="I291" s="303"/>
      <c r="J291" s="304"/>
      <c r="K291" s="280"/>
      <c r="L291" s="281"/>
      <c r="M291" s="282"/>
      <c r="N291" s="280"/>
      <c r="O291" s="281"/>
      <c r="P291" s="282"/>
      <c r="Q291" s="280"/>
      <c r="R291" s="281"/>
      <c r="S291" s="282"/>
      <c r="T291" s="304"/>
    </row>
    <row r="292" spans="1:26" x14ac:dyDescent="0.2">
      <c r="A292" s="303"/>
      <c r="B292" s="303"/>
      <c r="C292" s="303"/>
      <c r="D292" s="303"/>
      <c r="E292" s="303"/>
      <c r="F292" s="303"/>
      <c r="G292" s="303"/>
      <c r="H292" s="303"/>
      <c r="I292" s="303"/>
      <c r="J292" s="304"/>
      <c r="K292" s="82" t="s">
        <v>31</v>
      </c>
      <c r="L292" s="82" t="s">
        <v>32</v>
      </c>
      <c r="M292" s="82" t="s">
        <v>33</v>
      </c>
      <c r="N292" s="82" t="s">
        <v>37</v>
      </c>
      <c r="O292" s="82" t="s">
        <v>8</v>
      </c>
      <c r="P292" s="82" t="s">
        <v>34</v>
      </c>
      <c r="Q292" s="82" t="s">
        <v>35</v>
      </c>
      <c r="R292" s="82" t="s">
        <v>31</v>
      </c>
      <c r="S292" s="82" t="s">
        <v>36</v>
      </c>
      <c r="T292" s="304"/>
    </row>
    <row r="293" spans="1:26" ht="15" x14ac:dyDescent="0.25">
      <c r="A293" s="303" t="s">
        <v>61</v>
      </c>
      <c r="B293" s="303"/>
      <c r="C293" s="303"/>
      <c r="D293" s="303"/>
      <c r="E293" s="303"/>
      <c r="F293" s="303"/>
      <c r="G293" s="303"/>
      <c r="H293" s="303"/>
      <c r="I293" s="303"/>
      <c r="J293" s="303"/>
      <c r="K293" s="303"/>
      <c r="L293" s="303"/>
      <c r="M293" s="303"/>
      <c r="N293" s="303"/>
      <c r="O293" s="303"/>
      <c r="P293" s="303"/>
      <c r="Q293" s="303"/>
      <c r="R293" s="303"/>
      <c r="S293" s="303"/>
      <c r="T293" s="303"/>
      <c r="U293" s="61"/>
      <c r="V293" s="62"/>
    </row>
    <row r="294" spans="1:26" ht="15" x14ac:dyDescent="0.25">
      <c r="A294" s="22" t="str">
        <f>IF(ISNA(INDEX($A$40:$T$164,MATCH($B294,$B$40:$B$164,0),1)),"",INDEX($A$40:$T$164,MATCH($B294,$B$40:$B$164,0),1))</f>
        <v>*</v>
      </c>
      <c r="B294" s="332" t="s">
        <v>162</v>
      </c>
      <c r="C294" s="332"/>
      <c r="D294" s="332"/>
      <c r="E294" s="332"/>
      <c r="F294" s="332"/>
      <c r="G294" s="332"/>
      <c r="H294" s="332"/>
      <c r="I294" s="332"/>
      <c r="J294" s="12">
        <f>IF(ISNA(INDEX($A$40:$T$164,MATCH($B294,$B$40:$B$164,0),10)),"",INDEX($A$40:$T$164,MATCH($B294,$B$40:$B$164,0),10))</f>
        <v>3</v>
      </c>
      <c r="K294" s="12">
        <f>IF(ISNA(INDEX($A$40:$T$164,MATCH($B294,$B$40:$B$164,0),11)),"",INDEX($A$40:$T$164,MATCH($B294,$B$40:$B$164,0),11))</f>
        <v>0</v>
      </c>
      <c r="L294" s="12">
        <f>IF(ISNA(INDEX($A$40:$T$164,MATCH($B294,$B$40:$B$164,0),12)),"",INDEX($A$40:$T$164,MATCH($B294,$B$40:$B$164,0),12))</f>
        <v>2</v>
      </c>
      <c r="M294" s="12">
        <f>IF(ISNA(INDEX($A$40:$T$164,MATCH($B294,$B$40:$B$164,0),13)),"",INDEX($A$40:$T$164,MATCH($B294,$B$40:$B$164,0),13))</f>
        <v>0</v>
      </c>
      <c r="N294" s="12">
        <f>IF(ISNA(INDEX($A$40:$T$164,MATCH($B294,$B$40:$B$164,0),14)),"",INDEX($A$40:$T$164,MATCH($B294,$B$40:$B$164,0),14))</f>
        <v>2</v>
      </c>
      <c r="O294" s="12">
        <f>IF(ISNA(INDEX($A$40:$T$164,MATCH($B294,$B$40:$B$164,0),15)),"",INDEX($A$40:$T$164,MATCH($B294,$B$40:$B$164,0),15))</f>
        <v>3</v>
      </c>
      <c r="P294" s="12">
        <f>IF(ISNA(INDEX($A$40:$T$164,MATCH($B294,$B$40:$B$164,0),16)),"",INDEX($A$40:$T$164,MATCH($B294,$B$40:$B$164,0),16))</f>
        <v>5</v>
      </c>
      <c r="Q294" s="20">
        <f>IF(ISNA(INDEX($A$40:$T$164,MATCH($B294,$B$40:$B$164,0),17)),"",INDEX($A$40:$T$164,MATCH($B294,$B$40:$B$164,0),17))</f>
        <v>0</v>
      </c>
      <c r="R294" s="20" t="str">
        <f>IF(ISNA(INDEX($A$40:$T$164,MATCH($B294,$B$40:$B$164,0),18)),"",INDEX($A$40:$T$164,MATCH($B294,$B$40:$B$164,0),18))</f>
        <v>C</v>
      </c>
      <c r="S294" s="20">
        <f>IF(ISNA(INDEX($A$40:$T$164,MATCH($B294,$B$40:$B$164,0),19)),"",INDEX($A$40:$T$164,MATCH($B294,$B$40:$B$164,0),19))</f>
        <v>0</v>
      </c>
      <c r="T294" s="20" t="str">
        <f>IF(ISNA(INDEX($A$40:$T$164,MATCH($B294,$B$40:$B$164,0),20)),"",INDEX($A$40:$T$164,MATCH($B294,$B$40:$B$164,0),20))</f>
        <v>DC</v>
      </c>
      <c r="U294" s="85"/>
      <c r="V294" s="62"/>
      <c r="W294" s="62"/>
      <c r="X294" s="62"/>
      <c r="Y294" s="62"/>
      <c r="Z294" s="62"/>
    </row>
    <row r="295" spans="1:26" ht="15" x14ac:dyDescent="0.25">
      <c r="A295" s="22" t="str">
        <f>IF(ISNA(INDEX($A$40:$T$164,MATCH($B295,$B$40:$B$164,0),1)),"",INDEX($A$40:$T$164,MATCH($B295,$B$40:$B$164,0),1))</f>
        <v>YLU0011</v>
      </c>
      <c r="B295" s="332" t="s">
        <v>164</v>
      </c>
      <c r="C295" s="332"/>
      <c r="D295" s="332"/>
      <c r="E295" s="332"/>
      <c r="F295" s="332"/>
      <c r="G295" s="332"/>
      <c r="H295" s="332"/>
      <c r="I295" s="332"/>
      <c r="J295" s="12">
        <f>IF(ISNA(INDEX($A$40:$T$164,MATCH($B295,$B$40:$B$164,0),10)),"",INDEX($A$40:$T$164,MATCH($B295,$B$40:$B$164,0),10))</f>
        <v>2</v>
      </c>
      <c r="K295" s="12">
        <f>IF(ISNA(INDEX($A$40:$T$164,MATCH($B295,$B$40:$B$164,0),11)),"",INDEX($A$40:$T$164,MATCH($B295,$B$40:$B$164,0),11))</f>
        <v>0</v>
      </c>
      <c r="L295" s="12">
        <f>IF(ISNA(INDEX($A$40:$T$164,MATCH($B295,$B$40:$B$164,0),12)),"",INDEX($A$40:$T$164,MATCH($B295,$B$40:$B$164,0),12))</f>
        <v>2</v>
      </c>
      <c r="M295" s="12">
        <f>IF(ISNA(INDEX($A$40:$T$164,MATCH($B295,$B$40:$B$164,0),13)),"",INDEX($A$40:$T$164,MATCH($B295,$B$40:$B$164,0),13))</f>
        <v>0</v>
      </c>
      <c r="N295" s="12">
        <f>IF(ISNA(INDEX($A$40:$T$164,MATCH($B295,$B$40:$B$164,0),14)),"",INDEX($A$40:$T$164,MATCH($B295,$B$40:$B$164,0),14))</f>
        <v>2</v>
      </c>
      <c r="O295" s="12">
        <f>IF(ISNA(INDEX($A$40:$T$164,MATCH($B295,$B$40:$B$164,0),15)),"",INDEX($A$40:$T$164,MATCH($B295,$B$40:$B$164,0),15))</f>
        <v>2</v>
      </c>
      <c r="P295" s="12">
        <f>IF(ISNA(INDEX($A$40:$T$164,MATCH($B295,$B$40:$B$164,0),16)),"",INDEX($A$40:$T$164,MATCH($B295,$B$40:$B$164,0),16))</f>
        <v>4</v>
      </c>
      <c r="Q295" s="20">
        <f>IF(ISNA(INDEX($A$40:$T$164,MATCH($B295,$B$40:$B$164,0),17)),"",INDEX($A$40:$T$164,MATCH($B295,$B$40:$B$164,0),17))</f>
        <v>0</v>
      </c>
      <c r="R295" s="20">
        <f>IF(ISNA(INDEX($A$40:$T$164,MATCH($B295,$B$40:$B$164,0),18)),"",INDEX($A$40:$T$164,MATCH($B295,$B$40:$B$164,0),18))</f>
        <v>0</v>
      </c>
      <c r="S295" s="20" t="str">
        <f>IF(ISNA(INDEX($A$40:$T$164,MATCH($B295,$B$40:$B$164,0),19)),"",INDEX($A$40:$T$164,MATCH($B295,$B$40:$B$164,0),19))</f>
        <v>VP</v>
      </c>
      <c r="T295" s="20" t="str">
        <f>IF(ISNA(INDEX($A$40:$T$164,MATCH($B295,$B$40:$B$164,0),20)),"",INDEX($A$40:$T$164,MATCH($B295,$B$40:$B$164,0),20))</f>
        <v>DC</v>
      </c>
      <c r="U295" s="85"/>
      <c r="V295" s="62"/>
      <c r="W295" s="62"/>
      <c r="X295" s="62"/>
      <c r="Y295" s="62"/>
      <c r="Z295" s="62"/>
    </row>
    <row r="296" spans="1:26" ht="15" x14ac:dyDescent="0.25">
      <c r="A296" s="22" t="str">
        <f>IF(ISNA(INDEX($A$40:$T$164,MATCH($B296,$B$40:$B$164,0),1)),"",INDEX($A$40:$T$164,MATCH($B296,$B$40:$B$164,0),1))</f>
        <v>**</v>
      </c>
      <c r="B296" s="332" t="s">
        <v>163</v>
      </c>
      <c r="C296" s="332"/>
      <c r="D296" s="332"/>
      <c r="E296" s="332"/>
      <c r="F296" s="332"/>
      <c r="G296" s="332"/>
      <c r="H296" s="332"/>
      <c r="I296" s="332"/>
      <c r="J296" s="12">
        <f>IF(ISNA(INDEX($A$40:$T$164,MATCH($B296,$B$40:$B$164,0),10)),"",INDEX($A$40:$T$164,MATCH($B296,$B$40:$B$164,0),10))</f>
        <v>3</v>
      </c>
      <c r="K296" s="12">
        <f>IF(ISNA(INDEX($A$40:$T$164,MATCH($B296,$B$40:$B$164,0),11)),"",INDEX($A$40:$T$164,MATCH($B296,$B$40:$B$164,0),11))</f>
        <v>0</v>
      </c>
      <c r="L296" s="12">
        <f>IF(ISNA(INDEX($A$40:$T$164,MATCH($B296,$B$40:$B$164,0),12)),"",INDEX($A$40:$T$164,MATCH($B296,$B$40:$B$164,0),12))</f>
        <v>2</v>
      </c>
      <c r="M296" s="12">
        <f>IF(ISNA(INDEX($A$40:$T$164,MATCH($B296,$B$40:$B$164,0),13)),"",INDEX($A$40:$T$164,MATCH($B296,$B$40:$B$164,0),13))</f>
        <v>0</v>
      </c>
      <c r="N296" s="12">
        <f>IF(ISNA(INDEX($A$40:$T$164,MATCH($B296,$B$40:$B$164,0),14)),"",INDEX($A$40:$T$164,MATCH($B296,$B$40:$B$164,0),14))</f>
        <v>2</v>
      </c>
      <c r="O296" s="12">
        <f>IF(ISNA(INDEX($A$40:$T$164,MATCH($B296,$B$40:$B$164,0),15)),"",INDEX($A$40:$T$164,MATCH($B296,$B$40:$B$164,0),15))</f>
        <v>3</v>
      </c>
      <c r="P296" s="12">
        <f>IF(ISNA(INDEX($A$40:$T$164,MATCH($B296,$B$40:$B$164,0),16)),"",INDEX($A$40:$T$164,MATCH($B296,$B$40:$B$164,0),16))</f>
        <v>5</v>
      </c>
      <c r="Q296" s="20">
        <f>IF(ISNA(INDEX($A$40:$T$164,MATCH($B296,$B$40:$B$164,0),17)),"",INDEX($A$40:$T$164,MATCH($B296,$B$40:$B$164,0),17))</f>
        <v>0</v>
      </c>
      <c r="R296" s="20" t="str">
        <f>IF(ISNA(INDEX($A$40:$T$164,MATCH($B296,$B$40:$B$164,0),18)),"",INDEX($A$40:$T$164,MATCH($B296,$B$40:$B$164,0),18))</f>
        <v>C</v>
      </c>
      <c r="S296" s="20">
        <f>IF(ISNA(INDEX($A$40:$T$164,MATCH($B296,$B$40:$B$164,0),19)),"",INDEX($A$40:$T$164,MATCH($B296,$B$40:$B$164,0),19))</f>
        <v>0</v>
      </c>
      <c r="T296" s="20" t="str">
        <f>IF(ISNA(INDEX($A$40:$T$164,MATCH($B296,$B$40:$B$164,0),20)),"",INDEX($A$40:$T$164,MATCH($B296,$B$40:$B$164,0),20))</f>
        <v>DC</v>
      </c>
      <c r="U296" s="85"/>
      <c r="V296" s="62"/>
      <c r="W296" s="62"/>
      <c r="X296" s="62"/>
      <c r="Y296" s="62"/>
      <c r="Z296" s="62"/>
    </row>
    <row r="297" spans="1:26" ht="15" x14ac:dyDescent="0.25">
      <c r="A297" s="22" t="str">
        <f>IF(ISNA(INDEX($A$40:$T$164,MATCH($B297,$B$40:$B$164,0),1)),"",INDEX($A$40:$T$164,MATCH($B297,$B$40:$B$164,0),1))</f>
        <v>YLU0012</v>
      </c>
      <c r="B297" s="332" t="s">
        <v>167</v>
      </c>
      <c r="C297" s="332"/>
      <c r="D297" s="332"/>
      <c r="E297" s="332"/>
      <c r="F297" s="332"/>
      <c r="G297" s="332"/>
      <c r="H297" s="332"/>
      <c r="I297" s="332"/>
      <c r="J297" s="12">
        <f>IF(ISNA(INDEX($A$40:$T$164,MATCH($B297,$B$40:$B$164,0),10)),"",INDEX($A$40:$T$164,MATCH($B297,$B$40:$B$164,0),10))</f>
        <v>2</v>
      </c>
      <c r="K297" s="12">
        <f>IF(ISNA(INDEX($A$40:$T$164,MATCH($B297,$B$40:$B$164,0),11)),"",INDEX($A$40:$T$164,MATCH($B297,$B$40:$B$164,0),11))</f>
        <v>0</v>
      </c>
      <c r="L297" s="12">
        <f>IF(ISNA(INDEX($A$40:$T$164,MATCH($B297,$B$40:$B$164,0),12)),"",INDEX($A$40:$T$164,MATCH($B297,$B$40:$B$164,0),12))</f>
        <v>2</v>
      </c>
      <c r="M297" s="12">
        <f>IF(ISNA(INDEX($A$40:$T$164,MATCH($B297,$B$40:$B$164,0),13)),"",INDEX($A$40:$T$164,MATCH($B297,$B$40:$B$164,0),13))</f>
        <v>0</v>
      </c>
      <c r="N297" s="12">
        <f>IF(ISNA(INDEX($A$40:$T$164,MATCH($B297,$B$40:$B$164,0),14)),"",INDEX($A$40:$T$164,MATCH($B297,$B$40:$B$164,0),14))</f>
        <v>2</v>
      </c>
      <c r="O297" s="12">
        <f>IF(ISNA(INDEX($A$40:$T$164,MATCH($B297,$B$40:$B$164,0),15)),"",INDEX($A$40:$T$164,MATCH($B297,$B$40:$B$164,0),15))</f>
        <v>2</v>
      </c>
      <c r="P297" s="12">
        <f>IF(ISNA(INDEX($A$40:$T$164,MATCH($B297,$B$40:$B$164,0),16)),"",INDEX($A$40:$T$164,MATCH($B297,$B$40:$B$164,0),16))</f>
        <v>4</v>
      </c>
      <c r="Q297" s="20">
        <f>IF(ISNA(INDEX($A$40:$T$164,MATCH($B297,$B$40:$B$164,0),17)),"",INDEX($A$40:$T$164,MATCH($B297,$B$40:$B$164,0),17))</f>
        <v>0</v>
      </c>
      <c r="R297" s="20">
        <f>IF(ISNA(INDEX($A$40:$T$164,MATCH($B297,$B$40:$B$164,0),18)),"",INDEX($A$40:$T$164,MATCH($B297,$B$40:$B$164,0),18))</f>
        <v>0</v>
      </c>
      <c r="S297" s="20" t="str">
        <f>IF(ISNA(INDEX($A$40:$T$164,MATCH($B297,$B$40:$B$164,0),19)),"",INDEX($A$40:$T$164,MATCH($B297,$B$40:$B$164,0),19))</f>
        <v>VP</v>
      </c>
      <c r="T297" s="20" t="str">
        <f>IF(ISNA(INDEX($A$40:$T$164,MATCH($B297,$B$40:$B$164,0),20)),"",INDEX($A$40:$T$164,MATCH($B297,$B$40:$B$164,0),20))</f>
        <v>DC</v>
      </c>
      <c r="U297" s="85"/>
      <c r="V297" s="62"/>
      <c r="W297" s="62"/>
      <c r="X297" s="62"/>
      <c r="Y297" s="62"/>
      <c r="Z297" s="62"/>
    </row>
    <row r="298" spans="1:26" s="115" customFormat="1" ht="24.75" customHeight="1" x14ac:dyDescent="0.25">
      <c r="A298" s="22" t="str">
        <f>IF(ISNA(INDEX($A$40:$T$164,MATCH($B298,$B$40:$B$164,0),1)),"",INDEX($A$40:$T$164,MATCH($B298,$B$40:$B$164,0),1))</f>
        <v>ULM1101</v>
      </c>
      <c r="B298" s="298" t="s">
        <v>192</v>
      </c>
      <c r="C298" s="298"/>
      <c r="D298" s="298"/>
      <c r="E298" s="298"/>
      <c r="F298" s="298"/>
      <c r="G298" s="298"/>
      <c r="H298" s="298"/>
      <c r="I298" s="298"/>
      <c r="J298" s="12">
        <f>IF(ISNA(INDEX($A$40:$T$164,MATCH($B298,$B$40:$B$164,0),10)),"",INDEX($A$40:$T$164,MATCH($B298,$B$40:$B$164,0),10))</f>
        <v>4</v>
      </c>
      <c r="K298" s="12">
        <f>IF(ISNA(INDEX($A$40:$T$164,MATCH($B298,$B$40:$B$164,0),11)),"",INDEX($A$40:$T$164,MATCH($B298,$B$40:$B$164,0),11))</f>
        <v>2</v>
      </c>
      <c r="L298" s="12">
        <f>IF(ISNA(INDEX($A$40:$T$164,MATCH($B298,$B$40:$B$164,0),12)),"",INDEX($A$40:$T$164,MATCH($B298,$B$40:$B$164,0),12))</f>
        <v>2</v>
      </c>
      <c r="M298" s="12">
        <f>IF(ISNA(INDEX($A$40:$T$164,MATCH($B298,$B$40:$B$164,0),13)),"",INDEX($A$40:$T$164,MATCH($B298,$B$40:$B$164,0),13))</f>
        <v>0</v>
      </c>
      <c r="N298" s="12">
        <f>IF(ISNA(INDEX($A$40:$T$164,MATCH($B298,$B$40:$B$164,0),14)),"",INDEX($A$40:$T$164,MATCH($B298,$B$40:$B$164,0),14))</f>
        <v>4</v>
      </c>
      <c r="O298" s="12">
        <f>IF(ISNA(INDEX($A$40:$T$164,MATCH($B298,$B$40:$B$164,0),15)),"",INDEX($A$40:$T$164,MATCH($B298,$B$40:$B$164,0),15))</f>
        <v>3</v>
      </c>
      <c r="P298" s="12">
        <f>IF(ISNA(INDEX($A$40:$T$164,MATCH($B298,$B$40:$B$164,0),16)),"",INDEX($A$40:$T$164,MATCH($B298,$B$40:$B$164,0),16))</f>
        <v>7</v>
      </c>
      <c r="Q298" s="20" t="str">
        <f>IF(ISNA(INDEX($A$40:$T$164,MATCH($B298,$B$40:$B$164,0),17)),"",INDEX($A$40:$T$164,MATCH($B298,$B$40:$B$164,0),17))</f>
        <v>E</v>
      </c>
      <c r="R298" s="20">
        <f>IF(ISNA(INDEX($A$40:$T$164,MATCH($B298,$B$40:$B$164,0),18)),"",INDEX($A$40:$T$164,MATCH($B298,$B$40:$B$164,0),18))</f>
        <v>0</v>
      </c>
      <c r="S298" s="20">
        <f>IF(ISNA(INDEX($A$40:$T$164,MATCH($B298,$B$40:$B$164,0),19)),"",INDEX($A$40:$T$164,MATCH($B298,$B$40:$B$164,0),19))</f>
        <v>0</v>
      </c>
      <c r="T298" s="20" t="str">
        <f>IF(ISNA(INDEX($A$40:$T$164,MATCH($B298,$B$40:$B$164,0),20)),"",INDEX($A$40:$T$164,MATCH($B298,$B$40:$B$164,0),20))</f>
        <v>DC</v>
      </c>
      <c r="U298" s="85"/>
      <c r="V298" s="62"/>
      <c r="W298" s="62"/>
      <c r="X298" s="62"/>
      <c r="Y298" s="62"/>
      <c r="Z298" s="62"/>
    </row>
    <row r="299" spans="1:26" ht="15" x14ac:dyDescent="0.25">
      <c r="A299" s="80" t="s">
        <v>28</v>
      </c>
      <c r="B299" s="360"/>
      <c r="C299" s="360"/>
      <c r="D299" s="360"/>
      <c r="E299" s="360"/>
      <c r="F299" s="360"/>
      <c r="G299" s="360"/>
      <c r="H299" s="360"/>
      <c r="I299" s="360"/>
      <c r="J299" s="14">
        <f t="shared" ref="J299:P299" si="92">SUM(J294:J298)</f>
        <v>14</v>
      </c>
      <c r="K299" s="14">
        <f t="shared" si="92"/>
        <v>2</v>
      </c>
      <c r="L299" s="14">
        <f t="shared" si="92"/>
        <v>10</v>
      </c>
      <c r="M299" s="14">
        <f t="shared" si="92"/>
        <v>0</v>
      </c>
      <c r="N299" s="14">
        <f t="shared" si="92"/>
        <v>12</v>
      </c>
      <c r="O299" s="14">
        <f t="shared" si="92"/>
        <v>13</v>
      </c>
      <c r="P299" s="14">
        <f t="shared" si="92"/>
        <v>25</v>
      </c>
      <c r="Q299" s="80">
        <f>COUNTIF(Q294:Q298,"E")</f>
        <v>1</v>
      </c>
      <c r="R299" s="80">
        <f>COUNTIF(R294:R298,"C")</f>
        <v>2</v>
      </c>
      <c r="S299" s="80">
        <f>COUNTIF(S294:S298,"VP")</f>
        <v>2</v>
      </c>
      <c r="T299" s="81">
        <f>COUNTA(T294:T298)</f>
        <v>5</v>
      </c>
      <c r="U299" s="85"/>
      <c r="V299" s="62"/>
      <c r="W299" s="62"/>
      <c r="X299" s="62"/>
      <c r="Y299" s="62"/>
      <c r="Z299" s="62"/>
    </row>
    <row r="300" spans="1:26" ht="15" x14ac:dyDescent="0.25">
      <c r="A300" s="295" t="s">
        <v>74</v>
      </c>
      <c r="B300" s="296"/>
      <c r="C300" s="296"/>
      <c r="D300" s="296"/>
      <c r="E300" s="296"/>
      <c r="F300" s="296"/>
      <c r="G300" s="296"/>
      <c r="H300" s="296"/>
      <c r="I300" s="296"/>
      <c r="J300" s="296"/>
      <c r="K300" s="296"/>
      <c r="L300" s="296"/>
      <c r="M300" s="296"/>
      <c r="N300" s="296"/>
      <c r="O300" s="296"/>
      <c r="P300" s="296"/>
      <c r="Q300" s="296"/>
      <c r="R300" s="296"/>
      <c r="S300" s="296"/>
      <c r="T300" s="297"/>
      <c r="U300" s="85"/>
      <c r="V300" s="62"/>
      <c r="W300" s="62"/>
      <c r="X300" s="62"/>
      <c r="Y300" s="62"/>
      <c r="Z300" s="62"/>
    </row>
    <row r="301" spans="1:26" ht="15" x14ac:dyDescent="0.25">
      <c r="A301" s="22" t="str">
        <f>IF(ISNA(INDEX($A$40:$T$164,MATCH($B301,$B$40:$B$164,0),1)),"",INDEX($A$40:$T$164,MATCH($B301,$B$40:$B$164,0),1))</f>
        <v/>
      </c>
      <c r="B301" s="361"/>
      <c r="C301" s="362"/>
      <c r="D301" s="362"/>
      <c r="E301" s="362"/>
      <c r="F301" s="362"/>
      <c r="G301" s="362"/>
      <c r="H301" s="362"/>
      <c r="I301" s="363"/>
      <c r="J301" s="12" t="str">
        <f>IF(ISNA(INDEX($A$40:$T$164,MATCH($B301,$B$40:$B$164,0),10)),"",INDEX($A$40:$T$164,MATCH($B301,$B$40:$B$164,0),10))</f>
        <v/>
      </c>
      <c r="K301" s="12" t="str">
        <f>IF(ISNA(INDEX($A$40:$T$164,MATCH($B301,$B$40:$B$164,0),11)),"",INDEX($A$40:$T$164,MATCH($B301,$B$40:$B$164,0),11))</f>
        <v/>
      </c>
      <c r="L301" s="12" t="str">
        <f>IF(ISNA(INDEX($A$40:$T$164,MATCH($B301,$B$40:$B$164,0),12)),"",INDEX($A$40:$T$164,MATCH($B301,$B$40:$B$164,0),12))</f>
        <v/>
      </c>
      <c r="M301" s="12" t="str">
        <f>IF(ISNA(INDEX($A$40:$T$164,MATCH($B301,$B$40:$B$164,0),13)),"",INDEX($A$40:$T$164,MATCH($B301,$B$40:$B$164,0),13))</f>
        <v/>
      </c>
      <c r="N301" s="12" t="str">
        <f>IF(ISNA(INDEX($A$40:$T$164,MATCH($B301,$B$40:$B$164,0),14)),"",INDEX($A$40:$T$164,MATCH($B301,$B$40:$B$164,0),14))</f>
        <v/>
      </c>
      <c r="O301" s="12" t="str">
        <f>IF(ISNA(INDEX($A$40:$T$164,MATCH($B301,$B$40:$B$164,0),15)),"",INDEX($A$40:$T$164,MATCH($B301,$B$40:$B$164,0),15))</f>
        <v/>
      </c>
      <c r="P301" s="12" t="str">
        <f>IF(ISNA(INDEX($A$40:$T$164,MATCH($B301,$B$40:$B$164,0),16)),"",INDEX($A$40:$T$164,MATCH($B301,$B$40:$B$164,0),16))</f>
        <v/>
      </c>
      <c r="Q301" s="20" t="str">
        <f>IF(ISNA(INDEX($A$40:$T$164,MATCH($B301,$B$40:$B$164,0),17)),"",INDEX($A$40:$T$164,MATCH($B301,$B$40:$B$164,0),17))</f>
        <v/>
      </c>
      <c r="R301" s="20" t="str">
        <f>IF(ISNA(INDEX($A$40:$T$164,MATCH($B301,$B$40:$B$164,0),18)),"",INDEX($A$40:$T$164,MATCH($B301,$B$40:$B$164,0),18))</f>
        <v/>
      </c>
      <c r="S301" s="20" t="str">
        <f>IF(ISNA(INDEX($A$40:$T$164,MATCH($B301,$B$40:$B$164,0),19)),"",INDEX($A$40:$T$164,MATCH($B301,$B$40:$B$164,0),19))</f>
        <v/>
      </c>
      <c r="T301" s="20" t="str">
        <f>IF(ISNA(INDEX($A$40:$T$164,MATCH($B301,$B$40:$B$164,0),20)),"",INDEX($A$40:$T$164,MATCH($B301,$B$40:$B$164,0),20))</f>
        <v/>
      </c>
      <c r="U301" s="85"/>
      <c r="V301" s="62"/>
      <c r="W301" s="62"/>
      <c r="X301" s="62"/>
      <c r="Y301" s="62"/>
      <c r="Z301" s="62"/>
    </row>
    <row r="302" spans="1:26" s="115" customFormat="1" ht="15" x14ac:dyDescent="0.25">
      <c r="A302" s="22" t="str">
        <f>IF(ISNA(INDEX($A$40:$T$164,MATCH($B302,$B$40:$B$164,0),1)),"",INDEX($A$40:$T$164,MATCH($B302,$B$40:$B$164,0),1))</f>
        <v/>
      </c>
      <c r="B302" s="361"/>
      <c r="C302" s="362"/>
      <c r="D302" s="362"/>
      <c r="E302" s="362"/>
      <c r="F302" s="362"/>
      <c r="G302" s="362"/>
      <c r="H302" s="362"/>
      <c r="I302" s="363"/>
      <c r="J302" s="12" t="str">
        <f>IF(ISNA(INDEX($A$40:$T$164,MATCH($B302,$B$40:$B$164,0),10)),"",INDEX($A$40:$T$164,MATCH($B302,$B$40:$B$164,0),10))</f>
        <v/>
      </c>
      <c r="K302" s="12" t="str">
        <f>IF(ISNA(INDEX($A$40:$T$164,MATCH($B302,$B$40:$B$164,0),11)),"",INDEX($A$40:$T$164,MATCH($B302,$B$40:$B$164,0),11))</f>
        <v/>
      </c>
      <c r="L302" s="12" t="str">
        <f>IF(ISNA(INDEX($A$40:$T$164,MATCH($B302,$B$40:$B$164,0),12)),"",INDEX($A$40:$T$164,MATCH($B302,$B$40:$B$164,0),12))</f>
        <v/>
      </c>
      <c r="M302" s="12" t="str">
        <f>IF(ISNA(INDEX($A$40:$T$164,MATCH($B302,$B$40:$B$164,0),13)),"",INDEX($A$40:$T$164,MATCH($B302,$B$40:$B$164,0),13))</f>
        <v/>
      </c>
      <c r="N302" s="12" t="str">
        <f>IF(ISNA(INDEX($A$40:$T$164,MATCH($B302,$B$40:$B$164,0),14)),"",INDEX($A$40:$T$164,MATCH($B302,$B$40:$B$164,0),14))</f>
        <v/>
      </c>
      <c r="O302" s="12" t="str">
        <f>IF(ISNA(INDEX($A$40:$T$164,MATCH($B302,$B$40:$B$164,0),15)),"",INDEX($A$40:$T$164,MATCH($B302,$B$40:$B$164,0),15))</f>
        <v/>
      </c>
      <c r="P302" s="12" t="str">
        <f>IF(ISNA(INDEX($A$40:$T$164,MATCH($B302,$B$40:$B$164,0),16)),"",INDEX($A$40:$T$164,MATCH($B302,$B$40:$B$164,0),16))</f>
        <v/>
      </c>
      <c r="Q302" s="20" t="str">
        <f>IF(ISNA(INDEX($A$40:$T$164,MATCH($B302,$B$40:$B$164,0),17)),"",INDEX($A$40:$T$164,MATCH($B302,$B$40:$B$164,0),17))</f>
        <v/>
      </c>
      <c r="R302" s="20" t="str">
        <f>IF(ISNA(INDEX($A$40:$T$164,MATCH($B302,$B$40:$B$164,0),18)),"",INDEX($A$40:$T$164,MATCH($B302,$B$40:$B$164,0),18))</f>
        <v/>
      </c>
      <c r="S302" s="20" t="str">
        <f>IF(ISNA(INDEX($A$40:$T$164,MATCH($B302,$B$40:$B$164,0),19)),"",INDEX($A$40:$T$164,MATCH($B302,$B$40:$B$164,0),19))</f>
        <v/>
      </c>
      <c r="T302" s="20" t="str">
        <f>IF(ISNA(INDEX($A$40:$T$164,MATCH($B302,$B$40:$B$164,0),20)),"",INDEX($A$40:$T$164,MATCH($B302,$B$40:$B$164,0),20))</f>
        <v/>
      </c>
      <c r="U302" s="85"/>
      <c r="V302" s="62"/>
      <c r="W302" s="62"/>
      <c r="X302" s="62"/>
      <c r="Y302" s="62"/>
      <c r="Z302" s="62"/>
    </row>
    <row r="303" spans="1:26" s="59" customFormat="1" ht="15" x14ac:dyDescent="0.25">
      <c r="A303" s="22" t="str">
        <f>IF(ISNA(INDEX($A$40:$T$164,MATCH($B303,$B$40:$B$164,0),1)),"",INDEX($A$40:$T$164,MATCH($B303,$B$40:$B$164,0),1))</f>
        <v/>
      </c>
      <c r="B303" s="361"/>
      <c r="C303" s="362"/>
      <c r="D303" s="362"/>
      <c r="E303" s="362"/>
      <c r="F303" s="362"/>
      <c r="G303" s="362"/>
      <c r="H303" s="362"/>
      <c r="I303" s="363"/>
      <c r="J303" s="12" t="str">
        <f>IF(ISNA(INDEX($A$40:$T$164,MATCH($B303,$B$40:$B$164,0),10)),"",INDEX($A$40:$T$164,MATCH($B303,$B$40:$B$164,0),10))</f>
        <v/>
      </c>
      <c r="K303" s="12" t="str">
        <f>IF(ISNA(INDEX($A$40:$T$164,MATCH($B303,$B$40:$B$164,0),11)),"",INDEX($A$40:$T$164,MATCH($B303,$B$40:$B$164,0),11))</f>
        <v/>
      </c>
      <c r="L303" s="12" t="str">
        <f>IF(ISNA(INDEX($A$40:$T$164,MATCH($B303,$B$40:$B$164,0),12)),"",INDEX($A$40:$T$164,MATCH($B303,$B$40:$B$164,0),12))</f>
        <v/>
      </c>
      <c r="M303" s="12" t="str">
        <f>IF(ISNA(INDEX($A$40:$T$164,MATCH($B303,$B$40:$B$164,0),13)),"",INDEX($A$40:$T$164,MATCH($B303,$B$40:$B$164,0),13))</f>
        <v/>
      </c>
      <c r="N303" s="12" t="str">
        <f>IF(ISNA(INDEX($A$40:$T$164,MATCH($B303,$B$40:$B$164,0),14)),"",INDEX($A$40:$T$164,MATCH($B303,$B$40:$B$164,0),14))</f>
        <v/>
      </c>
      <c r="O303" s="12" t="str">
        <f>IF(ISNA(INDEX($A$40:$T$164,MATCH($B303,$B$40:$B$164,0),15)),"",INDEX($A$40:$T$164,MATCH($B303,$B$40:$B$164,0),15))</f>
        <v/>
      </c>
      <c r="P303" s="12" t="str">
        <f>IF(ISNA(INDEX($A$40:$T$164,MATCH($B303,$B$40:$B$164,0),16)),"",INDEX($A$40:$T$164,MATCH($B303,$B$40:$B$164,0),16))</f>
        <v/>
      </c>
      <c r="Q303" s="20" t="str">
        <f>IF(ISNA(INDEX($A$40:$T$164,MATCH($B303,$B$40:$B$164,0),17)),"",INDEX($A$40:$T$164,MATCH($B303,$B$40:$B$164,0),17))</f>
        <v/>
      </c>
      <c r="R303" s="20" t="str">
        <f>IF(ISNA(INDEX($A$40:$T$164,MATCH($B303,$B$40:$B$164,0),18)),"",INDEX($A$40:$T$164,MATCH($B303,$B$40:$B$164,0),18))</f>
        <v/>
      </c>
      <c r="S303" s="20" t="str">
        <f>IF(ISNA(INDEX($A$40:$T$164,MATCH($B303,$B$40:$B$164,0),19)),"",INDEX($A$40:$T$164,MATCH($B303,$B$40:$B$164,0),19))</f>
        <v/>
      </c>
      <c r="T303" s="20" t="str">
        <f>IF(ISNA(INDEX($A$40:$T$164,MATCH($B303,$B$40:$B$164,0),20)),"",INDEX($A$40:$T$164,MATCH($B303,$B$40:$B$164,0),20))</f>
        <v/>
      </c>
      <c r="U303" s="85"/>
      <c r="V303" s="62"/>
      <c r="W303" s="62"/>
      <c r="X303" s="62"/>
      <c r="Y303" s="62"/>
      <c r="Z303" s="62"/>
    </row>
    <row r="304" spans="1:26" ht="15" x14ac:dyDescent="0.25">
      <c r="A304" s="80" t="s">
        <v>28</v>
      </c>
      <c r="B304" s="303"/>
      <c r="C304" s="303"/>
      <c r="D304" s="303"/>
      <c r="E304" s="303"/>
      <c r="F304" s="303"/>
      <c r="G304" s="303"/>
      <c r="H304" s="303"/>
      <c r="I304" s="303"/>
      <c r="J304" s="14">
        <f t="shared" ref="J304:P304" si="93">SUM(J301:J303)</f>
        <v>0</v>
      </c>
      <c r="K304" s="101">
        <f t="shared" si="93"/>
        <v>0</v>
      </c>
      <c r="L304" s="101">
        <f t="shared" si="93"/>
        <v>0</v>
      </c>
      <c r="M304" s="101">
        <f t="shared" si="93"/>
        <v>0</v>
      </c>
      <c r="N304" s="101">
        <f t="shared" si="93"/>
        <v>0</v>
      </c>
      <c r="O304" s="101">
        <f t="shared" si="93"/>
        <v>0</v>
      </c>
      <c r="P304" s="101">
        <f t="shared" si="93"/>
        <v>0</v>
      </c>
      <c r="Q304" s="80">
        <f>COUNTIF(Q301:Q303,"E")</f>
        <v>0</v>
      </c>
      <c r="R304" s="80">
        <f>COUNTIF(R301:R303,"C")</f>
        <v>0</v>
      </c>
      <c r="S304" s="80">
        <f>COUNTIF(S301:S303,"VP")</f>
        <v>0</v>
      </c>
      <c r="T304" s="81">
        <f>COUNTA(T301:T303)</f>
        <v>3</v>
      </c>
      <c r="U304" s="189" t="s">
        <v>109</v>
      </c>
      <c r="V304" s="189"/>
      <c r="W304" s="189"/>
      <c r="X304" s="189"/>
      <c r="Y304" s="62"/>
      <c r="Z304" s="62"/>
    </row>
    <row r="305" spans="1:26" x14ac:dyDescent="0.2">
      <c r="A305" s="302" t="s">
        <v>157</v>
      </c>
      <c r="B305" s="302"/>
      <c r="C305" s="302"/>
      <c r="D305" s="302"/>
      <c r="E305" s="302"/>
      <c r="F305" s="302"/>
      <c r="G305" s="302"/>
      <c r="H305" s="302"/>
      <c r="I305" s="302"/>
      <c r="J305" s="14">
        <f t="shared" ref="J305:S305" si="94">SUM(J299,J304)</f>
        <v>14</v>
      </c>
      <c r="K305" s="14">
        <f t="shared" si="94"/>
        <v>2</v>
      </c>
      <c r="L305" s="14">
        <f t="shared" si="94"/>
        <v>10</v>
      </c>
      <c r="M305" s="14">
        <f t="shared" si="94"/>
        <v>0</v>
      </c>
      <c r="N305" s="14">
        <f t="shared" si="94"/>
        <v>12</v>
      </c>
      <c r="O305" s="14">
        <f t="shared" si="94"/>
        <v>13</v>
      </c>
      <c r="P305" s="14">
        <f t="shared" si="94"/>
        <v>25</v>
      </c>
      <c r="Q305" s="14">
        <f t="shared" si="94"/>
        <v>1</v>
      </c>
      <c r="R305" s="14">
        <f t="shared" si="94"/>
        <v>2</v>
      </c>
      <c r="S305" s="14">
        <f t="shared" si="94"/>
        <v>2</v>
      </c>
      <c r="T305" s="86">
        <f>T299</f>
        <v>5</v>
      </c>
      <c r="U305" s="189"/>
      <c r="V305" s="189"/>
      <c r="W305" s="189"/>
      <c r="X305" s="189"/>
    </row>
    <row r="306" spans="1:26" x14ac:dyDescent="0.2">
      <c r="A306" s="307" t="s">
        <v>53</v>
      </c>
      <c r="B306" s="308"/>
      <c r="C306" s="308"/>
      <c r="D306" s="308"/>
      <c r="E306" s="308"/>
      <c r="F306" s="308"/>
      <c r="G306" s="308"/>
      <c r="H306" s="308"/>
      <c r="I306" s="308"/>
      <c r="J306" s="309"/>
      <c r="K306" s="14">
        <f t="shared" ref="K306:P306" si="95">K299*14+K304*12</f>
        <v>28</v>
      </c>
      <c r="L306" s="14">
        <f t="shared" si="95"/>
        <v>140</v>
      </c>
      <c r="M306" s="14">
        <f t="shared" si="95"/>
        <v>0</v>
      </c>
      <c r="N306" s="14">
        <f t="shared" si="95"/>
        <v>168</v>
      </c>
      <c r="O306" s="14">
        <f t="shared" si="95"/>
        <v>182</v>
      </c>
      <c r="P306" s="14">
        <f t="shared" si="95"/>
        <v>350</v>
      </c>
      <c r="Q306" s="325"/>
      <c r="R306" s="326"/>
      <c r="S306" s="326"/>
      <c r="T306" s="327"/>
      <c r="U306" s="189"/>
      <c r="V306" s="189"/>
      <c r="W306" s="189"/>
      <c r="X306" s="189"/>
    </row>
    <row r="307" spans="1:26" ht="12.75" customHeight="1" x14ac:dyDescent="0.2">
      <c r="A307" s="310"/>
      <c r="B307" s="311"/>
      <c r="C307" s="311"/>
      <c r="D307" s="311"/>
      <c r="E307" s="311"/>
      <c r="F307" s="311"/>
      <c r="G307" s="311"/>
      <c r="H307" s="311"/>
      <c r="I307" s="311"/>
      <c r="J307" s="312"/>
      <c r="K307" s="299">
        <f>SUM(K306:M306)</f>
        <v>168</v>
      </c>
      <c r="L307" s="300"/>
      <c r="M307" s="301"/>
      <c r="N307" s="299">
        <f>SUM(N306:O306)</f>
        <v>350</v>
      </c>
      <c r="O307" s="300"/>
      <c r="P307" s="301"/>
      <c r="Q307" s="328"/>
      <c r="R307" s="329"/>
      <c r="S307" s="329"/>
      <c r="T307" s="330"/>
      <c r="U307" s="190" t="s">
        <v>110</v>
      </c>
      <c r="V307" s="191"/>
      <c r="W307" s="190" t="s">
        <v>111</v>
      </c>
      <c r="X307" s="191"/>
    </row>
    <row r="308" spans="1:26" ht="12.75" customHeight="1" x14ac:dyDescent="0.2">
      <c r="A308" s="314" t="s">
        <v>102</v>
      </c>
      <c r="B308" s="315"/>
      <c r="C308" s="315"/>
      <c r="D308" s="315"/>
      <c r="E308" s="315"/>
      <c r="F308" s="315"/>
      <c r="G308" s="315"/>
      <c r="H308" s="315"/>
      <c r="I308" s="315"/>
      <c r="J308" s="316"/>
      <c r="K308" s="318">
        <f>T305/SUM(T53,T70,T86,T100,T115,T129)</f>
        <v>0.12820512820512819</v>
      </c>
      <c r="L308" s="319"/>
      <c r="M308" s="319"/>
      <c r="N308" s="319"/>
      <c r="O308" s="319"/>
      <c r="P308" s="319"/>
      <c r="Q308" s="319"/>
      <c r="R308" s="319"/>
      <c r="S308" s="319"/>
      <c r="T308" s="320"/>
      <c r="U308" s="192"/>
      <c r="V308" s="193"/>
      <c r="W308" s="192"/>
      <c r="X308" s="193"/>
    </row>
    <row r="309" spans="1:26" ht="12.75" customHeight="1" x14ac:dyDescent="0.2">
      <c r="A309" s="317" t="s">
        <v>103</v>
      </c>
      <c r="B309" s="317"/>
      <c r="C309" s="317"/>
      <c r="D309" s="317"/>
      <c r="E309" s="317"/>
      <c r="F309" s="317"/>
      <c r="G309" s="317"/>
      <c r="H309" s="317"/>
      <c r="I309" s="317"/>
      <c r="J309" s="317"/>
      <c r="K309" s="318">
        <f>K307/(SUM(N53,N70,N86,N100,N115)*14+N129*12)</f>
        <v>8.2272282076395684E-2</v>
      </c>
      <c r="L309" s="319"/>
      <c r="M309" s="319"/>
      <c r="N309" s="319"/>
      <c r="O309" s="319"/>
      <c r="P309" s="319"/>
      <c r="Q309" s="319"/>
      <c r="R309" s="319"/>
      <c r="S309" s="319"/>
      <c r="T309" s="320"/>
      <c r="U309" s="194">
        <f>K221+K246+K285+K308</f>
        <v>1</v>
      </c>
      <c r="V309" s="195"/>
      <c r="W309" s="194">
        <f>K221+K285+K308</f>
        <v>0.74358974358974361</v>
      </c>
      <c r="X309" s="195"/>
      <c r="Y309" s="198" t="s">
        <v>112</v>
      </c>
      <c r="Z309" s="199"/>
    </row>
    <row r="310" spans="1:26" s="73" customFormat="1" ht="12.75" customHeight="1" x14ac:dyDescent="0.2">
      <c r="U310" s="194">
        <f>K222+K247+K286+K309</f>
        <v>1</v>
      </c>
      <c r="V310" s="195"/>
      <c r="W310" s="194">
        <f>K222+K286+K309</f>
        <v>0.73653281096963763</v>
      </c>
      <c r="X310" s="195"/>
      <c r="Y310" s="198" t="s">
        <v>113</v>
      </c>
      <c r="Z310" s="199"/>
    </row>
    <row r="311" spans="1:26" s="73" customFormat="1" ht="12.75" customHeight="1" x14ac:dyDescent="0.2">
      <c r="U311" s="196" t="str">
        <f>IF(U309=100%,"Corect",IF(U309&gt;100%,"Ați dublat unele discipline","Ați pierdut unele discipline"))</f>
        <v>Corect</v>
      </c>
      <c r="V311" s="197"/>
      <c r="W311" s="196" t="str">
        <f>IF(W309=100%,"Corect",IF(W309&gt;100%,"Ați dublat unele discipline","Ați pierdut unele discipline"))</f>
        <v>Ați pierdut unele discipline</v>
      </c>
      <c r="X311" s="197"/>
    </row>
    <row r="312" spans="1:26" x14ac:dyDescent="0.2">
      <c r="U312" s="196" t="str">
        <f>IF(U310=100%,"Corect",IF(U310&gt;100%,"Ați dublat unele discipline","Ați pierdut unele discipline"))</f>
        <v>Corect</v>
      </c>
      <c r="V312" s="197"/>
      <c r="W312" s="196" t="str">
        <f>IF(W310=100%,"Corect",IF(W310&gt;100%,"Ați dublat unele discipline","Ați pierdut unele discipline"))</f>
        <v>Ați pierdut unele discipline</v>
      </c>
      <c r="X312" s="197"/>
    </row>
    <row r="313" spans="1:26" ht="12.75" customHeight="1" x14ac:dyDescent="0.2">
      <c r="A313" s="177" t="s">
        <v>75</v>
      </c>
      <c r="B313" s="177"/>
      <c r="C313" s="177"/>
      <c r="D313" s="177"/>
      <c r="E313" s="177"/>
      <c r="F313" s="177"/>
      <c r="G313" s="177"/>
      <c r="H313" s="177"/>
      <c r="I313" s="177"/>
      <c r="J313" s="177"/>
      <c r="K313" s="177"/>
      <c r="L313" s="177"/>
      <c r="M313" s="177"/>
      <c r="N313" s="177"/>
      <c r="O313" s="177"/>
      <c r="P313" s="177"/>
      <c r="Q313" s="177"/>
      <c r="R313" s="177"/>
      <c r="S313" s="177"/>
      <c r="T313" s="177"/>
      <c r="U313" s="200" t="s">
        <v>161</v>
      </c>
      <c r="V313" s="200"/>
      <c r="W313" s="200"/>
      <c r="X313" s="200"/>
      <c r="Y313" s="200"/>
      <c r="Z313" s="200"/>
    </row>
    <row r="314" spans="1:26" ht="12.75" customHeight="1" x14ac:dyDescent="0.2">
      <c r="A314" s="402" t="s">
        <v>30</v>
      </c>
      <c r="B314" s="277" t="s">
        <v>63</v>
      </c>
      <c r="C314" s="278"/>
      <c r="D314" s="278"/>
      <c r="E314" s="278"/>
      <c r="F314" s="278"/>
      <c r="G314" s="279"/>
      <c r="H314" s="277" t="s">
        <v>66</v>
      </c>
      <c r="I314" s="279"/>
      <c r="J314" s="433" t="s">
        <v>67</v>
      </c>
      <c r="K314" s="435"/>
      <c r="L314" s="435"/>
      <c r="M314" s="435"/>
      <c r="N314" s="435"/>
      <c r="O314" s="434"/>
      <c r="P314" s="277" t="s">
        <v>52</v>
      </c>
      <c r="Q314" s="279"/>
      <c r="R314" s="304" t="s">
        <v>68</v>
      </c>
      <c r="S314" s="304"/>
      <c r="T314" s="304"/>
      <c r="U314" s="200"/>
      <c r="V314" s="200"/>
      <c r="W314" s="200"/>
      <c r="X314" s="200"/>
      <c r="Y314" s="200"/>
      <c r="Z314" s="200"/>
    </row>
    <row r="315" spans="1:26" x14ac:dyDescent="0.2">
      <c r="A315" s="404"/>
      <c r="B315" s="280"/>
      <c r="C315" s="281"/>
      <c r="D315" s="281"/>
      <c r="E315" s="281"/>
      <c r="F315" s="281"/>
      <c r="G315" s="282"/>
      <c r="H315" s="280"/>
      <c r="I315" s="282"/>
      <c r="J315" s="433" t="s">
        <v>37</v>
      </c>
      <c r="K315" s="434"/>
      <c r="L315" s="433" t="s">
        <v>8</v>
      </c>
      <c r="M315" s="434"/>
      <c r="N315" s="433" t="s">
        <v>34</v>
      </c>
      <c r="O315" s="434"/>
      <c r="P315" s="280"/>
      <c r="Q315" s="282"/>
      <c r="R315" s="119" t="s">
        <v>69</v>
      </c>
      <c r="S315" s="119" t="s">
        <v>70</v>
      </c>
      <c r="T315" s="119" t="s">
        <v>71</v>
      </c>
      <c r="U315" s="200"/>
      <c r="V315" s="200"/>
      <c r="W315" s="200"/>
      <c r="X315" s="200"/>
      <c r="Y315" s="200"/>
      <c r="Z315" s="200"/>
    </row>
    <row r="316" spans="1:26" ht="12.75" customHeight="1" x14ac:dyDescent="0.2">
      <c r="A316" s="21">
        <v>1</v>
      </c>
      <c r="B316" s="433" t="s">
        <v>64</v>
      </c>
      <c r="C316" s="435"/>
      <c r="D316" s="435"/>
      <c r="E316" s="435"/>
      <c r="F316" s="435"/>
      <c r="G316" s="434"/>
      <c r="H316" s="442">
        <f>J316</f>
        <v>1602</v>
      </c>
      <c r="I316" s="443"/>
      <c r="J316" s="444">
        <f>(SUM(N53+N70+N86+N100+N115)*14+N129*12)-J317</f>
        <v>1602</v>
      </c>
      <c r="K316" s="445"/>
      <c r="L316" s="444">
        <f>(SUM(O53+O70+O86+O100+O115)*14+O129*12)-L317</f>
        <v>2188</v>
      </c>
      <c r="M316" s="445"/>
      <c r="N316" s="444">
        <f>(SUM(P53+P70+P86+P100+P115)*14+P129*12)-N317</f>
        <v>3790</v>
      </c>
      <c r="O316" s="445"/>
      <c r="P316" s="436">
        <f>H316/H318</f>
        <v>0.78452497551420175</v>
      </c>
      <c r="Q316" s="437"/>
      <c r="R316" s="81">
        <f>J53+J70-R317</f>
        <v>56</v>
      </c>
      <c r="S316" s="81">
        <f>J86+J100-S317</f>
        <v>44</v>
      </c>
      <c r="T316" s="81">
        <f>J115+J129-T317</f>
        <v>50</v>
      </c>
      <c r="U316" s="123"/>
      <c r="V316" s="123"/>
      <c r="W316" s="123"/>
      <c r="X316" s="123"/>
      <c r="Y316" s="123"/>
      <c r="Z316" s="123"/>
    </row>
    <row r="317" spans="1:26" ht="12.75" customHeight="1" x14ac:dyDescent="0.2">
      <c r="A317" s="21">
        <v>2</v>
      </c>
      <c r="B317" s="433" t="s">
        <v>65</v>
      </c>
      <c r="C317" s="435"/>
      <c r="D317" s="435"/>
      <c r="E317" s="435"/>
      <c r="F317" s="435"/>
      <c r="G317" s="434"/>
      <c r="H317" s="442">
        <f>J317</f>
        <v>440</v>
      </c>
      <c r="I317" s="443"/>
      <c r="J317" s="440">
        <f>N159</f>
        <v>440</v>
      </c>
      <c r="K317" s="441"/>
      <c r="L317" s="440">
        <f>O159</f>
        <v>402</v>
      </c>
      <c r="M317" s="441"/>
      <c r="N317" s="438">
        <f>SUM(J317:M317)</f>
        <v>842</v>
      </c>
      <c r="O317" s="439"/>
      <c r="P317" s="436">
        <f>H317/H318</f>
        <v>0.21547502448579825</v>
      </c>
      <c r="Q317" s="437"/>
      <c r="R317" s="10">
        <v>8</v>
      </c>
      <c r="S317" s="10">
        <v>16</v>
      </c>
      <c r="T317" s="10">
        <v>10</v>
      </c>
      <c r="U317" s="201" t="str">
        <f>IF(N317=P159,"Corect","Nu corespunde cu tabelul de opționale")</f>
        <v>Corect</v>
      </c>
      <c r="V317" s="201"/>
      <c r="W317" s="201"/>
      <c r="X317" s="201"/>
    </row>
    <row r="318" spans="1:26" x14ac:dyDescent="0.2">
      <c r="A318" s="433" t="s">
        <v>28</v>
      </c>
      <c r="B318" s="435"/>
      <c r="C318" s="435"/>
      <c r="D318" s="435"/>
      <c r="E318" s="435"/>
      <c r="F318" s="435"/>
      <c r="G318" s="434"/>
      <c r="H318" s="433">
        <f>SUM(H316:I317)</f>
        <v>2042</v>
      </c>
      <c r="I318" s="434"/>
      <c r="J318" s="433">
        <f>SUM(J316:K317)</f>
        <v>2042</v>
      </c>
      <c r="K318" s="434"/>
      <c r="L318" s="295">
        <f>SUM(L316:M317)</f>
        <v>2590</v>
      </c>
      <c r="M318" s="297"/>
      <c r="N318" s="295">
        <f>SUM(N316:O317)</f>
        <v>4632</v>
      </c>
      <c r="O318" s="297"/>
      <c r="P318" s="431">
        <f>SUM(P316:Q317)</f>
        <v>1</v>
      </c>
      <c r="Q318" s="432"/>
      <c r="R318" s="120">
        <f>SUM(R316:R317)</f>
        <v>64</v>
      </c>
      <c r="S318" s="120">
        <f>SUM(S316:S317)</f>
        <v>60</v>
      </c>
      <c r="T318" s="120">
        <f>SUM(T316:T317)</f>
        <v>60</v>
      </c>
    </row>
    <row r="319" spans="1:26" s="73" customFormat="1" x14ac:dyDescent="0.2">
      <c r="A319" s="78"/>
      <c r="B319" s="78"/>
      <c r="C319" s="78"/>
      <c r="D319" s="78"/>
      <c r="E319" s="78"/>
      <c r="F319" s="78"/>
      <c r="G319" s="78"/>
      <c r="H319" s="78"/>
      <c r="I319" s="78"/>
      <c r="J319" s="78"/>
      <c r="K319" s="78"/>
      <c r="L319" s="55"/>
      <c r="M319" s="55"/>
      <c r="N319" s="55"/>
      <c r="O319" s="55"/>
      <c r="P319" s="79"/>
      <c r="Q319" s="79"/>
      <c r="R319" s="55"/>
      <c r="S319" s="55"/>
      <c r="T319" s="55"/>
    </row>
    <row r="320" spans="1:26" s="73" customFormat="1" x14ac:dyDescent="0.2">
      <c r="A320" s="78"/>
      <c r="B320" s="78"/>
      <c r="C320" s="78"/>
      <c r="D320" s="78"/>
      <c r="E320" s="78"/>
      <c r="F320" s="78"/>
      <c r="G320" s="78"/>
      <c r="H320" s="78"/>
      <c r="I320" s="78"/>
      <c r="J320" s="78"/>
      <c r="K320" s="78"/>
      <c r="L320" s="55"/>
      <c r="M320" s="55"/>
      <c r="N320" s="55"/>
      <c r="O320" s="55"/>
      <c r="P320" s="79"/>
      <c r="Q320" s="79"/>
      <c r="R320" s="55"/>
      <c r="S320" s="55"/>
      <c r="T320" s="55"/>
    </row>
    <row r="321" spans="1:29" ht="15" x14ac:dyDescent="0.25">
      <c r="A321" s="331" t="s">
        <v>88</v>
      </c>
      <c r="B321" s="331"/>
      <c r="C321" s="331"/>
      <c r="D321" s="331"/>
      <c r="E321" s="331"/>
      <c r="F321" s="331"/>
      <c r="G321" s="331"/>
      <c r="H321" s="331"/>
      <c r="I321" s="331"/>
      <c r="J321" s="331"/>
      <c r="K321" s="331"/>
      <c r="L321" s="331"/>
      <c r="M321" s="331"/>
      <c r="N321" s="331"/>
      <c r="O321" s="331"/>
      <c r="P321" s="331"/>
      <c r="Q321" s="331"/>
      <c r="R321" s="331"/>
      <c r="S321" s="331"/>
      <c r="T321" s="331"/>
      <c r="U321" s="62"/>
      <c r="V321" s="62"/>
      <c r="W321" s="72"/>
      <c r="X321" s="72"/>
      <c r="Y321" s="72"/>
      <c r="Z321" s="72"/>
    </row>
    <row r="322" spans="1:29" ht="15" hidden="1" x14ac:dyDescent="0.2">
      <c r="A322" s="134"/>
      <c r="U322" s="72"/>
      <c r="V322" s="72"/>
      <c r="W322" s="72"/>
      <c r="X322" s="72"/>
      <c r="Y322" s="72"/>
      <c r="Z322" s="72"/>
    </row>
    <row r="323" spans="1:29" s="123" customFormat="1" ht="15" hidden="1" x14ac:dyDescent="0.2">
      <c r="A323" s="292" t="s">
        <v>79</v>
      </c>
      <c r="B323" s="292"/>
      <c r="C323" s="292"/>
      <c r="D323" s="292"/>
      <c r="E323" s="292"/>
      <c r="F323" s="292"/>
      <c r="G323" s="292"/>
      <c r="H323" s="292"/>
      <c r="I323" s="292"/>
      <c r="J323" s="292"/>
      <c r="K323" s="292"/>
      <c r="L323" s="292"/>
      <c r="M323" s="292"/>
      <c r="N323" s="292"/>
      <c r="O323" s="292"/>
      <c r="P323" s="292"/>
      <c r="Q323" s="292"/>
      <c r="R323" s="292"/>
      <c r="S323" s="292"/>
      <c r="T323" s="292"/>
      <c r="U323" s="72"/>
      <c r="V323" s="72"/>
      <c r="W323" s="72"/>
      <c r="X323" s="72"/>
      <c r="Y323" s="72"/>
      <c r="Z323" s="72"/>
    </row>
    <row r="324" spans="1:29" ht="12.75" hidden="1" customHeight="1" x14ac:dyDescent="0.2">
      <c r="A324" s="343" t="s">
        <v>30</v>
      </c>
      <c r="B324" s="283" t="s">
        <v>29</v>
      </c>
      <c r="C324" s="284"/>
      <c r="D324" s="284"/>
      <c r="E324" s="284"/>
      <c r="F324" s="284"/>
      <c r="G324" s="284"/>
      <c r="H324" s="284"/>
      <c r="I324" s="285"/>
      <c r="J324" s="164" t="s">
        <v>43</v>
      </c>
      <c r="K324" s="158" t="s">
        <v>27</v>
      </c>
      <c r="L324" s="159"/>
      <c r="M324" s="160"/>
      <c r="N324" s="158" t="s">
        <v>44</v>
      </c>
      <c r="O324" s="159"/>
      <c r="P324" s="160"/>
      <c r="Q324" s="158" t="s">
        <v>26</v>
      </c>
      <c r="R324" s="159"/>
      <c r="S324" s="160"/>
      <c r="T324" s="291" t="s">
        <v>25</v>
      </c>
      <c r="U324" s="202" t="s">
        <v>143</v>
      </c>
      <c r="V324" s="202"/>
      <c r="W324" s="202"/>
      <c r="X324" s="202"/>
      <c r="Y324" s="202"/>
      <c r="Z324" s="60"/>
      <c r="AA324" s="60"/>
      <c r="AB324" s="60"/>
      <c r="AC324" s="60"/>
    </row>
    <row r="325" spans="1:29" s="115" customFormat="1" hidden="1" x14ac:dyDescent="0.2">
      <c r="A325" s="344"/>
      <c r="B325" s="288"/>
      <c r="C325" s="289"/>
      <c r="D325" s="289"/>
      <c r="E325" s="289"/>
      <c r="F325" s="289"/>
      <c r="G325" s="289"/>
      <c r="H325" s="289"/>
      <c r="I325" s="290"/>
      <c r="J325" s="165"/>
      <c r="K325" s="161"/>
      <c r="L325" s="162"/>
      <c r="M325" s="163"/>
      <c r="N325" s="161"/>
      <c r="O325" s="162"/>
      <c r="P325" s="163"/>
      <c r="Q325" s="161"/>
      <c r="R325" s="162"/>
      <c r="S325" s="163"/>
      <c r="T325" s="291"/>
      <c r="U325" s="202"/>
      <c r="V325" s="202"/>
      <c r="W325" s="202"/>
      <c r="X325" s="202"/>
      <c r="Y325" s="202"/>
      <c r="Z325" s="114"/>
      <c r="AA325" s="114"/>
      <c r="AB325" s="114"/>
      <c r="AC325" s="114"/>
    </row>
    <row r="326" spans="1:29" ht="12.75" hidden="1" customHeight="1" x14ac:dyDescent="0.2">
      <c r="A326" s="345"/>
      <c r="B326" s="286"/>
      <c r="C326" s="270"/>
      <c r="D326" s="270"/>
      <c r="E326" s="270"/>
      <c r="F326" s="270"/>
      <c r="G326" s="270"/>
      <c r="H326" s="270"/>
      <c r="I326" s="287"/>
      <c r="J326" s="166"/>
      <c r="K326" s="25" t="s">
        <v>31</v>
      </c>
      <c r="L326" s="25" t="s">
        <v>32</v>
      </c>
      <c r="M326" s="25" t="s">
        <v>33</v>
      </c>
      <c r="N326" s="25" t="s">
        <v>37</v>
      </c>
      <c r="O326" s="25" t="s">
        <v>8</v>
      </c>
      <c r="P326" s="25" t="s">
        <v>34</v>
      </c>
      <c r="Q326" s="25" t="s">
        <v>35</v>
      </c>
      <c r="R326" s="25" t="s">
        <v>31</v>
      </c>
      <c r="S326" s="25" t="s">
        <v>36</v>
      </c>
      <c r="T326" s="291"/>
      <c r="U326" s="202"/>
      <c r="V326" s="202"/>
      <c r="W326" s="202"/>
      <c r="X326" s="202"/>
      <c r="Y326" s="202"/>
      <c r="Z326" s="60"/>
      <c r="AA326" s="60"/>
      <c r="AB326" s="60"/>
      <c r="AC326" s="60"/>
    </row>
    <row r="327" spans="1:29" hidden="1" x14ac:dyDescent="0.2">
      <c r="A327" s="415" t="s">
        <v>54</v>
      </c>
      <c r="B327" s="415"/>
      <c r="C327" s="415"/>
      <c r="D327" s="415"/>
      <c r="E327" s="415"/>
      <c r="F327" s="415"/>
      <c r="G327" s="415"/>
      <c r="H327" s="415"/>
      <c r="I327" s="415"/>
      <c r="J327" s="415"/>
      <c r="K327" s="415"/>
      <c r="L327" s="415"/>
      <c r="M327" s="415"/>
      <c r="N327" s="415"/>
      <c r="O327" s="415"/>
      <c r="P327" s="415"/>
      <c r="Q327" s="415"/>
      <c r="R327" s="415"/>
      <c r="S327" s="415"/>
      <c r="T327" s="415"/>
      <c r="U327" s="202"/>
      <c r="V327" s="202"/>
      <c r="W327" s="202"/>
      <c r="X327" s="202"/>
      <c r="Y327" s="202"/>
      <c r="Z327" s="60"/>
      <c r="AA327" s="60"/>
      <c r="AB327" s="60"/>
      <c r="AC327" s="60"/>
    </row>
    <row r="328" spans="1:29" hidden="1" x14ac:dyDescent="0.2">
      <c r="A328" s="29" t="s">
        <v>80</v>
      </c>
      <c r="B328" s="313" t="s">
        <v>119</v>
      </c>
      <c r="C328" s="313"/>
      <c r="D328" s="313"/>
      <c r="E328" s="313"/>
      <c r="F328" s="313"/>
      <c r="G328" s="313"/>
      <c r="H328" s="313"/>
      <c r="I328" s="313"/>
      <c r="J328" s="30">
        <v>5</v>
      </c>
      <c r="K328" s="30">
        <v>2</v>
      </c>
      <c r="L328" s="30">
        <v>2</v>
      </c>
      <c r="M328" s="30">
        <v>0</v>
      </c>
      <c r="N328" s="31">
        <f>K328+L328+M328</f>
        <v>4</v>
      </c>
      <c r="O328" s="31">
        <f>P328-N328</f>
        <v>5</v>
      </c>
      <c r="P328" s="31">
        <f>ROUND(PRODUCT(J328,25)/14,0)</f>
        <v>9</v>
      </c>
      <c r="Q328" s="30" t="s">
        <v>35</v>
      </c>
      <c r="R328" s="30"/>
      <c r="S328" s="32"/>
      <c r="T328" s="32" t="s">
        <v>89</v>
      </c>
      <c r="U328" s="202"/>
      <c r="V328" s="202"/>
      <c r="W328" s="202"/>
      <c r="X328" s="202"/>
      <c r="Y328" s="202"/>
      <c r="Z328" s="60"/>
      <c r="AA328" s="60"/>
      <c r="AB328" s="60"/>
      <c r="AC328" s="60"/>
    </row>
    <row r="329" spans="1:29" hidden="1" x14ac:dyDescent="0.2">
      <c r="A329" s="246" t="s">
        <v>55</v>
      </c>
      <c r="B329" s="247"/>
      <c r="C329" s="247"/>
      <c r="D329" s="247"/>
      <c r="E329" s="247"/>
      <c r="F329" s="247"/>
      <c r="G329" s="247"/>
      <c r="H329" s="247"/>
      <c r="I329" s="247"/>
      <c r="J329" s="247"/>
      <c r="K329" s="247"/>
      <c r="L329" s="247"/>
      <c r="M329" s="247"/>
      <c r="N329" s="247"/>
      <c r="O329" s="247"/>
      <c r="P329" s="247"/>
      <c r="Q329" s="247"/>
      <c r="R329" s="247"/>
      <c r="S329" s="247"/>
      <c r="T329" s="248"/>
      <c r="U329" s="202"/>
      <c r="V329" s="202"/>
      <c r="W329" s="202"/>
      <c r="X329" s="202"/>
      <c r="Y329" s="202"/>
      <c r="Z329" s="60"/>
      <c r="AA329" s="60"/>
      <c r="AB329" s="60"/>
      <c r="AC329" s="60"/>
    </row>
    <row r="330" spans="1:29" hidden="1" x14ac:dyDescent="0.2">
      <c r="A330" s="219" t="s">
        <v>81</v>
      </c>
      <c r="B330" s="259" t="s">
        <v>159</v>
      </c>
      <c r="C330" s="259"/>
      <c r="D330" s="259"/>
      <c r="E330" s="259"/>
      <c r="F330" s="259"/>
      <c r="G330" s="259"/>
      <c r="H330" s="259"/>
      <c r="I330" s="259"/>
      <c r="J330" s="203">
        <v>5</v>
      </c>
      <c r="K330" s="203">
        <v>2</v>
      </c>
      <c r="L330" s="203">
        <v>2</v>
      </c>
      <c r="M330" s="203">
        <v>0</v>
      </c>
      <c r="N330" s="209">
        <f>K330+L330+M330</f>
        <v>4</v>
      </c>
      <c r="O330" s="209">
        <f>P330-N330</f>
        <v>5</v>
      </c>
      <c r="P330" s="209">
        <f>ROUND(PRODUCT(J330,25)/14,0)</f>
        <v>9</v>
      </c>
      <c r="Q330" s="203" t="s">
        <v>35</v>
      </c>
      <c r="R330" s="203"/>
      <c r="S330" s="205"/>
      <c r="T330" s="205" t="s">
        <v>89</v>
      </c>
      <c r="U330" s="202"/>
      <c r="V330" s="202"/>
      <c r="W330" s="202"/>
      <c r="X330" s="202"/>
      <c r="Y330" s="202"/>
      <c r="Z330" s="60"/>
      <c r="AA330" s="60"/>
      <c r="AB330" s="60"/>
      <c r="AC330" s="60"/>
    </row>
    <row r="331" spans="1:29" s="123" customFormat="1" hidden="1" x14ac:dyDescent="0.2">
      <c r="A331" s="229"/>
      <c r="B331" s="259"/>
      <c r="C331" s="259"/>
      <c r="D331" s="259"/>
      <c r="E331" s="259"/>
      <c r="F331" s="259"/>
      <c r="G331" s="259"/>
      <c r="H331" s="259"/>
      <c r="I331" s="259"/>
      <c r="J331" s="227"/>
      <c r="K331" s="227"/>
      <c r="L331" s="227"/>
      <c r="M331" s="227"/>
      <c r="N331" s="239"/>
      <c r="O331" s="239"/>
      <c r="P331" s="239"/>
      <c r="Q331" s="227"/>
      <c r="R331" s="227"/>
      <c r="S331" s="233"/>
      <c r="T331" s="233"/>
      <c r="U331" s="202"/>
      <c r="V331" s="202"/>
      <c r="W331" s="202"/>
      <c r="X331" s="202"/>
      <c r="Y331" s="202"/>
      <c r="Z331" s="124"/>
      <c r="AA331" s="124"/>
      <c r="AB331" s="124"/>
      <c r="AC331" s="124"/>
    </row>
    <row r="332" spans="1:29" s="123" customFormat="1" hidden="1" x14ac:dyDescent="0.2">
      <c r="A332" s="229"/>
      <c r="B332" s="259"/>
      <c r="C332" s="259"/>
      <c r="D332" s="259"/>
      <c r="E332" s="259"/>
      <c r="F332" s="259"/>
      <c r="G332" s="259"/>
      <c r="H332" s="259"/>
      <c r="I332" s="259"/>
      <c r="J332" s="227"/>
      <c r="K332" s="227"/>
      <c r="L332" s="227"/>
      <c r="M332" s="227"/>
      <c r="N332" s="239"/>
      <c r="O332" s="239"/>
      <c r="P332" s="239"/>
      <c r="Q332" s="227"/>
      <c r="R332" s="227"/>
      <c r="S332" s="233"/>
      <c r="T332" s="233"/>
      <c r="U332" s="202"/>
      <c r="V332" s="202"/>
      <c r="W332" s="202"/>
      <c r="X332" s="202"/>
      <c r="Y332" s="202"/>
      <c r="Z332" s="124"/>
      <c r="AA332" s="124"/>
      <c r="AB332" s="124"/>
      <c r="AC332" s="124"/>
    </row>
    <row r="333" spans="1:29" s="123" customFormat="1" hidden="1" x14ac:dyDescent="0.2">
      <c r="A333" s="229"/>
      <c r="B333" s="259"/>
      <c r="C333" s="259"/>
      <c r="D333" s="259"/>
      <c r="E333" s="259"/>
      <c r="F333" s="259"/>
      <c r="G333" s="259"/>
      <c r="H333" s="259"/>
      <c r="I333" s="259"/>
      <c r="J333" s="227"/>
      <c r="K333" s="227"/>
      <c r="L333" s="227"/>
      <c r="M333" s="227"/>
      <c r="N333" s="239"/>
      <c r="O333" s="239"/>
      <c r="P333" s="239"/>
      <c r="Q333" s="227"/>
      <c r="R333" s="227"/>
      <c r="S333" s="233"/>
      <c r="T333" s="233"/>
      <c r="U333" s="202"/>
      <c r="V333" s="202"/>
      <c r="W333" s="202"/>
      <c r="X333" s="202"/>
      <c r="Y333" s="202"/>
      <c r="Z333" s="124"/>
      <c r="AA333" s="124"/>
      <c r="AB333" s="124"/>
      <c r="AC333" s="124"/>
    </row>
    <row r="334" spans="1:29" s="123" customFormat="1" hidden="1" x14ac:dyDescent="0.2">
      <c r="A334" s="220"/>
      <c r="B334" s="259"/>
      <c r="C334" s="259"/>
      <c r="D334" s="259"/>
      <c r="E334" s="259"/>
      <c r="F334" s="259"/>
      <c r="G334" s="259"/>
      <c r="H334" s="259"/>
      <c r="I334" s="259"/>
      <c r="J334" s="204"/>
      <c r="K334" s="204"/>
      <c r="L334" s="204"/>
      <c r="M334" s="204"/>
      <c r="N334" s="210"/>
      <c r="O334" s="210"/>
      <c r="P334" s="210"/>
      <c r="Q334" s="204"/>
      <c r="R334" s="204"/>
      <c r="S334" s="206"/>
      <c r="T334" s="206"/>
      <c r="Z334" s="124"/>
      <c r="AA334" s="124"/>
      <c r="AB334" s="124"/>
      <c r="AC334" s="124"/>
    </row>
    <row r="335" spans="1:29" hidden="1" x14ac:dyDescent="0.2">
      <c r="A335" s="246" t="s">
        <v>56</v>
      </c>
      <c r="B335" s="247"/>
      <c r="C335" s="247"/>
      <c r="D335" s="247"/>
      <c r="E335" s="247"/>
      <c r="F335" s="247"/>
      <c r="G335" s="247"/>
      <c r="H335" s="247"/>
      <c r="I335" s="247"/>
      <c r="J335" s="247"/>
      <c r="K335" s="247"/>
      <c r="L335" s="247"/>
      <c r="M335" s="247"/>
      <c r="N335" s="247"/>
      <c r="O335" s="247"/>
      <c r="P335" s="247"/>
      <c r="Q335" s="247"/>
      <c r="R335" s="247"/>
      <c r="S335" s="247"/>
      <c r="T335" s="248"/>
      <c r="U335" s="123"/>
      <c r="V335" s="123"/>
      <c r="W335" s="123"/>
      <c r="X335" s="123"/>
      <c r="Y335" s="123"/>
      <c r="Z335" s="60"/>
      <c r="AA335" s="60"/>
      <c r="AB335" s="60"/>
      <c r="AC335" s="60"/>
    </row>
    <row r="336" spans="1:29" s="123" customFormat="1" hidden="1" x14ac:dyDescent="0.2">
      <c r="A336" s="219" t="s">
        <v>82</v>
      </c>
      <c r="B336" s="260" t="s">
        <v>160</v>
      </c>
      <c r="C336" s="261"/>
      <c r="D336" s="261"/>
      <c r="E336" s="261"/>
      <c r="F336" s="261"/>
      <c r="G336" s="261"/>
      <c r="H336" s="261"/>
      <c r="I336" s="262"/>
      <c r="J336" s="203">
        <v>5</v>
      </c>
      <c r="K336" s="203">
        <v>2</v>
      </c>
      <c r="L336" s="203">
        <v>2</v>
      </c>
      <c r="M336" s="203">
        <v>0</v>
      </c>
      <c r="N336" s="209">
        <f>K336+L336+M336</f>
        <v>4</v>
      </c>
      <c r="O336" s="209">
        <f>P336-N336</f>
        <v>5</v>
      </c>
      <c r="P336" s="209">
        <f>ROUND(PRODUCT(J336,25)/14,0)</f>
        <v>9</v>
      </c>
      <c r="Q336" s="203" t="s">
        <v>35</v>
      </c>
      <c r="R336" s="240"/>
      <c r="S336" s="240"/>
      <c r="T336" s="205" t="s">
        <v>89</v>
      </c>
      <c r="V336" s="124"/>
      <c r="W336" s="124"/>
      <c r="X336" s="124"/>
      <c r="Y336" s="124"/>
      <c r="Z336" s="124"/>
      <c r="AA336" s="124"/>
      <c r="AB336" s="124"/>
      <c r="AC336" s="124"/>
    </row>
    <row r="337" spans="1:29" s="123" customFormat="1" hidden="1" x14ac:dyDescent="0.2">
      <c r="A337" s="229"/>
      <c r="B337" s="263"/>
      <c r="C337" s="264"/>
      <c r="D337" s="264"/>
      <c r="E337" s="264"/>
      <c r="F337" s="264"/>
      <c r="G337" s="264"/>
      <c r="H337" s="264"/>
      <c r="I337" s="265"/>
      <c r="J337" s="227"/>
      <c r="K337" s="227"/>
      <c r="L337" s="227"/>
      <c r="M337" s="227"/>
      <c r="N337" s="239"/>
      <c r="O337" s="239"/>
      <c r="P337" s="239"/>
      <c r="Q337" s="227"/>
      <c r="R337" s="241"/>
      <c r="S337" s="241"/>
      <c r="T337" s="233"/>
      <c r="V337" s="124"/>
      <c r="W337" s="124"/>
      <c r="X337" s="124"/>
      <c r="Y337" s="124"/>
      <c r="Z337" s="124"/>
      <c r="AA337" s="124"/>
      <c r="AB337" s="124"/>
      <c r="AC337" s="124"/>
    </row>
    <row r="338" spans="1:29" s="123" customFormat="1" hidden="1" x14ac:dyDescent="0.2">
      <c r="A338" s="229"/>
      <c r="B338" s="263"/>
      <c r="C338" s="264"/>
      <c r="D338" s="264"/>
      <c r="E338" s="264"/>
      <c r="F338" s="264"/>
      <c r="G338" s="264"/>
      <c r="H338" s="264"/>
      <c r="I338" s="265"/>
      <c r="J338" s="227"/>
      <c r="K338" s="227"/>
      <c r="L338" s="227"/>
      <c r="M338" s="227"/>
      <c r="N338" s="239"/>
      <c r="O338" s="239"/>
      <c r="P338" s="239"/>
      <c r="Q338" s="227"/>
      <c r="R338" s="241"/>
      <c r="S338" s="241"/>
      <c r="T338" s="233"/>
      <c r="V338" s="124"/>
      <c r="W338" s="124"/>
      <c r="X338" s="124"/>
      <c r="Y338" s="124"/>
      <c r="Z338" s="124"/>
      <c r="AA338" s="124"/>
      <c r="AB338" s="124"/>
      <c r="AC338" s="124"/>
    </row>
    <row r="339" spans="1:29" hidden="1" x14ac:dyDescent="0.2">
      <c r="A339" s="220"/>
      <c r="B339" s="266"/>
      <c r="C339" s="267"/>
      <c r="D339" s="267"/>
      <c r="E339" s="267"/>
      <c r="F339" s="267"/>
      <c r="G339" s="267"/>
      <c r="H339" s="267"/>
      <c r="I339" s="268"/>
      <c r="J339" s="204"/>
      <c r="K339" s="204"/>
      <c r="L339" s="204"/>
      <c r="M339" s="204"/>
      <c r="N339" s="210"/>
      <c r="O339" s="210"/>
      <c r="P339" s="210"/>
      <c r="Q339" s="204"/>
      <c r="R339" s="242"/>
      <c r="S339" s="242"/>
      <c r="T339" s="206"/>
      <c r="U339" s="123"/>
      <c r="V339" s="123"/>
      <c r="W339" s="123"/>
      <c r="X339" s="123"/>
      <c r="Y339" s="123"/>
      <c r="Z339" s="123"/>
      <c r="AA339" s="60"/>
      <c r="AB339" s="60"/>
      <c r="AC339" s="60"/>
    </row>
    <row r="340" spans="1:29" hidden="1" x14ac:dyDescent="0.2">
      <c r="A340" s="342" t="s">
        <v>57</v>
      </c>
      <c r="B340" s="335"/>
      <c r="C340" s="335"/>
      <c r="D340" s="335"/>
      <c r="E340" s="335"/>
      <c r="F340" s="335"/>
      <c r="G340" s="335"/>
      <c r="H340" s="335"/>
      <c r="I340" s="335"/>
      <c r="J340" s="335"/>
      <c r="K340" s="335"/>
      <c r="L340" s="335"/>
      <c r="M340" s="335"/>
      <c r="N340" s="335"/>
      <c r="O340" s="335"/>
      <c r="P340" s="335"/>
      <c r="Q340" s="335"/>
      <c r="R340" s="335"/>
      <c r="S340" s="335"/>
      <c r="T340" s="335"/>
      <c r="U340" s="123"/>
      <c r="V340" s="123"/>
      <c r="W340" s="123"/>
      <c r="X340" s="123"/>
      <c r="Y340" s="123"/>
      <c r="Z340" s="123"/>
      <c r="AA340" s="60"/>
      <c r="AB340" s="60"/>
      <c r="AC340" s="60"/>
    </row>
    <row r="341" spans="1:29" s="115" customFormat="1" hidden="1" x14ac:dyDescent="0.2">
      <c r="A341" s="313" t="s">
        <v>83</v>
      </c>
      <c r="B341" s="234"/>
      <c r="C341" s="234"/>
      <c r="D341" s="234"/>
      <c r="E341" s="234"/>
      <c r="F341" s="234"/>
      <c r="G341" s="234"/>
      <c r="H341" s="234"/>
      <c r="I341" s="234"/>
      <c r="J341" s="334">
        <v>5</v>
      </c>
      <c r="K341" s="334">
        <v>2</v>
      </c>
      <c r="L341" s="334">
        <v>2</v>
      </c>
      <c r="M341" s="334">
        <v>0</v>
      </c>
      <c r="N341" s="333">
        <f>K341+L341+M341</f>
        <v>4</v>
      </c>
      <c r="O341" s="333">
        <f>P341-N341</f>
        <v>5</v>
      </c>
      <c r="P341" s="333">
        <f>ROUND(PRODUCT(J341,25)/14,0)</f>
        <v>9</v>
      </c>
      <c r="Q341" s="334" t="s">
        <v>35</v>
      </c>
      <c r="R341" s="335"/>
      <c r="S341" s="335"/>
      <c r="T341" s="207" t="s">
        <v>90</v>
      </c>
      <c r="U341" s="123"/>
      <c r="V341" s="123"/>
      <c r="W341" s="123"/>
      <c r="X341" s="123"/>
      <c r="Y341" s="123"/>
      <c r="Z341" s="123"/>
      <c r="AA341" s="114"/>
      <c r="AB341" s="114"/>
      <c r="AC341" s="114"/>
    </row>
    <row r="342" spans="1:29" s="123" customFormat="1" hidden="1" x14ac:dyDescent="0.2">
      <c r="A342" s="313"/>
      <c r="B342" s="234"/>
      <c r="C342" s="234"/>
      <c r="D342" s="234"/>
      <c r="E342" s="234"/>
      <c r="F342" s="234"/>
      <c r="G342" s="234"/>
      <c r="H342" s="234"/>
      <c r="I342" s="234"/>
      <c r="J342" s="334"/>
      <c r="K342" s="334"/>
      <c r="L342" s="334"/>
      <c r="M342" s="334"/>
      <c r="N342" s="333"/>
      <c r="O342" s="333"/>
      <c r="P342" s="333"/>
      <c r="Q342" s="334"/>
      <c r="R342" s="335"/>
      <c r="S342" s="335"/>
      <c r="T342" s="235"/>
      <c r="AA342" s="124"/>
      <c r="AB342" s="124"/>
      <c r="AC342" s="124"/>
    </row>
    <row r="343" spans="1:29" s="28" customFormat="1" hidden="1" x14ac:dyDescent="0.2">
      <c r="A343" s="313"/>
      <c r="B343" s="234"/>
      <c r="C343" s="234"/>
      <c r="D343" s="234"/>
      <c r="E343" s="234"/>
      <c r="F343" s="234"/>
      <c r="G343" s="234"/>
      <c r="H343" s="234"/>
      <c r="I343" s="234"/>
      <c r="J343" s="334"/>
      <c r="K343" s="334"/>
      <c r="L343" s="334"/>
      <c r="M343" s="334"/>
      <c r="N343" s="333"/>
      <c r="O343" s="333"/>
      <c r="P343" s="333"/>
      <c r="Q343" s="334"/>
      <c r="R343" s="335"/>
      <c r="S343" s="335"/>
      <c r="T343" s="208"/>
      <c r="U343" s="123"/>
      <c r="V343" s="123"/>
      <c r="W343" s="123"/>
      <c r="X343" s="123"/>
      <c r="Y343" s="123"/>
      <c r="Z343" s="123"/>
      <c r="AA343" s="60"/>
      <c r="AB343" s="60"/>
      <c r="AC343" s="60"/>
    </row>
    <row r="344" spans="1:29" hidden="1" x14ac:dyDescent="0.2">
      <c r="A344" s="228" t="s">
        <v>58</v>
      </c>
      <c r="B344" s="228"/>
      <c r="C344" s="228"/>
      <c r="D344" s="228"/>
      <c r="E344" s="228"/>
      <c r="F344" s="228"/>
      <c r="G344" s="228"/>
      <c r="H344" s="228"/>
      <c r="I344" s="228"/>
      <c r="J344" s="228"/>
      <c r="K344" s="228"/>
      <c r="L344" s="228"/>
      <c r="M344" s="228"/>
      <c r="N344" s="228"/>
      <c r="O344" s="228"/>
      <c r="P344" s="228"/>
      <c r="Q344" s="228"/>
      <c r="R344" s="228"/>
      <c r="S344" s="228"/>
      <c r="T344" s="228"/>
      <c r="U344" s="123"/>
      <c r="V344" s="123"/>
      <c r="W344" s="123"/>
      <c r="X344" s="123"/>
      <c r="Y344" s="123"/>
      <c r="Z344" s="123"/>
      <c r="AA344" s="60"/>
      <c r="AB344" s="60"/>
      <c r="AC344" s="60"/>
    </row>
    <row r="345" spans="1:29" hidden="1" x14ac:dyDescent="0.2">
      <c r="A345" s="127" t="s">
        <v>84</v>
      </c>
      <c r="B345" s="249" t="s">
        <v>120</v>
      </c>
      <c r="C345" s="336"/>
      <c r="D345" s="336"/>
      <c r="E345" s="336"/>
      <c r="F345" s="336"/>
      <c r="G345" s="336"/>
      <c r="H345" s="336"/>
      <c r="I345" s="337"/>
      <c r="J345" s="125">
        <v>2</v>
      </c>
      <c r="K345" s="125">
        <v>1</v>
      </c>
      <c r="L345" s="125">
        <v>1</v>
      </c>
      <c r="M345" s="125">
        <v>0</v>
      </c>
      <c r="N345" s="126">
        <f>K345+L345+M345</f>
        <v>2</v>
      </c>
      <c r="O345" s="126">
        <f>P345-N345</f>
        <v>2</v>
      </c>
      <c r="P345" s="126">
        <f>ROUND(PRODUCT(J345,25)/14,0)</f>
        <v>4</v>
      </c>
      <c r="Q345" s="125"/>
      <c r="R345" s="125" t="s">
        <v>31</v>
      </c>
      <c r="S345" s="128"/>
      <c r="T345" s="129" t="s">
        <v>90</v>
      </c>
      <c r="U345" s="123"/>
      <c r="V345" s="123"/>
      <c r="W345" s="123"/>
      <c r="X345" s="123"/>
      <c r="Y345" s="123"/>
      <c r="Z345" s="123"/>
      <c r="AA345" s="60"/>
      <c r="AB345" s="60"/>
      <c r="AC345" s="60"/>
    </row>
    <row r="346" spans="1:29" s="123" customFormat="1" ht="15" hidden="1" customHeight="1" x14ac:dyDescent="0.2">
      <c r="A346" s="219" t="s">
        <v>85</v>
      </c>
      <c r="B346" s="253" t="s">
        <v>121</v>
      </c>
      <c r="C346" s="254"/>
      <c r="D346" s="254"/>
      <c r="E346" s="254"/>
      <c r="F346" s="254"/>
      <c r="G346" s="254"/>
      <c r="H346" s="254"/>
      <c r="I346" s="255"/>
      <c r="J346" s="203">
        <v>3</v>
      </c>
      <c r="K346" s="203">
        <v>0</v>
      </c>
      <c r="L346" s="203">
        <v>0</v>
      </c>
      <c r="M346" s="203">
        <v>3</v>
      </c>
      <c r="N346" s="209">
        <f>K346+L346+M346</f>
        <v>3</v>
      </c>
      <c r="O346" s="209">
        <f>P346-N346</f>
        <v>2</v>
      </c>
      <c r="P346" s="209">
        <f>ROUND(PRODUCT(J346,25)/14,0)</f>
        <v>5</v>
      </c>
      <c r="Q346" s="203"/>
      <c r="R346" s="203" t="s">
        <v>31</v>
      </c>
      <c r="S346" s="205"/>
      <c r="T346" s="207" t="s">
        <v>90</v>
      </c>
      <c r="AA346" s="124"/>
      <c r="AB346" s="124"/>
      <c r="AC346" s="124"/>
    </row>
    <row r="347" spans="1:29" ht="12.75" hidden="1" customHeight="1" x14ac:dyDescent="0.2">
      <c r="A347" s="220"/>
      <c r="B347" s="256"/>
      <c r="C347" s="257"/>
      <c r="D347" s="257"/>
      <c r="E347" s="257"/>
      <c r="F347" s="257"/>
      <c r="G347" s="257"/>
      <c r="H347" s="257"/>
      <c r="I347" s="258"/>
      <c r="J347" s="204"/>
      <c r="K347" s="204"/>
      <c r="L347" s="204"/>
      <c r="M347" s="204"/>
      <c r="N347" s="210"/>
      <c r="O347" s="210"/>
      <c r="P347" s="210"/>
      <c r="Q347" s="204"/>
      <c r="R347" s="204"/>
      <c r="S347" s="206"/>
      <c r="T347" s="208"/>
      <c r="U347" s="123"/>
      <c r="V347" s="123"/>
      <c r="W347" s="123"/>
      <c r="X347" s="123"/>
      <c r="Y347" s="123"/>
      <c r="Z347" s="123"/>
      <c r="AA347" s="75"/>
      <c r="AB347" s="74"/>
      <c r="AC347" s="74"/>
    </row>
    <row r="348" spans="1:29" hidden="1" x14ac:dyDescent="0.2">
      <c r="A348" s="228" t="s">
        <v>59</v>
      </c>
      <c r="B348" s="228"/>
      <c r="C348" s="228"/>
      <c r="D348" s="228"/>
      <c r="E348" s="228"/>
      <c r="F348" s="228"/>
      <c r="G348" s="228"/>
      <c r="H348" s="228"/>
      <c r="I348" s="228"/>
      <c r="J348" s="228"/>
      <c r="K348" s="228"/>
      <c r="L348" s="228"/>
      <c r="M348" s="228"/>
      <c r="N348" s="228"/>
      <c r="O348" s="228"/>
      <c r="P348" s="228"/>
      <c r="Q348" s="228"/>
      <c r="R348" s="228"/>
      <c r="S348" s="228"/>
      <c r="T348" s="228"/>
      <c r="U348" s="123"/>
      <c r="V348" s="123"/>
      <c r="W348" s="123"/>
      <c r="X348" s="123"/>
      <c r="Y348" s="123"/>
      <c r="Z348" s="123"/>
      <c r="AA348" s="75"/>
      <c r="AB348" s="74"/>
      <c r="AC348" s="74"/>
    </row>
    <row r="349" spans="1:29" hidden="1" x14ac:dyDescent="0.2">
      <c r="A349" s="121" t="s">
        <v>86</v>
      </c>
      <c r="B349" s="313" t="s">
        <v>123</v>
      </c>
      <c r="C349" s="313"/>
      <c r="D349" s="313"/>
      <c r="E349" s="313"/>
      <c r="F349" s="313"/>
      <c r="G349" s="313"/>
      <c r="H349" s="313"/>
      <c r="I349" s="313"/>
      <c r="J349" s="30">
        <v>3</v>
      </c>
      <c r="K349" s="30">
        <v>1</v>
      </c>
      <c r="L349" s="30">
        <v>1</v>
      </c>
      <c r="M349" s="30">
        <v>0</v>
      </c>
      <c r="N349" s="31">
        <f>K349+L349+M349</f>
        <v>2</v>
      </c>
      <c r="O349" s="31">
        <f>P349-N349</f>
        <v>4</v>
      </c>
      <c r="P349" s="31">
        <f>ROUND(PRODUCT(J349,25)/12,0)</f>
        <v>6</v>
      </c>
      <c r="Q349" s="30" t="s">
        <v>35</v>
      </c>
      <c r="R349" s="30"/>
      <c r="S349" s="32"/>
      <c r="T349" s="32" t="s">
        <v>89</v>
      </c>
      <c r="U349" s="123"/>
      <c r="V349" s="123"/>
      <c r="W349" s="123"/>
      <c r="X349" s="123"/>
      <c r="Y349" s="123"/>
      <c r="Z349" s="123"/>
      <c r="AA349" s="74"/>
      <c r="AB349" s="74"/>
      <c r="AC349" s="74"/>
    </row>
    <row r="350" spans="1:29" s="123" customFormat="1" ht="15" hidden="1" customHeight="1" x14ac:dyDescent="0.2">
      <c r="A350" s="219" t="s">
        <v>87</v>
      </c>
      <c r="B350" s="253" t="s">
        <v>122</v>
      </c>
      <c r="C350" s="254"/>
      <c r="D350" s="254"/>
      <c r="E350" s="254"/>
      <c r="F350" s="254"/>
      <c r="G350" s="254"/>
      <c r="H350" s="254"/>
      <c r="I350" s="255"/>
      <c r="J350" s="203">
        <v>2</v>
      </c>
      <c r="K350" s="203">
        <v>0</v>
      </c>
      <c r="L350" s="203">
        <v>0</v>
      </c>
      <c r="M350" s="203">
        <v>3</v>
      </c>
      <c r="N350" s="209">
        <f>K350+L350+M350</f>
        <v>3</v>
      </c>
      <c r="O350" s="209">
        <f>P350-N350</f>
        <v>1</v>
      </c>
      <c r="P350" s="209">
        <f>ROUND(PRODUCT(J350,25)/12,0)</f>
        <v>4</v>
      </c>
      <c r="Q350" s="203"/>
      <c r="R350" s="203" t="s">
        <v>31</v>
      </c>
      <c r="S350" s="205"/>
      <c r="T350" s="207" t="s">
        <v>90</v>
      </c>
      <c r="AA350" s="74"/>
      <c r="AB350" s="74"/>
      <c r="AC350" s="74"/>
    </row>
    <row r="351" spans="1:29" hidden="1" x14ac:dyDescent="0.2">
      <c r="A351" s="220"/>
      <c r="B351" s="256"/>
      <c r="C351" s="257"/>
      <c r="D351" s="257"/>
      <c r="E351" s="257"/>
      <c r="F351" s="257"/>
      <c r="G351" s="257"/>
      <c r="H351" s="257"/>
      <c r="I351" s="258"/>
      <c r="J351" s="204"/>
      <c r="K351" s="204"/>
      <c r="L351" s="204"/>
      <c r="M351" s="204"/>
      <c r="N351" s="210"/>
      <c r="O351" s="210"/>
      <c r="P351" s="210"/>
      <c r="Q351" s="204"/>
      <c r="R351" s="204"/>
      <c r="S351" s="206"/>
      <c r="T351" s="208"/>
      <c r="U351" s="123"/>
      <c r="V351" s="123"/>
      <c r="W351" s="123"/>
      <c r="X351" s="123"/>
      <c r="Y351" s="123"/>
      <c r="Z351" s="123"/>
      <c r="AA351" s="60"/>
      <c r="AB351" s="60"/>
      <c r="AC351" s="60"/>
    </row>
    <row r="352" spans="1:29" ht="12.75" hidden="1" customHeight="1" x14ac:dyDescent="0.2">
      <c r="A352" s="384" t="s">
        <v>78</v>
      </c>
      <c r="B352" s="385"/>
      <c r="C352" s="385"/>
      <c r="D352" s="385"/>
      <c r="E352" s="385"/>
      <c r="F352" s="385"/>
      <c r="G352" s="385"/>
      <c r="H352" s="385"/>
      <c r="I352" s="386"/>
      <c r="J352" s="33">
        <f>SUM(J328,J330,J336,J341,J345:J347,J349:J351)</f>
        <v>30</v>
      </c>
      <c r="K352" s="138">
        <f t="shared" ref="K352:P352" si="96">SUM(K328,K330,K336,K341,K345:K347,K349:K351)</f>
        <v>10</v>
      </c>
      <c r="L352" s="138">
        <f t="shared" si="96"/>
        <v>10</v>
      </c>
      <c r="M352" s="138">
        <f t="shared" si="96"/>
        <v>6</v>
      </c>
      <c r="N352" s="138">
        <f t="shared" si="96"/>
        <v>26</v>
      </c>
      <c r="O352" s="138">
        <f t="shared" si="96"/>
        <v>29</v>
      </c>
      <c r="P352" s="138">
        <f t="shared" si="96"/>
        <v>55</v>
      </c>
      <c r="Q352" s="33">
        <f>COUNTIF(Q328,"E")+COUNTIF(Q330,"E")+COUNTIF(Q336,"E")+COUNTIF(Q341,"E")+COUNTIF(Q345:Q347,"E")+COUNTIF(Q349:Q351,"E")</f>
        <v>5</v>
      </c>
      <c r="R352" s="33">
        <f>COUNTIF(R328,"C")+COUNTIF(R330,"C")+COUNTIF(R336,"C")+COUNTIF(R341,"C")+COUNTIF(R345:R347,"C")+COUNTIF(R349:R351,"C")</f>
        <v>3</v>
      </c>
      <c r="S352" s="33">
        <f>COUNTIF(S328,"VP")+COUNTIF(S330,"VP")+COUNTIF(S336,"VP")+COUNTIF(S341,"VP")+COUNTIF(S345:S347,"VP")+COUNTIF(S349:S351,"VP")</f>
        <v>0</v>
      </c>
      <c r="T352" s="93"/>
      <c r="U352" s="123"/>
      <c r="V352" s="123"/>
      <c r="W352" s="123"/>
      <c r="X352" s="123"/>
      <c r="Y352" s="123"/>
      <c r="Z352" s="123"/>
      <c r="AA352" s="60"/>
      <c r="AB352" s="60"/>
      <c r="AC352" s="60"/>
    </row>
    <row r="353" spans="1:29" hidden="1" x14ac:dyDescent="0.2">
      <c r="A353" s="338" t="s">
        <v>53</v>
      </c>
      <c r="B353" s="338"/>
      <c r="C353" s="338"/>
      <c r="D353" s="338"/>
      <c r="E353" s="338"/>
      <c r="F353" s="338"/>
      <c r="G353" s="338"/>
      <c r="H353" s="338"/>
      <c r="I353" s="338"/>
      <c r="J353" s="338"/>
      <c r="K353" s="33">
        <f t="shared" ref="K353:P353" si="97">SUM(K328,K330,K336,K341,K345,K346)*14+SUM(K349,K350)*12</f>
        <v>138</v>
      </c>
      <c r="L353" s="33">
        <f t="shared" si="97"/>
        <v>138</v>
      </c>
      <c r="M353" s="33">
        <f t="shared" si="97"/>
        <v>78</v>
      </c>
      <c r="N353" s="33">
        <f t="shared" si="97"/>
        <v>354</v>
      </c>
      <c r="O353" s="33">
        <f t="shared" si="97"/>
        <v>396</v>
      </c>
      <c r="P353" s="33">
        <f t="shared" si="97"/>
        <v>750</v>
      </c>
      <c r="Q353" s="339"/>
      <c r="R353" s="339"/>
      <c r="S353" s="339"/>
      <c r="T353" s="339"/>
      <c r="U353" s="123"/>
      <c r="V353" s="123"/>
      <c r="W353" s="123"/>
      <c r="X353" s="123"/>
      <c r="Y353" s="123"/>
      <c r="Z353" s="123"/>
      <c r="AA353" s="60"/>
      <c r="AB353" s="60"/>
      <c r="AC353" s="60"/>
    </row>
    <row r="354" spans="1:29" hidden="1" x14ac:dyDescent="0.2">
      <c r="A354" s="338"/>
      <c r="B354" s="338"/>
      <c r="C354" s="338"/>
      <c r="D354" s="338"/>
      <c r="E354" s="338"/>
      <c r="F354" s="338"/>
      <c r="G354" s="338"/>
      <c r="H354" s="338"/>
      <c r="I354" s="338"/>
      <c r="J354" s="338"/>
      <c r="K354" s="383">
        <f>SUM(K353:M353)</f>
        <v>354</v>
      </c>
      <c r="L354" s="383"/>
      <c r="M354" s="383"/>
      <c r="N354" s="383">
        <f>SUM(N353:O353)</f>
        <v>750</v>
      </c>
      <c r="O354" s="383"/>
      <c r="P354" s="383"/>
      <c r="Q354" s="339"/>
      <c r="R354" s="339"/>
      <c r="S354" s="339"/>
      <c r="T354" s="339"/>
      <c r="U354" s="123"/>
      <c r="V354" s="123"/>
      <c r="W354" s="123"/>
      <c r="X354" s="123"/>
      <c r="Y354" s="123"/>
      <c r="Z354" s="123"/>
      <c r="AA354" s="60"/>
      <c r="AB354" s="60"/>
      <c r="AC354" s="60"/>
    </row>
    <row r="355" spans="1:29" hidden="1" x14ac:dyDescent="0.2">
      <c r="A355" s="377" t="s">
        <v>142</v>
      </c>
      <c r="B355" s="378"/>
      <c r="C355" s="378"/>
      <c r="D355" s="378"/>
      <c r="E355" s="378"/>
      <c r="F355" s="378"/>
      <c r="G355" s="378"/>
      <c r="H355" s="378"/>
      <c r="I355" s="379"/>
      <c r="J355" s="100">
        <v>5</v>
      </c>
      <c r="K355" s="380"/>
      <c r="L355" s="381"/>
      <c r="M355" s="381"/>
      <c r="N355" s="381"/>
      <c r="O355" s="381"/>
      <c r="P355" s="381"/>
      <c r="Q355" s="381"/>
      <c r="R355" s="381"/>
      <c r="S355" s="381"/>
      <c r="T355" s="382"/>
      <c r="U355" s="123"/>
      <c r="V355" s="123"/>
      <c r="W355" s="123"/>
      <c r="X355" s="123"/>
      <c r="Y355" s="123"/>
      <c r="Z355" s="123"/>
      <c r="AA355" s="60"/>
      <c r="AB355" s="60"/>
      <c r="AC355" s="60"/>
    </row>
    <row r="356" spans="1:29" s="96" customFormat="1" hidden="1" x14ac:dyDescent="0.2">
      <c r="U356" s="123"/>
      <c r="V356" s="123"/>
      <c r="W356" s="123"/>
      <c r="X356" s="123"/>
      <c r="Y356" s="123"/>
      <c r="Z356" s="123"/>
      <c r="AA356" s="95"/>
      <c r="AB356" s="95"/>
      <c r="AC356" s="95"/>
    </row>
    <row r="357" spans="1:29" hidden="1" x14ac:dyDescent="0.2">
      <c r="A357" s="376" t="s">
        <v>108</v>
      </c>
      <c r="B357" s="376"/>
      <c r="C357" s="376"/>
      <c r="D357" s="376"/>
      <c r="E357" s="376"/>
      <c r="F357" s="376"/>
      <c r="G357" s="376"/>
      <c r="H357" s="376"/>
      <c r="I357" s="376"/>
      <c r="J357" s="376"/>
      <c r="K357" s="376"/>
      <c r="L357" s="376"/>
      <c r="M357" s="376"/>
      <c r="N357" s="376"/>
      <c r="O357" s="376"/>
      <c r="P357" s="376"/>
      <c r="Q357" s="376"/>
      <c r="R357" s="376"/>
      <c r="S357" s="376"/>
      <c r="T357" s="376"/>
      <c r="U357" s="123"/>
      <c r="V357" s="123"/>
      <c r="W357" s="123"/>
      <c r="X357" s="123"/>
      <c r="Y357" s="123"/>
      <c r="Z357" s="123"/>
      <c r="AA357" s="60"/>
      <c r="AB357" s="60"/>
      <c r="AC357" s="60"/>
    </row>
    <row r="358" spans="1:29" x14ac:dyDescent="0.2">
      <c r="A358" s="331" t="s">
        <v>88</v>
      </c>
      <c r="B358" s="331"/>
      <c r="C358" s="331"/>
      <c r="D358" s="331"/>
      <c r="E358" s="331"/>
      <c r="F358" s="331"/>
      <c r="G358" s="331"/>
      <c r="H358" s="331"/>
      <c r="I358" s="331"/>
      <c r="J358" s="331"/>
      <c r="K358" s="331"/>
      <c r="L358" s="331"/>
      <c r="M358" s="331"/>
      <c r="N358" s="331"/>
      <c r="O358" s="331"/>
      <c r="P358" s="331"/>
      <c r="Q358" s="331"/>
      <c r="R358" s="331"/>
      <c r="S358" s="331"/>
      <c r="T358" s="331"/>
    </row>
    <row r="359" spans="1:29" x14ac:dyDescent="0.2">
      <c r="A359" s="96"/>
      <c r="B359" s="96"/>
      <c r="C359" s="96"/>
      <c r="D359" s="96"/>
      <c r="E359" s="96"/>
      <c r="F359" s="96"/>
      <c r="G359" s="96"/>
      <c r="H359" s="96"/>
      <c r="I359" s="96"/>
      <c r="J359" s="96"/>
      <c r="K359" s="96"/>
      <c r="L359" s="96"/>
      <c r="M359" s="96"/>
      <c r="N359" s="96"/>
      <c r="O359" s="96"/>
      <c r="P359" s="96"/>
      <c r="Q359" s="96"/>
      <c r="R359" s="96"/>
      <c r="S359" s="96"/>
      <c r="T359" s="96"/>
    </row>
    <row r="360" spans="1:29" s="123" customFormat="1" ht="15" customHeight="1" x14ac:dyDescent="0.2">
      <c r="A360" s="292" t="s">
        <v>79</v>
      </c>
      <c r="B360" s="292"/>
      <c r="C360" s="292"/>
      <c r="D360" s="292"/>
      <c r="E360" s="292"/>
      <c r="F360" s="292"/>
      <c r="G360" s="292"/>
      <c r="H360" s="292"/>
      <c r="I360" s="292"/>
      <c r="J360" s="292"/>
      <c r="K360" s="292"/>
      <c r="L360" s="292"/>
      <c r="M360" s="292"/>
      <c r="N360" s="292"/>
      <c r="O360" s="292"/>
      <c r="P360" s="292"/>
      <c r="Q360" s="292"/>
      <c r="R360" s="292"/>
      <c r="S360" s="292"/>
      <c r="T360" s="292"/>
    </row>
    <row r="361" spans="1:29" x14ac:dyDescent="0.2">
      <c r="A361" s="343" t="s">
        <v>30</v>
      </c>
      <c r="B361" s="283" t="s">
        <v>29</v>
      </c>
      <c r="C361" s="284"/>
      <c r="D361" s="284"/>
      <c r="E361" s="284"/>
      <c r="F361" s="284"/>
      <c r="G361" s="284"/>
      <c r="H361" s="284"/>
      <c r="I361" s="285"/>
      <c r="J361" s="164" t="s">
        <v>43</v>
      </c>
      <c r="K361" s="158" t="s">
        <v>27</v>
      </c>
      <c r="L361" s="159"/>
      <c r="M361" s="160"/>
      <c r="N361" s="158" t="s">
        <v>44</v>
      </c>
      <c r="O361" s="159"/>
      <c r="P361" s="160"/>
      <c r="Q361" s="158" t="s">
        <v>26</v>
      </c>
      <c r="R361" s="159"/>
      <c r="S361" s="160"/>
      <c r="T361" s="291" t="s">
        <v>25</v>
      </c>
      <c r="U361" s="202" t="s">
        <v>130</v>
      </c>
      <c r="V361" s="202"/>
      <c r="W361" s="202"/>
      <c r="X361" s="202"/>
      <c r="Y361" s="202"/>
    </row>
    <row r="362" spans="1:29" s="123" customFormat="1" x14ac:dyDescent="0.2">
      <c r="A362" s="344"/>
      <c r="B362" s="288"/>
      <c r="C362" s="289"/>
      <c r="D362" s="289"/>
      <c r="E362" s="289"/>
      <c r="F362" s="289"/>
      <c r="G362" s="289"/>
      <c r="H362" s="289"/>
      <c r="I362" s="290"/>
      <c r="J362" s="165"/>
      <c r="K362" s="161"/>
      <c r="L362" s="162"/>
      <c r="M362" s="163"/>
      <c r="N362" s="161"/>
      <c r="O362" s="162"/>
      <c r="P362" s="163"/>
      <c r="Q362" s="161"/>
      <c r="R362" s="162"/>
      <c r="S362" s="163"/>
      <c r="T362" s="291"/>
      <c r="U362" s="202"/>
      <c r="V362" s="202"/>
      <c r="W362" s="202"/>
      <c r="X362" s="202"/>
      <c r="Y362" s="202"/>
    </row>
    <row r="363" spans="1:29" x14ac:dyDescent="0.2">
      <c r="A363" s="345"/>
      <c r="B363" s="286"/>
      <c r="C363" s="270"/>
      <c r="D363" s="270"/>
      <c r="E363" s="270"/>
      <c r="F363" s="270"/>
      <c r="G363" s="270"/>
      <c r="H363" s="270"/>
      <c r="I363" s="287"/>
      <c r="J363" s="166"/>
      <c r="K363" s="94" t="s">
        <v>31</v>
      </c>
      <c r="L363" s="94" t="s">
        <v>32</v>
      </c>
      <c r="M363" s="94" t="s">
        <v>33</v>
      </c>
      <c r="N363" s="94" t="s">
        <v>37</v>
      </c>
      <c r="O363" s="94" t="s">
        <v>8</v>
      </c>
      <c r="P363" s="94" t="s">
        <v>34</v>
      </c>
      <c r="Q363" s="94" t="s">
        <v>35</v>
      </c>
      <c r="R363" s="94" t="s">
        <v>31</v>
      </c>
      <c r="S363" s="94" t="s">
        <v>36</v>
      </c>
      <c r="T363" s="291"/>
      <c r="U363" s="202"/>
      <c r="V363" s="202"/>
      <c r="W363" s="202"/>
      <c r="X363" s="202"/>
      <c r="Y363" s="202"/>
    </row>
    <row r="364" spans="1:29" x14ac:dyDescent="0.2">
      <c r="A364" s="415" t="s">
        <v>54</v>
      </c>
      <c r="B364" s="415"/>
      <c r="C364" s="415"/>
      <c r="D364" s="415"/>
      <c r="E364" s="415"/>
      <c r="F364" s="415"/>
      <c r="G364" s="415"/>
      <c r="H364" s="415"/>
      <c r="I364" s="415"/>
      <c r="J364" s="415"/>
      <c r="K364" s="415"/>
      <c r="L364" s="415"/>
      <c r="M364" s="415"/>
      <c r="N364" s="415"/>
      <c r="O364" s="415"/>
      <c r="P364" s="415"/>
      <c r="Q364" s="415"/>
      <c r="R364" s="415"/>
      <c r="S364" s="415"/>
      <c r="T364" s="415"/>
      <c r="U364" s="202"/>
      <c r="V364" s="202"/>
      <c r="W364" s="202"/>
      <c r="X364" s="202"/>
      <c r="Y364" s="202"/>
    </row>
    <row r="365" spans="1:29" x14ac:dyDescent="0.2">
      <c r="A365" s="97" t="s">
        <v>80</v>
      </c>
      <c r="B365" s="416" t="s">
        <v>124</v>
      </c>
      <c r="C365" s="416"/>
      <c r="D365" s="416"/>
      <c r="E365" s="416"/>
      <c r="F365" s="416"/>
      <c r="G365" s="416"/>
      <c r="H365" s="416"/>
      <c r="I365" s="416"/>
      <c r="J365" s="30">
        <v>5</v>
      </c>
      <c r="K365" s="30">
        <v>2</v>
      </c>
      <c r="L365" s="30">
        <v>2</v>
      </c>
      <c r="M365" s="30">
        <v>0</v>
      </c>
      <c r="N365" s="31">
        <f>K365+L365+M365</f>
        <v>4</v>
      </c>
      <c r="O365" s="31">
        <f>P365-N365</f>
        <v>5</v>
      </c>
      <c r="P365" s="31">
        <f>ROUND(PRODUCT(J365,25)/14,0)</f>
        <v>9</v>
      </c>
      <c r="Q365" s="30" t="s">
        <v>35</v>
      </c>
      <c r="R365" s="30"/>
      <c r="S365" s="32"/>
      <c r="T365" s="32" t="s">
        <v>89</v>
      </c>
      <c r="U365" s="202"/>
      <c r="V365" s="202"/>
      <c r="W365" s="202"/>
      <c r="X365" s="202"/>
      <c r="Y365" s="202"/>
    </row>
    <row r="366" spans="1:29" x14ac:dyDescent="0.2">
      <c r="A366" s="246" t="s">
        <v>55</v>
      </c>
      <c r="B366" s="247"/>
      <c r="C366" s="247"/>
      <c r="D366" s="247"/>
      <c r="E366" s="247"/>
      <c r="F366" s="247"/>
      <c r="G366" s="247"/>
      <c r="H366" s="247"/>
      <c r="I366" s="247"/>
      <c r="J366" s="247"/>
      <c r="K366" s="247"/>
      <c r="L366" s="247"/>
      <c r="M366" s="247"/>
      <c r="N366" s="247"/>
      <c r="O366" s="247"/>
      <c r="P366" s="247"/>
      <c r="Q366" s="247"/>
      <c r="R366" s="247"/>
      <c r="S366" s="247"/>
      <c r="T366" s="248"/>
      <c r="U366" s="202"/>
      <c r="V366" s="202"/>
      <c r="W366" s="202"/>
      <c r="X366" s="202"/>
      <c r="Y366" s="202"/>
    </row>
    <row r="367" spans="1:29" s="123" customFormat="1" ht="15" customHeight="1" x14ac:dyDescent="0.2">
      <c r="A367" s="219" t="s">
        <v>81</v>
      </c>
      <c r="B367" s="418" t="s">
        <v>125</v>
      </c>
      <c r="C367" s="419"/>
      <c r="D367" s="419"/>
      <c r="E367" s="419"/>
      <c r="F367" s="419"/>
      <c r="G367" s="419"/>
      <c r="H367" s="419"/>
      <c r="I367" s="420"/>
      <c r="J367" s="203">
        <v>5</v>
      </c>
      <c r="K367" s="203">
        <v>2</v>
      </c>
      <c r="L367" s="203">
        <v>2</v>
      </c>
      <c r="M367" s="203">
        <v>0</v>
      </c>
      <c r="N367" s="209">
        <f>K367+L367+M367</f>
        <v>4</v>
      </c>
      <c r="O367" s="209">
        <f>P367-N367</f>
        <v>5</v>
      </c>
      <c r="P367" s="209">
        <f>ROUND(PRODUCT(J367,25)/14,0)</f>
        <v>9</v>
      </c>
      <c r="Q367" s="203" t="s">
        <v>35</v>
      </c>
      <c r="R367" s="240"/>
      <c r="S367" s="240"/>
      <c r="T367" s="205" t="s">
        <v>89</v>
      </c>
      <c r="U367" s="202"/>
      <c r="V367" s="202"/>
      <c r="W367" s="202"/>
      <c r="X367" s="202"/>
      <c r="Y367" s="202"/>
    </row>
    <row r="368" spans="1:29" s="123" customFormat="1" ht="15" customHeight="1" x14ac:dyDescent="0.2">
      <c r="A368" s="229"/>
      <c r="B368" s="421"/>
      <c r="C368" s="422"/>
      <c r="D368" s="422"/>
      <c r="E368" s="422"/>
      <c r="F368" s="422"/>
      <c r="G368" s="422"/>
      <c r="H368" s="422"/>
      <c r="I368" s="423"/>
      <c r="J368" s="227"/>
      <c r="K368" s="227"/>
      <c r="L368" s="227"/>
      <c r="M368" s="227"/>
      <c r="N368" s="239"/>
      <c r="O368" s="239"/>
      <c r="P368" s="239"/>
      <c r="Q368" s="227"/>
      <c r="R368" s="241"/>
      <c r="S368" s="241"/>
      <c r="T368" s="233"/>
      <c r="U368" s="202"/>
      <c r="V368" s="202"/>
      <c r="W368" s="202"/>
      <c r="X368" s="202"/>
      <c r="Y368" s="202"/>
    </row>
    <row r="369" spans="1:47" s="123" customFormat="1" x14ac:dyDescent="0.2">
      <c r="A369" s="229"/>
      <c r="B369" s="421"/>
      <c r="C369" s="422"/>
      <c r="D369" s="422"/>
      <c r="E369" s="422"/>
      <c r="F369" s="422"/>
      <c r="G369" s="422"/>
      <c r="H369" s="422"/>
      <c r="I369" s="423"/>
      <c r="J369" s="227"/>
      <c r="K369" s="227"/>
      <c r="L369" s="227"/>
      <c r="M369" s="227"/>
      <c r="N369" s="239"/>
      <c r="O369" s="239"/>
      <c r="P369" s="239"/>
      <c r="Q369" s="227"/>
      <c r="R369" s="241"/>
      <c r="S369" s="241"/>
      <c r="T369" s="233"/>
      <c r="U369" s="202"/>
      <c r="V369" s="202"/>
      <c r="W369" s="202"/>
      <c r="X369" s="202"/>
      <c r="Y369" s="202"/>
    </row>
    <row r="370" spans="1:47" x14ac:dyDescent="0.2">
      <c r="A370" s="220"/>
      <c r="B370" s="424"/>
      <c r="C370" s="425"/>
      <c r="D370" s="425"/>
      <c r="E370" s="425"/>
      <c r="F370" s="425"/>
      <c r="G370" s="425"/>
      <c r="H370" s="425"/>
      <c r="I370" s="426"/>
      <c r="J370" s="204"/>
      <c r="K370" s="204"/>
      <c r="L370" s="204"/>
      <c r="M370" s="204"/>
      <c r="N370" s="210"/>
      <c r="O370" s="210"/>
      <c r="P370" s="210"/>
      <c r="Q370" s="204"/>
      <c r="R370" s="242"/>
      <c r="S370" s="242"/>
      <c r="T370" s="206"/>
      <c r="U370" s="202"/>
      <c r="V370" s="202"/>
      <c r="W370" s="202"/>
      <c r="X370" s="202"/>
      <c r="Y370" s="202"/>
    </row>
    <row r="371" spans="1:47" x14ac:dyDescent="0.2">
      <c r="A371" s="246" t="s">
        <v>56</v>
      </c>
      <c r="B371" s="247"/>
      <c r="C371" s="247"/>
      <c r="D371" s="247"/>
      <c r="E371" s="247"/>
      <c r="F371" s="247"/>
      <c r="G371" s="247"/>
      <c r="H371" s="247"/>
      <c r="I371" s="247"/>
      <c r="J371" s="247"/>
      <c r="K371" s="247"/>
      <c r="L371" s="247"/>
      <c r="M371" s="247"/>
      <c r="N371" s="247"/>
      <c r="O371" s="247"/>
      <c r="P371" s="247"/>
      <c r="Q371" s="247"/>
      <c r="R371" s="247"/>
      <c r="S371" s="247"/>
      <c r="T371" s="248"/>
      <c r="U371" s="123"/>
      <c r="V371" s="123"/>
      <c r="W371" s="123"/>
      <c r="X371" s="123"/>
      <c r="Y371" s="123"/>
      <c r="Z371" s="123"/>
      <c r="AA371" s="123"/>
      <c r="AB371" s="123"/>
      <c r="AC371" s="123"/>
      <c r="AD371" s="123"/>
      <c r="AE371" s="123"/>
      <c r="AF371" s="123"/>
      <c r="AG371" s="123"/>
      <c r="AH371" s="123"/>
      <c r="AI371" s="123"/>
      <c r="AJ371" s="123"/>
      <c r="AK371" s="123"/>
      <c r="AL371" s="123"/>
      <c r="AM371" s="123"/>
      <c r="AN371" s="123"/>
      <c r="AO371" s="123"/>
      <c r="AP371" s="123"/>
      <c r="AQ371" s="123"/>
      <c r="AR371" s="123"/>
      <c r="AS371" s="123"/>
      <c r="AT371" s="123"/>
      <c r="AU371" s="123"/>
    </row>
    <row r="372" spans="1:47" s="122" customFormat="1" ht="15" customHeight="1" x14ac:dyDescent="0.2">
      <c r="A372" s="313" t="s">
        <v>82</v>
      </c>
      <c r="B372" s="427" t="s">
        <v>133</v>
      </c>
      <c r="C372" s="427"/>
      <c r="D372" s="427"/>
      <c r="E372" s="427"/>
      <c r="F372" s="427"/>
      <c r="G372" s="427"/>
      <c r="H372" s="427"/>
      <c r="I372" s="427"/>
      <c r="J372" s="203">
        <v>5</v>
      </c>
      <c r="K372" s="203">
        <v>2</v>
      </c>
      <c r="L372" s="203">
        <v>2</v>
      </c>
      <c r="M372" s="203">
        <v>0</v>
      </c>
      <c r="N372" s="209">
        <f>K372+L372+M372</f>
        <v>4</v>
      </c>
      <c r="O372" s="209">
        <f>P372-N372</f>
        <v>5</v>
      </c>
      <c r="P372" s="209">
        <f>ROUND(PRODUCT(J372,25)/14,0)</f>
        <v>9</v>
      </c>
      <c r="Q372" s="203" t="s">
        <v>35</v>
      </c>
      <c r="R372" s="240"/>
      <c r="S372" s="240"/>
      <c r="T372" s="205" t="s">
        <v>89</v>
      </c>
      <c r="U372" s="123"/>
      <c r="V372" s="123"/>
      <c r="W372" s="123"/>
      <c r="X372" s="123"/>
      <c r="Y372" s="123"/>
      <c r="Z372" s="123"/>
      <c r="AA372" s="123"/>
      <c r="AB372" s="123"/>
      <c r="AC372" s="123"/>
      <c r="AD372" s="123"/>
      <c r="AE372" s="123"/>
      <c r="AF372" s="123"/>
      <c r="AG372" s="123"/>
      <c r="AH372" s="123"/>
      <c r="AI372" s="123"/>
      <c r="AJ372" s="123"/>
      <c r="AK372" s="123"/>
      <c r="AL372" s="123"/>
      <c r="AM372" s="123"/>
      <c r="AN372" s="123"/>
      <c r="AO372" s="123"/>
      <c r="AP372" s="123"/>
      <c r="AQ372" s="123"/>
      <c r="AR372" s="123"/>
      <c r="AS372" s="123"/>
      <c r="AT372" s="123"/>
      <c r="AU372" s="123"/>
    </row>
    <row r="373" spans="1:47" s="122" customFormat="1" x14ac:dyDescent="0.2">
      <c r="A373" s="313"/>
      <c r="B373" s="427"/>
      <c r="C373" s="427"/>
      <c r="D373" s="427"/>
      <c r="E373" s="427"/>
      <c r="F373" s="427"/>
      <c r="G373" s="427"/>
      <c r="H373" s="427"/>
      <c r="I373" s="427"/>
      <c r="J373" s="227"/>
      <c r="K373" s="227"/>
      <c r="L373" s="227"/>
      <c r="M373" s="227"/>
      <c r="N373" s="239"/>
      <c r="O373" s="239"/>
      <c r="P373" s="239"/>
      <c r="Q373" s="227"/>
      <c r="R373" s="241"/>
      <c r="S373" s="241"/>
      <c r="T373" s="233"/>
      <c r="U373" s="123"/>
      <c r="V373" s="123"/>
      <c r="W373" s="123"/>
      <c r="X373" s="123"/>
      <c r="Y373" s="123"/>
      <c r="Z373" s="123"/>
      <c r="AA373" s="123"/>
      <c r="AB373" s="123"/>
      <c r="AC373" s="123"/>
      <c r="AD373" s="123"/>
      <c r="AE373" s="123"/>
      <c r="AF373" s="123"/>
      <c r="AG373" s="123"/>
      <c r="AH373" s="123"/>
      <c r="AI373" s="123"/>
      <c r="AJ373" s="123"/>
      <c r="AK373" s="123"/>
      <c r="AL373" s="123"/>
      <c r="AM373" s="123"/>
      <c r="AN373" s="123"/>
      <c r="AO373" s="123"/>
      <c r="AP373" s="123"/>
      <c r="AQ373" s="123"/>
      <c r="AR373" s="123"/>
      <c r="AS373" s="123"/>
      <c r="AT373" s="123"/>
      <c r="AU373" s="123"/>
    </row>
    <row r="374" spans="1:47" s="122" customFormat="1" x14ac:dyDescent="0.2">
      <c r="A374" s="313"/>
      <c r="B374" s="427"/>
      <c r="C374" s="427"/>
      <c r="D374" s="427"/>
      <c r="E374" s="427"/>
      <c r="F374" s="427"/>
      <c r="G374" s="427"/>
      <c r="H374" s="427"/>
      <c r="I374" s="427"/>
      <c r="J374" s="227"/>
      <c r="K374" s="227"/>
      <c r="L374" s="227"/>
      <c r="M374" s="227"/>
      <c r="N374" s="239"/>
      <c r="O374" s="239"/>
      <c r="P374" s="239"/>
      <c r="Q374" s="227"/>
      <c r="R374" s="241"/>
      <c r="S374" s="241"/>
      <c r="T374" s="233"/>
      <c r="U374" s="123"/>
      <c r="V374" s="123"/>
      <c r="W374" s="123"/>
      <c r="X374" s="123"/>
      <c r="Y374" s="123"/>
      <c r="Z374" s="123"/>
      <c r="AA374" s="123"/>
      <c r="AB374" s="123"/>
      <c r="AC374" s="123"/>
      <c r="AD374" s="123"/>
      <c r="AE374" s="123"/>
      <c r="AF374" s="123"/>
      <c r="AG374" s="123"/>
      <c r="AH374" s="123"/>
      <c r="AI374" s="123"/>
      <c r="AJ374" s="123"/>
      <c r="AK374" s="123"/>
      <c r="AL374" s="123"/>
      <c r="AM374" s="123"/>
      <c r="AN374" s="123"/>
      <c r="AO374" s="123"/>
      <c r="AP374" s="123"/>
      <c r="AQ374" s="123"/>
      <c r="AR374" s="123"/>
      <c r="AS374" s="123"/>
      <c r="AT374" s="123"/>
      <c r="AU374" s="123"/>
    </row>
    <row r="375" spans="1:47" s="122" customFormat="1" x14ac:dyDescent="0.2">
      <c r="A375" s="313"/>
      <c r="B375" s="427"/>
      <c r="C375" s="427"/>
      <c r="D375" s="427"/>
      <c r="E375" s="427"/>
      <c r="F375" s="427"/>
      <c r="G375" s="427"/>
      <c r="H375" s="427"/>
      <c r="I375" s="427"/>
      <c r="J375" s="227"/>
      <c r="K375" s="227"/>
      <c r="L375" s="227"/>
      <c r="M375" s="227"/>
      <c r="N375" s="239"/>
      <c r="O375" s="239"/>
      <c r="P375" s="239"/>
      <c r="Q375" s="227"/>
      <c r="R375" s="241"/>
      <c r="S375" s="241"/>
      <c r="T375" s="233"/>
      <c r="U375" s="123"/>
      <c r="V375" s="123"/>
      <c r="W375" s="123"/>
      <c r="X375" s="123"/>
      <c r="Y375" s="123"/>
      <c r="Z375" s="123"/>
      <c r="AA375" s="123"/>
      <c r="AB375" s="123"/>
      <c r="AC375" s="123"/>
      <c r="AD375" s="123"/>
      <c r="AE375" s="123"/>
      <c r="AF375" s="123"/>
      <c r="AG375" s="123"/>
      <c r="AH375" s="123"/>
      <c r="AI375" s="123"/>
      <c r="AJ375" s="123"/>
      <c r="AK375" s="123"/>
      <c r="AL375" s="123"/>
      <c r="AM375" s="123"/>
      <c r="AN375" s="123"/>
      <c r="AO375" s="123"/>
      <c r="AP375" s="123"/>
      <c r="AQ375" s="123"/>
      <c r="AR375" s="123"/>
      <c r="AS375" s="123"/>
      <c r="AT375" s="123"/>
      <c r="AU375" s="123"/>
    </row>
    <row r="376" spans="1:47" s="122" customFormat="1" x14ac:dyDescent="0.2">
      <c r="A376" s="313"/>
      <c r="B376" s="427"/>
      <c r="C376" s="427"/>
      <c r="D376" s="427"/>
      <c r="E376" s="427"/>
      <c r="F376" s="427"/>
      <c r="G376" s="427"/>
      <c r="H376" s="427"/>
      <c r="I376" s="427"/>
      <c r="J376" s="204"/>
      <c r="K376" s="204"/>
      <c r="L376" s="204"/>
      <c r="M376" s="204"/>
      <c r="N376" s="210"/>
      <c r="O376" s="210"/>
      <c r="P376" s="210"/>
      <c r="Q376" s="204"/>
      <c r="R376" s="242"/>
      <c r="S376" s="242"/>
      <c r="T376" s="206"/>
      <c r="U376" s="123"/>
      <c r="V376" s="123"/>
      <c r="W376" s="123"/>
      <c r="X376" s="123"/>
      <c r="Y376" s="123"/>
      <c r="Z376" s="123"/>
      <c r="AA376" s="123"/>
      <c r="AB376" s="123"/>
      <c r="AC376" s="123"/>
      <c r="AD376" s="123"/>
      <c r="AE376" s="123"/>
      <c r="AF376" s="123"/>
      <c r="AG376" s="123"/>
      <c r="AH376" s="123"/>
      <c r="AI376" s="123"/>
      <c r="AJ376" s="123"/>
      <c r="AK376" s="123"/>
      <c r="AL376" s="123"/>
      <c r="AM376" s="123"/>
      <c r="AN376" s="123"/>
      <c r="AO376" s="123"/>
      <c r="AP376" s="123"/>
      <c r="AQ376" s="123"/>
      <c r="AR376" s="123"/>
      <c r="AS376" s="123"/>
      <c r="AT376" s="123"/>
      <c r="AU376" s="123"/>
    </row>
    <row r="377" spans="1:47" x14ac:dyDescent="0.2">
      <c r="A377" s="417" t="s">
        <v>57</v>
      </c>
      <c r="B377" s="238"/>
      <c r="C377" s="238"/>
      <c r="D377" s="238"/>
      <c r="E377" s="238"/>
      <c r="F377" s="238"/>
      <c r="G377" s="238"/>
      <c r="H377" s="238"/>
      <c r="I377" s="238"/>
      <c r="J377" s="238"/>
      <c r="K377" s="238"/>
      <c r="L377" s="238"/>
      <c r="M377" s="238"/>
      <c r="N377" s="238"/>
      <c r="O377" s="238"/>
      <c r="P377" s="238"/>
      <c r="Q377" s="238"/>
      <c r="R377" s="238"/>
      <c r="S377" s="238"/>
      <c r="T377" s="238"/>
    </row>
    <row r="378" spans="1:47" s="123" customFormat="1" ht="15" customHeight="1" x14ac:dyDescent="0.2">
      <c r="A378" s="219" t="s">
        <v>83</v>
      </c>
      <c r="B378" s="252" t="s">
        <v>282</v>
      </c>
      <c r="C378" s="252"/>
      <c r="D378" s="252"/>
      <c r="E378" s="252"/>
      <c r="F378" s="252"/>
      <c r="G378" s="252"/>
      <c r="H378" s="252"/>
      <c r="I378" s="252"/>
      <c r="J378" s="203">
        <v>5</v>
      </c>
      <c r="K378" s="203">
        <v>2</v>
      </c>
      <c r="L378" s="203">
        <v>2</v>
      </c>
      <c r="M378" s="203">
        <v>0</v>
      </c>
      <c r="N378" s="209">
        <f>K378+L378+M378</f>
        <v>4</v>
      </c>
      <c r="O378" s="209">
        <f>P378-N378</f>
        <v>5</v>
      </c>
      <c r="P378" s="209">
        <f>ROUND(PRODUCT(J378,25)/14,0)</f>
        <v>9</v>
      </c>
      <c r="Q378" s="203" t="s">
        <v>35</v>
      </c>
      <c r="R378" s="236"/>
      <c r="S378" s="236"/>
      <c r="T378" s="207" t="s">
        <v>90</v>
      </c>
    </row>
    <row r="379" spans="1:47" s="123" customFormat="1" x14ac:dyDescent="0.2">
      <c r="A379" s="229"/>
      <c r="B379" s="252"/>
      <c r="C379" s="252"/>
      <c r="D379" s="252"/>
      <c r="E379" s="252"/>
      <c r="F379" s="252"/>
      <c r="G379" s="252"/>
      <c r="H379" s="252"/>
      <c r="I379" s="252"/>
      <c r="J379" s="227"/>
      <c r="K379" s="227"/>
      <c r="L379" s="227"/>
      <c r="M379" s="227"/>
      <c r="N379" s="239"/>
      <c r="O379" s="239"/>
      <c r="P379" s="239"/>
      <c r="Q379" s="227"/>
      <c r="R379" s="237"/>
      <c r="S379" s="237"/>
      <c r="T379" s="235"/>
    </row>
    <row r="380" spans="1:47" x14ac:dyDescent="0.2">
      <c r="A380" s="220"/>
      <c r="B380" s="252"/>
      <c r="C380" s="252"/>
      <c r="D380" s="252"/>
      <c r="E380" s="252"/>
      <c r="F380" s="252"/>
      <c r="G380" s="252"/>
      <c r="H380" s="252"/>
      <c r="I380" s="252"/>
      <c r="J380" s="204"/>
      <c r="K380" s="204"/>
      <c r="L380" s="204"/>
      <c r="M380" s="204"/>
      <c r="N380" s="210"/>
      <c r="O380" s="210"/>
      <c r="P380" s="210"/>
      <c r="Q380" s="204"/>
      <c r="R380" s="238"/>
      <c r="S380" s="238"/>
      <c r="T380" s="208"/>
    </row>
    <row r="381" spans="1:47" x14ac:dyDescent="0.2">
      <c r="A381" s="228" t="s">
        <v>58</v>
      </c>
      <c r="B381" s="228"/>
      <c r="C381" s="228"/>
      <c r="D381" s="228"/>
      <c r="E381" s="228"/>
      <c r="F381" s="228"/>
      <c r="G381" s="228"/>
      <c r="H381" s="228"/>
      <c r="I381" s="228"/>
      <c r="J381" s="228"/>
      <c r="K381" s="228"/>
      <c r="L381" s="228"/>
      <c r="M381" s="228"/>
      <c r="N381" s="228"/>
      <c r="O381" s="228"/>
      <c r="P381" s="228"/>
      <c r="Q381" s="228"/>
      <c r="R381" s="228"/>
      <c r="S381" s="228"/>
      <c r="T381" s="228"/>
    </row>
    <row r="382" spans="1:47" s="123" customFormat="1" x14ac:dyDescent="0.2">
      <c r="A382" s="219" t="s">
        <v>84</v>
      </c>
      <c r="B382" s="221" t="s">
        <v>126</v>
      </c>
      <c r="C382" s="222"/>
      <c r="D382" s="222"/>
      <c r="E382" s="222"/>
      <c r="F382" s="222"/>
      <c r="G382" s="222"/>
      <c r="H382" s="222"/>
      <c r="I382" s="223"/>
      <c r="J382" s="203">
        <v>2</v>
      </c>
      <c r="K382" s="203">
        <v>1</v>
      </c>
      <c r="L382" s="203">
        <v>1</v>
      </c>
      <c r="M382" s="203">
        <v>0</v>
      </c>
      <c r="N382" s="209">
        <f>K382+L382+M382</f>
        <v>2</v>
      </c>
      <c r="O382" s="209">
        <f>P382-N382</f>
        <v>2</v>
      </c>
      <c r="P382" s="209">
        <f>ROUND(PRODUCT(J382,25)/14,0)</f>
        <v>4</v>
      </c>
      <c r="Q382" s="240"/>
      <c r="R382" s="203" t="s">
        <v>31</v>
      </c>
      <c r="S382" s="240"/>
      <c r="T382" s="207" t="s">
        <v>90</v>
      </c>
    </row>
    <row r="383" spans="1:47" x14ac:dyDescent="0.2">
      <c r="A383" s="220"/>
      <c r="B383" s="224"/>
      <c r="C383" s="225"/>
      <c r="D383" s="225"/>
      <c r="E383" s="225"/>
      <c r="F383" s="225"/>
      <c r="G383" s="225"/>
      <c r="H383" s="225"/>
      <c r="I383" s="226"/>
      <c r="J383" s="204"/>
      <c r="K383" s="204"/>
      <c r="L383" s="204"/>
      <c r="M383" s="204"/>
      <c r="N383" s="210"/>
      <c r="O383" s="210"/>
      <c r="P383" s="210"/>
      <c r="Q383" s="242"/>
      <c r="R383" s="204"/>
      <c r="S383" s="242"/>
      <c r="T383" s="208"/>
    </row>
    <row r="384" spans="1:47" s="123" customFormat="1" ht="15" customHeight="1" x14ac:dyDescent="0.2">
      <c r="A384" s="219" t="s">
        <v>85</v>
      </c>
      <c r="B384" s="221" t="s">
        <v>127</v>
      </c>
      <c r="C384" s="222"/>
      <c r="D384" s="222"/>
      <c r="E384" s="222"/>
      <c r="F384" s="222"/>
      <c r="G384" s="222"/>
      <c r="H384" s="222"/>
      <c r="I384" s="223"/>
      <c r="J384" s="203">
        <v>3</v>
      </c>
      <c r="K384" s="203">
        <v>0</v>
      </c>
      <c r="L384" s="203">
        <v>0</v>
      </c>
      <c r="M384" s="203">
        <v>3</v>
      </c>
      <c r="N384" s="209">
        <f>K384+L384+M384</f>
        <v>3</v>
      </c>
      <c r="O384" s="209">
        <f>P384-N384</f>
        <v>2</v>
      </c>
      <c r="P384" s="209">
        <f>ROUND(PRODUCT(J384,25)/14,0)</f>
        <v>5</v>
      </c>
      <c r="Q384" s="240"/>
      <c r="R384" s="203" t="s">
        <v>31</v>
      </c>
      <c r="S384" s="240"/>
      <c r="T384" s="207" t="s">
        <v>90</v>
      </c>
    </row>
    <row r="385" spans="1:25" x14ac:dyDescent="0.2">
      <c r="A385" s="220"/>
      <c r="B385" s="224"/>
      <c r="C385" s="225"/>
      <c r="D385" s="225"/>
      <c r="E385" s="225"/>
      <c r="F385" s="225"/>
      <c r="G385" s="225"/>
      <c r="H385" s="225"/>
      <c r="I385" s="226"/>
      <c r="J385" s="204"/>
      <c r="K385" s="204"/>
      <c r="L385" s="204"/>
      <c r="M385" s="204"/>
      <c r="N385" s="210"/>
      <c r="O385" s="210"/>
      <c r="P385" s="210"/>
      <c r="Q385" s="242"/>
      <c r="R385" s="204"/>
      <c r="S385" s="242"/>
      <c r="T385" s="208"/>
    </row>
    <row r="386" spans="1:25" x14ac:dyDescent="0.2">
      <c r="A386" s="246" t="s">
        <v>59</v>
      </c>
      <c r="B386" s="247"/>
      <c r="C386" s="247"/>
      <c r="D386" s="247"/>
      <c r="E386" s="247"/>
      <c r="F386" s="247"/>
      <c r="G386" s="247"/>
      <c r="H386" s="247"/>
      <c r="I386" s="247"/>
      <c r="J386" s="247"/>
      <c r="K386" s="247"/>
      <c r="L386" s="247"/>
      <c r="M386" s="247"/>
      <c r="N386" s="247"/>
      <c r="O386" s="247"/>
      <c r="P386" s="247"/>
      <c r="Q386" s="247"/>
      <c r="R386" s="247"/>
      <c r="S386" s="247"/>
      <c r="T386" s="248"/>
    </row>
    <row r="387" spans="1:25" s="123" customFormat="1" ht="15" customHeight="1" x14ac:dyDescent="0.2">
      <c r="A387" s="127" t="s">
        <v>86</v>
      </c>
      <c r="B387" s="243" t="s">
        <v>128</v>
      </c>
      <c r="C387" s="244"/>
      <c r="D387" s="244"/>
      <c r="E387" s="244"/>
      <c r="F387" s="244"/>
      <c r="G387" s="244"/>
      <c r="H387" s="244"/>
      <c r="I387" s="245"/>
      <c r="J387" s="125">
        <v>3</v>
      </c>
      <c r="K387" s="125">
        <v>1</v>
      </c>
      <c r="L387" s="125">
        <v>1</v>
      </c>
      <c r="M387" s="125">
        <v>0</v>
      </c>
      <c r="N387" s="126">
        <f>K387+L387+M387</f>
        <v>2</v>
      </c>
      <c r="O387" s="126">
        <f>P387-N387</f>
        <v>4</v>
      </c>
      <c r="P387" s="126">
        <f>ROUND(PRODUCT(J387,25)/12,0)</f>
        <v>6</v>
      </c>
      <c r="Q387" s="125" t="s">
        <v>35</v>
      </c>
      <c r="R387" s="130"/>
      <c r="S387" s="130"/>
      <c r="T387" s="128" t="s">
        <v>89</v>
      </c>
    </row>
    <row r="388" spans="1:25" s="123" customFormat="1" ht="12.75" customHeight="1" x14ac:dyDescent="0.2">
      <c r="A388" s="219" t="s">
        <v>87</v>
      </c>
      <c r="B388" s="221" t="s">
        <v>129</v>
      </c>
      <c r="C388" s="222"/>
      <c r="D388" s="222"/>
      <c r="E388" s="222"/>
      <c r="F388" s="222"/>
      <c r="G388" s="222"/>
      <c r="H388" s="222"/>
      <c r="I388" s="223"/>
      <c r="J388" s="203">
        <v>2</v>
      </c>
      <c r="K388" s="203">
        <v>0</v>
      </c>
      <c r="L388" s="203">
        <v>0</v>
      </c>
      <c r="M388" s="203">
        <v>3</v>
      </c>
      <c r="N388" s="209">
        <f>K388+L388+M388</f>
        <v>3</v>
      </c>
      <c r="O388" s="209">
        <f>P388-N388</f>
        <v>1</v>
      </c>
      <c r="P388" s="209">
        <f>ROUND(PRODUCT(J388,25)/12,0)</f>
        <v>4</v>
      </c>
      <c r="Q388" s="203"/>
      <c r="R388" s="203" t="s">
        <v>31</v>
      </c>
      <c r="S388" s="205"/>
      <c r="T388" s="207" t="s">
        <v>90</v>
      </c>
    </row>
    <row r="389" spans="1:25" ht="12.75" customHeight="1" x14ac:dyDescent="0.2">
      <c r="A389" s="220"/>
      <c r="B389" s="224"/>
      <c r="C389" s="225"/>
      <c r="D389" s="225"/>
      <c r="E389" s="225"/>
      <c r="F389" s="225"/>
      <c r="G389" s="225"/>
      <c r="H389" s="225"/>
      <c r="I389" s="226"/>
      <c r="J389" s="204"/>
      <c r="K389" s="204"/>
      <c r="L389" s="204"/>
      <c r="M389" s="204"/>
      <c r="N389" s="210"/>
      <c r="O389" s="210"/>
      <c r="P389" s="210"/>
      <c r="Q389" s="204"/>
      <c r="R389" s="204"/>
      <c r="S389" s="206"/>
      <c r="T389" s="208"/>
    </row>
    <row r="390" spans="1:25" ht="12.75" customHeight="1" x14ac:dyDescent="0.2">
      <c r="A390" s="384" t="s">
        <v>78</v>
      </c>
      <c r="B390" s="385"/>
      <c r="C390" s="385"/>
      <c r="D390" s="385"/>
      <c r="E390" s="385"/>
      <c r="F390" s="385"/>
      <c r="G390" s="385"/>
      <c r="H390" s="385"/>
      <c r="I390" s="386"/>
      <c r="J390" s="98">
        <f>SUM(J365,J367,J372,J378,J382:J385,J387:J389)</f>
        <v>30</v>
      </c>
      <c r="K390" s="138">
        <f t="shared" ref="K390:P390" si="98">SUM(K365,K367,K372,K378,K382:K385,K387:K389)</f>
        <v>10</v>
      </c>
      <c r="L390" s="138">
        <f t="shared" si="98"/>
        <v>10</v>
      </c>
      <c r="M390" s="138">
        <f t="shared" si="98"/>
        <v>6</v>
      </c>
      <c r="N390" s="138">
        <f t="shared" si="98"/>
        <v>26</v>
      </c>
      <c r="O390" s="138">
        <f t="shared" si="98"/>
        <v>29</v>
      </c>
      <c r="P390" s="138">
        <f t="shared" si="98"/>
        <v>55</v>
      </c>
      <c r="Q390" s="98">
        <f>COUNTIF(Q365,"E")+COUNTIF(Q367,"E")+COUNTIF(Q372,"E")+COUNTIF(Q378,"E")+COUNTIF(Q382:Q385,"E")+COUNTIF(Q387:Q389,"E")</f>
        <v>5</v>
      </c>
      <c r="R390" s="98">
        <f>COUNTIF(R365,"C")+COUNTIF(R367,"C")+COUNTIF(R372,"C")+COUNTIF(R378,"C")+COUNTIF(R382:R385,"C")+COUNTIF(R387:R389,"C")</f>
        <v>3</v>
      </c>
      <c r="S390" s="98">
        <f>COUNTIF(S365,"VP")+COUNTIF(S367,"VP")+COUNTIF(S372,"VP")+COUNTIF(S378,"VP")+COUNTIF(S382:S385,"VP")+COUNTIF(S387:S389,"VP")</f>
        <v>0</v>
      </c>
      <c r="T390" s="93"/>
    </row>
    <row r="391" spans="1:25" x14ac:dyDescent="0.2">
      <c r="A391" s="338" t="s">
        <v>53</v>
      </c>
      <c r="B391" s="338"/>
      <c r="C391" s="338"/>
      <c r="D391" s="338"/>
      <c r="E391" s="338"/>
      <c r="F391" s="338"/>
      <c r="G391" s="338"/>
      <c r="H391" s="338"/>
      <c r="I391" s="338"/>
      <c r="J391" s="338"/>
      <c r="K391" s="98">
        <f t="shared" ref="K391:P391" si="99">SUM(K365,K367,K372,K378,K382,K384)*14+SUM(K387,K388)*12</f>
        <v>138</v>
      </c>
      <c r="L391" s="98">
        <f t="shared" si="99"/>
        <v>138</v>
      </c>
      <c r="M391" s="98">
        <f t="shared" si="99"/>
        <v>78</v>
      </c>
      <c r="N391" s="98">
        <f t="shared" si="99"/>
        <v>354</v>
      </c>
      <c r="O391" s="98">
        <f t="shared" si="99"/>
        <v>396</v>
      </c>
      <c r="P391" s="98">
        <f t="shared" si="99"/>
        <v>750</v>
      </c>
      <c r="Q391" s="339"/>
      <c r="R391" s="339"/>
      <c r="S391" s="339"/>
      <c r="T391" s="339"/>
    </row>
    <row r="392" spans="1:25" x14ac:dyDescent="0.2">
      <c r="A392" s="338"/>
      <c r="B392" s="338"/>
      <c r="C392" s="338"/>
      <c r="D392" s="338"/>
      <c r="E392" s="338"/>
      <c r="F392" s="338"/>
      <c r="G392" s="338"/>
      <c r="H392" s="338"/>
      <c r="I392" s="338"/>
      <c r="J392" s="338"/>
      <c r="K392" s="383">
        <f>SUM(K391:M391)</f>
        <v>354</v>
      </c>
      <c r="L392" s="383"/>
      <c r="M392" s="383"/>
      <c r="N392" s="383">
        <f>SUM(N391:O391)</f>
        <v>750</v>
      </c>
      <c r="O392" s="383"/>
      <c r="P392" s="383"/>
      <c r="Q392" s="339"/>
      <c r="R392" s="339"/>
      <c r="S392" s="339"/>
      <c r="T392" s="339"/>
    </row>
    <row r="393" spans="1:25" x14ac:dyDescent="0.2">
      <c r="A393" s="377" t="s">
        <v>141</v>
      </c>
      <c r="B393" s="378"/>
      <c r="C393" s="378"/>
      <c r="D393" s="378"/>
      <c r="E393" s="378"/>
      <c r="F393" s="378"/>
      <c r="G393" s="378"/>
      <c r="H393" s="378"/>
      <c r="I393" s="379"/>
      <c r="J393" s="100">
        <v>5</v>
      </c>
      <c r="K393" s="380"/>
      <c r="L393" s="381"/>
      <c r="M393" s="381"/>
      <c r="N393" s="381"/>
      <c r="O393" s="381"/>
      <c r="P393" s="381"/>
      <c r="Q393" s="381"/>
      <c r="R393" s="381"/>
      <c r="S393" s="381"/>
      <c r="T393" s="382"/>
    </row>
    <row r="394" spans="1:25" x14ac:dyDescent="0.2">
      <c r="A394" s="96"/>
      <c r="B394" s="96"/>
      <c r="C394" s="96"/>
      <c r="D394" s="96"/>
      <c r="E394" s="96"/>
      <c r="F394" s="96"/>
      <c r="G394" s="96"/>
      <c r="H394" s="96"/>
      <c r="I394" s="96"/>
      <c r="J394" s="96"/>
      <c r="K394" s="96"/>
      <c r="L394" s="96"/>
      <c r="M394" s="96"/>
      <c r="N394" s="96"/>
      <c r="O394" s="96"/>
      <c r="P394" s="96"/>
      <c r="Q394" s="96"/>
      <c r="R394" s="96"/>
      <c r="S394" s="96"/>
      <c r="T394" s="96"/>
    </row>
    <row r="395" spans="1:25" x14ac:dyDescent="0.2">
      <c r="A395" s="376" t="s">
        <v>108</v>
      </c>
      <c r="B395" s="376"/>
      <c r="C395" s="376"/>
      <c r="D395" s="376"/>
      <c r="E395" s="376"/>
      <c r="F395" s="376"/>
      <c r="G395" s="376"/>
      <c r="H395" s="376"/>
      <c r="I395" s="376"/>
      <c r="J395" s="376"/>
      <c r="K395" s="376"/>
      <c r="L395" s="376"/>
      <c r="M395" s="376"/>
      <c r="N395" s="376"/>
      <c r="O395" s="376"/>
      <c r="P395" s="376"/>
      <c r="Q395" s="376"/>
      <c r="R395" s="376"/>
      <c r="S395" s="376"/>
      <c r="T395" s="376"/>
    </row>
    <row r="396" spans="1:25" hidden="1" x14ac:dyDescent="0.2">
      <c r="A396" s="331" t="s">
        <v>88</v>
      </c>
      <c r="B396" s="331"/>
      <c r="C396" s="331"/>
      <c r="D396" s="331"/>
      <c r="E396" s="331"/>
      <c r="F396" s="331"/>
      <c r="G396" s="331"/>
      <c r="H396" s="331"/>
      <c r="I396" s="331"/>
      <c r="J396" s="331"/>
      <c r="K396" s="331"/>
      <c r="L396" s="331"/>
      <c r="M396" s="331"/>
      <c r="N396" s="331"/>
      <c r="O396" s="331"/>
      <c r="P396" s="331"/>
      <c r="Q396" s="331"/>
      <c r="R396" s="331"/>
      <c r="S396" s="331"/>
      <c r="T396" s="331"/>
    </row>
    <row r="397" spans="1:25" hidden="1" x14ac:dyDescent="0.2">
      <c r="A397" s="96"/>
      <c r="B397" s="96"/>
      <c r="C397" s="96"/>
      <c r="D397" s="96"/>
      <c r="E397" s="96"/>
      <c r="F397" s="96"/>
      <c r="G397" s="96"/>
      <c r="H397" s="96"/>
      <c r="I397" s="96"/>
      <c r="J397" s="96"/>
      <c r="K397" s="96"/>
      <c r="L397" s="96"/>
      <c r="M397" s="96"/>
      <c r="N397" s="96"/>
      <c r="O397" s="96"/>
      <c r="P397" s="96"/>
      <c r="Q397" s="96"/>
      <c r="R397" s="96"/>
      <c r="S397" s="96"/>
      <c r="T397" s="96"/>
    </row>
    <row r="398" spans="1:25" hidden="1" x14ac:dyDescent="0.2">
      <c r="A398" s="292" t="s">
        <v>79</v>
      </c>
      <c r="B398" s="292"/>
      <c r="C398" s="292"/>
      <c r="D398" s="292"/>
      <c r="E398" s="292"/>
      <c r="F398" s="292"/>
      <c r="G398" s="292"/>
      <c r="H398" s="292"/>
      <c r="I398" s="292"/>
      <c r="J398" s="292"/>
      <c r="K398" s="292"/>
      <c r="L398" s="292"/>
      <c r="M398" s="292"/>
      <c r="N398" s="292"/>
      <c r="O398" s="292"/>
      <c r="P398" s="292"/>
      <c r="Q398" s="292"/>
      <c r="R398" s="292"/>
      <c r="S398" s="292"/>
      <c r="T398" s="292"/>
    </row>
    <row r="399" spans="1:25" ht="12.75" hidden="1" customHeight="1" x14ac:dyDescent="0.2">
      <c r="A399" s="343" t="s">
        <v>30</v>
      </c>
      <c r="B399" s="283" t="s">
        <v>29</v>
      </c>
      <c r="C399" s="284"/>
      <c r="D399" s="284"/>
      <c r="E399" s="284"/>
      <c r="F399" s="284"/>
      <c r="G399" s="284"/>
      <c r="H399" s="284"/>
      <c r="I399" s="285"/>
      <c r="J399" s="164" t="s">
        <v>43</v>
      </c>
      <c r="K399" s="158" t="s">
        <v>27</v>
      </c>
      <c r="L399" s="159"/>
      <c r="M399" s="160"/>
      <c r="N399" s="158" t="s">
        <v>44</v>
      </c>
      <c r="O399" s="159"/>
      <c r="P399" s="160"/>
      <c r="Q399" s="158" t="s">
        <v>26</v>
      </c>
      <c r="R399" s="159"/>
      <c r="S399" s="160"/>
      <c r="T399" s="291" t="s">
        <v>25</v>
      </c>
      <c r="U399" s="180" t="s">
        <v>131</v>
      </c>
      <c r="V399" s="181"/>
      <c r="W399" s="181"/>
      <c r="X399" s="181"/>
      <c r="Y399" s="182"/>
    </row>
    <row r="400" spans="1:25" s="123" customFormat="1" hidden="1" x14ac:dyDescent="0.2">
      <c r="A400" s="344"/>
      <c r="B400" s="288"/>
      <c r="C400" s="289"/>
      <c r="D400" s="289"/>
      <c r="E400" s="289"/>
      <c r="F400" s="289"/>
      <c r="G400" s="289"/>
      <c r="H400" s="289"/>
      <c r="I400" s="290"/>
      <c r="J400" s="165"/>
      <c r="K400" s="161"/>
      <c r="L400" s="162"/>
      <c r="M400" s="163"/>
      <c r="N400" s="161"/>
      <c r="O400" s="162"/>
      <c r="P400" s="163"/>
      <c r="Q400" s="161"/>
      <c r="R400" s="162"/>
      <c r="S400" s="163"/>
      <c r="T400" s="291"/>
      <c r="U400" s="183"/>
      <c r="V400" s="184"/>
      <c r="W400" s="184"/>
      <c r="X400" s="184"/>
      <c r="Y400" s="185"/>
    </row>
    <row r="401" spans="1:25" hidden="1" x14ac:dyDescent="0.2">
      <c r="A401" s="345"/>
      <c r="B401" s="286"/>
      <c r="C401" s="270"/>
      <c r="D401" s="270"/>
      <c r="E401" s="270"/>
      <c r="F401" s="270"/>
      <c r="G401" s="270"/>
      <c r="H401" s="270"/>
      <c r="I401" s="287"/>
      <c r="J401" s="166"/>
      <c r="K401" s="94" t="s">
        <v>31</v>
      </c>
      <c r="L401" s="94" t="s">
        <v>32</v>
      </c>
      <c r="M401" s="94" t="s">
        <v>33</v>
      </c>
      <c r="N401" s="94" t="s">
        <v>37</v>
      </c>
      <c r="O401" s="94" t="s">
        <v>8</v>
      </c>
      <c r="P401" s="94" t="s">
        <v>34</v>
      </c>
      <c r="Q401" s="94" t="s">
        <v>35</v>
      </c>
      <c r="R401" s="94" t="s">
        <v>31</v>
      </c>
      <c r="S401" s="94" t="s">
        <v>36</v>
      </c>
      <c r="T401" s="291"/>
      <c r="U401" s="183"/>
      <c r="V401" s="184"/>
      <c r="W401" s="184"/>
      <c r="X401" s="184"/>
      <c r="Y401" s="185"/>
    </row>
    <row r="402" spans="1:25" hidden="1" x14ac:dyDescent="0.2">
      <c r="A402" s="415" t="s">
        <v>54</v>
      </c>
      <c r="B402" s="415"/>
      <c r="C402" s="415"/>
      <c r="D402" s="415"/>
      <c r="E402" s="415"/>
      <c r="F402" s="415"/>
      <c r="G402" s="415"/>
      <c r="H402" s="415"/>
      <c r="I402" s="415"/>
      <c r="J402" s="415"/>
      <c r="K402" s="415"/>
      <c r="L402" s="415"/>
      <c r="M402" s="415"/>
      <c r="N402" s="415"/>
      <c r="O402" s="415"/>
      <c r="P402" s="415"/>
      <c r="Q402" s="415"/>
      <c r="R402" s="415"/>
      <c r="S402" s="415"/>
      <c r="T402" s="415"/>
      <c r="U402" s="183"/>
      <c r="V402" s="184"/>
      <c r="W402" s="184"/>
      <c r="X402" s="184"/>
      <c r="Y402" s="185"/>
    </row>
    <row r="403" spans="1:25" hidden="1" x14ac:dyDescent="0.2">
      <c r="A403" s="97" t="s">
        <v>80</v>
      </c>
      <c r="B403" s="416" t="s">
        <v>139</v>
      </c>
      <c r="C403" s="416"/>
      <c r="D403" s="416"/>
      <c r="E403" s="416"/>
      <c r="F403" s="416"/>
      <c r="G403" s="416"/>
      <c r="H403" s="416"/>
      <c r="I403" s="416"/>
      <c r="J403" s="30">
        <v>5</v>
      </c>
      <c r="K403" s="30">
        <v>2</v>
      </c>
      <c r="L403" s="30">
        <v>2</v>
      </c>
      <c r="M403" s="30">
        <v>0</v>
      </c>
      <c r="N403" s="31">
        <f>K403+L403+M403</f>
        <v>4</v>
      </c>
      <c r="O403" s="31">
        <f>P403-N403</f>
        <v>5</v>
      </c>
      <c r="P403" s="31">
        <f>ROUND(PRODUCT(J403,25)/14,0)</f>
        <v>9</v>
      </c>
      <c r="Q403" s="30" t="s">
        <v>35</v>
      </c>
      <c r="R403" s="30"/>
      <c r="S403" s="32"/>
      <c r="T403" s="32" t="s">
        <v>89</v>
      </c>
      <c r="U403" s="183"/>
      <c r="V403" s="184"/>
      <c r="W403" s="184"/>
      <c r="X403" s="184"/>
      <c r="Y403" s="185"/>
    </row>
    <row r="404" spans="1:25" hidden="1" x14ac:dyDescent="0.2">
      <c r="A404" s="246" t="s">
        <v>55</v>
      </c>
      <c r="B404" s="247"/>
      <c r="C404" s="247"/>
      <c r="D404" s="247"/>
      <c r="E404" s="247"/>
      <c r="F404" s="247"/>
      <c r="G404" s="247"/>
      <c r="H404" s="247"/>
      <c r="I404" s="247"/>
      <c r="J404" s="247"/>
      <c r="K404" s="247"/>
      <c r="L404" s="247"/>
      <c r="M404" s="247"/>
      <c r="N404" s="247"/>
      <c r="O404" s="247"/>
      <c r="P404" s="247"/>
      <c r="Q404" s="247"/>
      <c r="R404" s="247"/>
      <c r="S404" s="247"/>
      <c r="T404" s="248"/>
      <c r="U404" s="183"/>
      <c r="V404" s="184"/>
      <c r="W404" s="184"/>
      <c r="X404" s="184"/>
      <c r="Y404" s="185"/>
    </row>
    <row r="405" spans="1:25" s="123" customFormat="1" ht="15" hidden="1" customHeight="1" x14ac:dyDescent="0.2">
      <c r="A405" s="249" t="s">
        <v>81</v>
      </c>
      <c r="B405" s="221" t="s">
        <v>132</v>
      </c>
      <c r="C405" s="222"/>
      <c r="D405" s="222"/>
      <c r="E405" s="222"/>
      <c r="F405" s="222"/>
      <c r="G405" s="222"/>
      <c r="H405" s="222"/>
      <c r="I405" s="223"/>
      <c r="J405" s="203">
        <v>5</v>
      </c>
      <c r="K405" s="203">
        <v>2</v>
      </c>
      <c r="L405" s="203">
        <v>2</v>
      </c>
      <c r="M405" s="203">
        <v>0</v>
      </c>
      <c r="N405" s="209">
        <f>K405+L405+M405</f>
        <v>4</v>
      </c>
      <c r="O405" s="209">
        <f>P405-N405</f>
        <v>5</v>
      </c>
      <c r="P405" s="209">
        <f>ROUND(PRODUCT(J405,25)/14,0)</f>
        <v>9</v>
      </c>
      <c r="Q405" s="203" t="s">
        <v>35</v>
      </c>
      <c r="R405" s="240"/>
      <c r="S405" s="240"/>
      <c r="T405" s="205" t="s">
        <v>89</v>
      </c>
      <c r="U405" s="183"/>
      <c r="V405" s="184"/>
      <c r="W405" s="184"/>
      <c r="X405" s="184"/>
      <c r="Y405" s="185"/>
    </row>
    <row r="406" spans="1:25" s="123" customFormat="1" hidden="1" x14ac:dyDescent="0.2">
      <c r="A406" s="250"/>
      <c r="B406" s="230"/>
      <c r="C406" s="231"/>
      <c r="D406" s="231"/>
      <c r="E406" s="231"/>
      <c r="F406" s="231"/>
      <c r="G406" s="231"/>
      <c r="H406" s="231"/>
      <c r="I406" s="232"/>
      <c r="J406" s="227"/>
      <c r="K406" s="227"/>
      <c r="L406" s="227"/>
      <c r="M406" s="227"/>
      <c r="N406" s="239"/>
      <c r="O406" s="239"/>
      <c r="P406" s="239"/>
      <c r="Q406" s="227"/>
      <c r="R406" s="241"/>
      <c r="S406" s="241"/>
      <c r="T406" s="233"/>
      <c r="U406" s="183"/>
      <c r="V406" s="184"/>
      <c r="W406" s="184"/>
      <c r="X406" s="184"/>
      <c r="Y406" s="185"/>
    </row>
    <row r="407" spans="1:25" s="123" customFormat="1" hidden="1" x14ac:dyDescent="0.2">
      <c r="A407" s="250"/>
      <c r="B407" s="230"/>
      <c r="C407" s="231"/>
      <c r="D407" s="231"/>
      <c r="E407" s="231"/>
      <c r="F407" s="231"/>
      <c r="G407" s="231"/>
      <c r="H407" s="231"/>
      <c r="I407" s="232"/>
      <c r="J407" s="227"/>
      <c r="K407" s="227"/>
      <c r="L407" s="227"/>
      <c r="M407" s="227"/>
      <c r="N407" s="239"/>
      <c r="O407" s="239"/>
      <c r="P407" s="239"/>
      <c r="Q407" s="227"/>
      <c r="R407" s="241"/>
      <c r="S407" s="241"/>
      <c r="T407" s="233"/>
      <c r="U407" s="186"/>
      <c r="V407" s="187"/>
      <c r="W407" s="187"/>
      <c r="X407" s="187"/>
      <c r="Y407" s="188"/>
    </row>
    <row r="408" spans="1:25" s="123" customFormat="1" hidden="1" x14ac:dyDescent="0.2">
      <c r="A408" s="250"/>
      <c r="B408" s="230"/>
      <c r="C408" s="231"/>
      <c r="D408" s="231"/>
      <c r="E408" s="231"/>
      <c r="F408" s="231"/>
      <c r="G408" s="231"/>
      <c r="H408" s="231"/>
      <c r="I408" s="232"/>
      <c r="J408" s="227"/>
      <c r="K408" s="227"/>
      <c r="L408" s="227"/>
      <c r="M408" s="227"/>
      <c r="N408" s="239"/>
      <c r="O408" s="239"/>
      <c r="P408" s="239"/>
      <c r="Q408" s="227"/>
      <c r="R408" s="241"/>
      <c r="S408" s="241"/>
      <c r="T408" s="233"/>
    </row>
    <row r="409" spans="1:25" hidden="1" x14ac:dyDescent="0.2">
      <c r="A409" s="251"/>
      <c r="B409" s="224"/>
      <c r="C409" s="225"/>
      <c r="D409" s="225"/>
      <c r="E409" s="225"/>
      <c r="F409" s="225"/>
      <c r="G409" s="225"/>
      <c r="H409" s="225"/>
      <c r="I409" s="226"/>
      <c r="J409" s="204"/>
      <c r="K409" s="204"/>
      <c r="L409" s="204"/>
      <c r="M409" s="204"/>
      <c r="N409" s="210"/>
      <c r="O409" s="210"/>
      <c r="P409" s="210"/>
      <c r="Q409" s="204"/>
      <c r="R409" s="242"/>
      <c r="S409" s="242"/>
      <c r="T409" s="206"/>
      <c r="U409" s="123"/>
      <c r="V409" s="123"/>
      <c r="W409" s="123"/>
      <c r="X409" s="123"/>
      <c r="Y409" s="123"/>
    </row>
    <row r="410" spans="1:25" hidden="1" x14ac:dyDescent="0.2">
      <c r="A410" s="246" t="s">
        <v>56</v>
      </c>
      <c r="B410" s="247"/>
      <c r="C410" s="247"/>
      <c r="D410" s="247"/>
      <c r="E410" s="247"/>
      <c r="F410" s="247"/>
      <c r="G410" s="247"/>
      <c r="H410" s="247"/>
      <c r="I410" s="247"/>
      <c r="J410" s="247"/>
      <c r="K410" s="247"/>
      <c r="L410" s="247"/>
      <c r="M410" s="247"/>
      <c r="N410" s="247"/>
      <c r="O410" s="247"/>
      <c r="P410" s="247"/>
      <c r="Q410" s="247"/>
      <c r="R410" s="247"/>
      <c r="S410" s="247"/>
      <c r="T410" s="248"/>
    </row>
    <row r="411" spans="1:25" s="123" customFormat="1" ht="15" hidden="1" customHeight="1" x14ac:dyDescent="0.2">
      <c r="A411" s="219" t="s">
        <v>82</v>
      </c>
      <c r="B411" s="221" t="s">
        <v>134</v>
      </c>
      <c r="C411" s="222"/>
      <c r="D411" s="222"/>
      <c r="E411" s="222"/>
      <c r="F411" s="222"/>
      <c r="G411" s="222"/>
      <c r="H411" s="222"/>
      <c r="I411" s="223"/>
      <c r="J411" s="203">
        <v>5</v>
      </c>
      <c r="K411" s="203">
        <v>2</v>
      </c>
      <c r="L411" s="203">
        <v>2</v>
      </c>
      <c r="M411" s="203">
        <v>0</v>
      </c>
      <c r="N411" s="209">
        <f>K411+L411+M411</f>
        <v>4</v>
      </c>
      <c r="O411" s="209">
        <f>P411-N411</f>
        <v>5</v>
      </c>
      <c r="P411" s="209">
        <f>ROUND(PRODUCT(J411,25)/14,0)</f>
        <v>9</v>
      </c>
      <c r="Q411" s="203" t="s">
        <v>35</v>
      </c>
      <c r="R411" s="240"/>
      <c r="S411" s="240"/>
      <c r="T411" s="205" t="s">
        <v>89</v>
      </c>
    </row>
    <row r="412" spans="1:25" s="123" customFormat="1" hidden="1" x14ac:dyDescent="0.2">
      <c r="A412" s="229"/>
      <c r="B412" s="230"/>
      <c r="C412" s="231"/>
      <c r="D412" s="231"/>
      <c r="E412" s="231"/>
      <c r="F412" s="231"/>
      <c r="G412" s="231"/>
      <c r="H412" s="231"/>
      <c r="I412" s="232"/>
      <c r="J412" s="227"/>
      <c r="K412" s="227"/>
      <c r="L412" s="227"/>
      <c r="M412" s="227"/>
      <c r="N412" s="239"/>
      <c r="O412" s="239"/>
      <c r="P412" s="239"/>
      <c r="Q412" s="227"/>
      <c r="R412" s="241"/>
      <c r="S412" s="241"/>
      <c r="T412" s="233"/>
    </row>
    <row r="413" spans="1:25" s="123" customFormat="1" hidden="1" x14ac:dyDescent="0.2">
      <c r="A413" s="229"/>
      <c r="B413" s="230"/>
      <c r="C413" s="231"/>
      <c r="D413" s="231"/>
      <c r="E413" s="231"/>
      <c r="F413" s="231"/>
      <c r="G413" s="231"/>
      <c r="H413" s="231"/>
      <c r="I413" s="232"/>
      <c r="J413" s="227"/>
      <c r="K413" s="227"/>
      <c r="L413" s="227"/>
      <c r="M413" s="227"/>
      <c r="N413" s="239"/>
      <c r="O413" s="239"/>
      <c r="P413" s="239"/>
      <c r="Q413" s="227"/>
      <c r="R413" s="241"/>
      <c r="S413" s="241"/>
      <c r="T413" s="233"/>
    </row>
    <row r="414" spans="1:25" s="123" customFormat="1" hidden="1" x14ac:dyDescent="0.2">
      <c r="A414" s="229"/>
      <c r="B414" s="230"/>
      <c r="C414" s="231"/>
      <c r="D414" s="231"/>
      <c r="E414" s="231"/>
      <c r="F414" s="231"/>
      <c r="G414" s="231"/>
      <c r="H414" s="231"/>
      <c r="I414" s="232"/>
      <c r="J414" s="227"/>
      <c r="K414" s="227"/>
      <c r="L414" s="227"/>
      <c r="M414" s="227"/>
      <c r="N414" s="239"/>
      <c r="O414" s="239"/>
      <c r="P414" s="239"/>
      <c r="Q414" s="227"/>
      <c r="R414" s="241"/>
      <c r="S414" s="241"/>
      <c r="T414" s="233"/>
    </row>
    <row r="415" spans="1:25" hidden="1" x14ac:dyDescent="0.2">
      <c r="A415" s="220"/>
      <c r="B415" s="224"/>
      <c r="C415" s="225"/>
      <c r="D415" s="225"/>
      <c r="E415" s="225"/>
      <c r="F415" s="225"/>
      <c r="G415" s="225"/>
      <c r="H415" s="225"/>
      <c r="I415" s="226"/>
      <c r="J415" s="204"/>
      <c r="K415" s="204"/>
      <c r="L415" s="204"/>
      <c r="M415" s="204"/>
      <c r="N415" s="210"/>
      <c r="O415" s="210"/>
      <c r="P415" s="210"/>
      <c r="Q415" s="204"/>
      <c r="R415" s="242"/>
      <c r="S415" s="242"/>
      <c r="T415" s="206"/>
    </row>
    <row r="416" spans="1:25" hidden="1" x14ac:dyDescent="0.2">
      <c r="A416" s="342" t="s">
        <v>57</v>
      </c>
      <c r="B416" s="335"/>
      <c r="C416" s="335"/>
      <c r="D416" s="335"/>
      <c r="E416" s="335"/>
      <c r="F416" s="335"/>
      <c r="G416" s="335"/>
      <c r="H416" s="335"/>
      <c r="I416" s="335"/>
      <c r="J416" s="335"/>
      <c r="K416" s="335"/>
      <c r="L416" s="335"/>
      <c r="M416" s="335"/>
      <c r="N416" s="335"/>
      <c r="O416" s="335"/>
      <c r="P416" s="335"/>
      <c r="Q416" s="335"/>
      <c r="R416" s="335"/>
      <c r="S416" s="335"/>
      <c r="T416" s="335"/>
    </row>
    <row r="417" spans="1:20" s="123" customFormat="1" ht="15" hidden="1" customHeight="1" x14ac:dyDescent="0.2">
      <c r="A417" s="219" t="s">
        <v>83</v>
      </c>
      <c r="B417" s="234"/>
      <c r="C417" s="234"/>
      <c r="D417" s="234"/>
      <c r="E417" s="234"/>
      <c r="F417" s="234"/>
      <c r="G417" s="234"/>
      <c r="H417" s="234"/>
      <c r="I417" s="234"/>
      <c r="J417" s="203">
        <v>5</v>
      </c>
      <c r="K417" s="203">
        <v>2</v>
      </c>
      <c r="L417" s="203">
        <v>2</v>
      </c>
      <c r="M417" s="203">
        <v>0</v>
      </c>
      <c r="N417" s="209">
        <f>K417+L417+M417</f>
        <v>4</v>
      </c>
      <c r="O417" s="209">
        <f>P417-N417</f>
        <v>5</v>
      </c>
      <c r="P417" s="209">
        <f>ROUND(PRODUCT(J417,25)/14,0)</f>
        <v>9</v>
      </c>
      <c r="Q417" s="203" t="s">
        <v>35</v>
      </c>
      <c r="R417" s="236"/>
      <c r="S417" s="236"/>
      <c r="T417" s="207" t="s">
        <v>90</v>
      </c>
    </row>
    <row r="418" spans="1:20" s="123" customFormat="1" hidden="1" x14ac:dyDescent="0.2">
      <c r="A418" s="229"/>
      <c r="B418" s="234"/>
      <c r="C418" s="234"/>
      <c r="D418" s="234"/>
      <c r="E418" s="234"/>
      <c r="F418" s="234"/>
      <c r="G418" s="234"/>
      <c r="H418" s="234"/>
      <c r="I418" s="234"/>
      <c r="J418" s="227"/>
      <c r="K418" s="227"/>
      <c r="L418" s="227"/>
      <c r="M418" s="227"/>
      <c r="N418" s="239"/>
      <c r="O418" s="239"/>
      <c r="P418" s="239"/>
      <c r="Q418" s="227"/>
      <c r="R418" s="237"/>
      <c r="S418" s="237"/>
      <c r="T418" s="235"/>
    </row>
    <row r="419" spans="1:20" hidden="1" x14ac:dyDescent="0.2">
      <c r="A419" s="220"/>
      <c r="B419" s="234"/>
      <c r="C419" s="234"/>
      <c r="D419" s="234"/>
      <c r="E419" s="234"/>
      <c r="F419" s="234"/>
      <c r="G419" s="234"/>
      <c r="H419" s="234"/>
      <c r="I419" s="234"/>
      <c r="J419" s="204"/>
      <c r="K419" s="204"/>
      <c r="L419" s="204"/>
      <c r="M419" s="204"/>
      <c r="N419" s="210"/>
      <c r="O419" s="210"/>
      <c r="P419" s="210"/>
      <c r="Q419" s="204"/>
      <c r="R419" s="238"/>
      <c r="S419" s="238"/>
      <c r="T419" s="208"/>
    </row>
    <row r="420" spans="1:20" hidden="1" x14ac:dyDescent="0.2">
      <c r="A420" s="228" t="s">
        <v>58</v>
      </c>
      <c r="B420" s="228"/>
      <c r="C420" s="228"/>
      <c r="D420" s="228"/>
      <c r="E420" s="228"/>
      <c r="F420" s="228"/>
      <c r="G420" s="228"/>
      <c r="H420" s="228"/>
      <c r="I420" s="228"/>
      <c r="J420" s="228"/>
      <c r="K420" s="228"/>
      <c r="L420" s="228"/>
      <c r="M420" s="228"/>
      <c r="N420" s="228"/>
      <c r="O420" s="228"/>
      <c r="P420" s="228"/>
      <c r="Q420" s="228"/>
      <c r="R420" s="228"/>
      <c r="S420" s="228"/>
      <c r="T420" s="228"/>
    </row>
    <row r="421" spans="1:20" hidden="1" x14ac:dyDescent="0.2">
      <c r="A421" s="211" t="s">
        <v>84</v>
      </c>
      <c r="B421" s="213" t="s">
        <v>135</v>
      </c>
      <c r="C421" s="214"/>
      <c r="D421" s="214"/>
      <c r="E421" s="214"/>
      <c r="F421" s="214"/>
      <c r="G421" s="214"/>
      <c r="H421" s="214"/>
      <c r="I421" s="215"/>
      <c r="J421" s="203">
        <v>2</v>
      </c>
      <c r="K421" s="203">
        <v>1</v>
      </c>
      <c r="L421" s="203">
        <v>1</v>
      </c>
      <c r="M421" s="203">
        <v>0</v>
      </c>
      <c r="N421" s="209">
        <f>K421+L421+M421</f>
        <v>2</v>
      </c>
      <c r="O421" s="209">
        <f>P421-N421</f>
        <v>2</v>
      </c>
      <c r="P421" s="209">
        <f>ROUND(PRODUCT(J421,25)/14,0)</f>
        <v>4</v>
      </c>
      <c r="Q421" s="203"/>
      <c r="R421" s="203" t="s">
        <v>31</v>
      </c>
      <c r="S421" s="205"/>
      <c r="T421" s="207" t="s">
        <v>90</v>
      </c>
    </row>
    <row r="422" spans="1:20" s="123" customFormat="1" hidden="1" x14ac:dyDescent="0.2">
      <c r="A422" s="212"/>
      <c r="B422" s="216"/>
      <c r="C422" s="217"/>
      <c r="D422" s="217"/>
      <c r="E422" s="217"/>
      <c r="F422" s="217"/>
      <c r="G422" s="217"/>
      <c r="H422" s="217"/>
      <c r="I422" s="218"/>
      <c r="J422" s="204"/>
      <c r="K422" s="204"/>
      <c r="L422" s="204"/>
      <c r="M422" s="204"/>
      <c r="N422" s="210"/>
      <c r="O422" s="210"/>
      <c r="P422" s="210"/>
      <c r="Q422" s="204"/>
      <c r="R422" s="204"/>
      <c r="S422" s="206"/>
      <c r="T422" s="208"/>
    </row>
    <row r="423" spans="1:20" s="123" customFormat="1" hidden="1" x14ac:dyDescent="0.2">
      <c r="A423" s="211" t="s">
        <v>85</v>
      </c>
      <c r="B423" s="213" t="s">
        <v>136</v>
      </c>
      <c r="C423" s="214"/>
      <c r="D423" s="214"/>
      <c r="E423" s="214"/>
      <c r="F423" s="214"/>
      <c r="G423" s="214"/>
      <c r="H423" s="214"/>
      <c r="I423" s="215"/>
      <c r="J423" s="203">
        <v>3</v>
      </c>
      <c r="K423" s="203">
        <v>0</v>
      </c>
      <c r="L423" s="203">
        <v>0</v>
      </c>
      <c r="M423" s="203">
        <v>3</v>
      </c>
      <c r="N423" s="209">
        <f>K423+L423+M423</f>
        <v>3</v>
      </c>
      <c r="O423" s="209">
        <f>P423-N423</f>
        <v>2</v>
      </c>
      <c r="P423" s="209">
        <f>ROUND(PRODUCT(J423,25)/14,0)</f>
        <v>5</v>
      </c>
      <c r="Q423" s="203"/>
      <c r="R423" s="203" t="s">
        <v>31</v>
      </c>
      <c r="S423" s="205"/>
      <c r="T423" s="207" t="s">
        <v>90</v>
      </c>
    </row>
    <row r="424" spans="1:20" hidden="1" x14ac:dyDescent="0.2">
      <c r="A424" s="212"/>
      <c r="B424" s="216"/>
      <c r="C424" s="217"/>
      <c r="D424" s="217"/>
      <c r="E424" s="217"/>
      <c r="F424" s="217"/>
      <c r="G424" s="217"/>
      <c r="H424" s="217"/>
      <c r="I424" s="218"/>
      <c r="J424" s="204"/>
      <c r="K424" s="204"/>
      <c r="L424" s="204"/>
      <c r="M424" s="204"/>
      <c r="N424" s="210"/>
      <c r="O424" s="210"/>
      <c r="P424" s="210"/>
      <c r="Q424" s="204"/>
      <c r="R424" s="204"/>
      <c r="S424" s="206"/>
      <c r="T424" s="208"/>
    </row>
    <row r="425" spans="1:20" hidden="1" x14ac:dyDescent="0.2">
      <c r="A425" s="228" t="s">
        <v>59</v>
      </c>
      <c r="B425" s="228"/>
      <c r="C425" s="228"/>
      <c r="D425" s="228"/>
      <c r="E425" s="228"/>
      <c r="F425" s="228"/>
      <c r="G425" s="228"/>
      <c r="H425" s="228"/>
      <c r="I425" s="228"/>
      <c r="J425" s="228"/>
      <c r="K425" s="228"/>
      <c r="L425" s="228"/>
      <c r="M425" s="228"/>
      <c r="N425" s="228"/>
      <c r="O425" s="228"/>
      <c r="P425" s="228"/>
      <c r="Q425" s="228"/>
      <c r="R425" s="228"/>
      <c r="S425" s="228"/>
      <c r="T425" s="228"/>
    </row>
    <row r="426" spans="1:20" hidden="1" x14ac:dyDescent="0.2">
      <c r="A426" s="121" t="s">
        <v>86</v>
      </c>
      <c r="B426" s="427" t="s">
        <v>137</v>
      </c>
      <c r="C426" s="427"/>
      <c r="D426" s="427"/>
      <c r="E426" s="427"/>
      <c r="F426" s="427"/>
      <c r="G426" s="427"/>
      <c r="H426" s="427"/>
      <c r="I426" s="427"/>
      <c r="J426" s="30">
        <v>3</v>
      </c>
      <c r="K426" s="30">
        <v>1</v>
      </c>
      <c r="L426" s="30">
        <v>1</v>
      </c>
      <c r="M426" s="30">
        <v>0</v>
      </c>
      <c r="N426" s="31">
        <f>K426+L426+M426</f>
        <v>2</v>
      </c>
      <c r="O426" s="31">
        <f>P426-N426</f>
        <v>4</v>
      </c>
      <c r="P426" s="31">
        <f>ROUND(PRODUCT(J426,25)/12,0)</f>
        <v>6</v>
      </c>
      <c r="Q426" s="30" t="s">
        <v>35</v>
      </c>
      <c r="R426" s="30"/>
      <c r="S426" s="32"/>
      <c r="T426" s="32" t="s">
        <v>89</v>
      </c>
    </row>
    <row r="427" spans="1:20" s="123" customFormat="1" ht="15" hidden="1" customHeight="1" x14ac:dyDescent="0.2">
      <c r="A427" s="219" t="s">
        <v>87</v>
      </c>
      <c r="B427" s="221" t="s">
        <v>138</v>
      </c>
      <c r="C427" s="222"/>
      <c r="D427" s="222"/>
      <c r="E427" s="222"/>
      <c r="F427" s="222"/>
      <c r="G427" s="222"/>
      <c r="H427" s="222"/>
      <c r="I427" s="223"/>
      <c r="J427" s="203">
        <v>2</v>
      </c>
      <c r="K427" s="203">
        <v>0</v>
      </c>
      <c r="L427" s="203">
        <v>0</v>
      </c>
      <c r="M427" s="203">
        <v>3</v>
      </c>
      <c r="N427" s="209">
        <f>K427+L427+M427</f>
        <v>3</v>
      </c>
      <c r="O427" s="209">
        <f>P427-N427</f>
        <v>1</v>
      </c>
      <c r="P427" s="209">
        <f>ROUND(PRODUCT(J427,25)/12,0)</f>
        <v>4</v>
      </c>
      <c r="Q427" s="203"/>
      <c r="R427" s="203" t="s">
        <v>31</v>
      </c>
      <c r="S427" s="205"/>
      <c r="T427" s="207" t="s">
        <v>90</v>
      </c>
    </row>
    <row r="428" spans="1:20" hidden="1" x14ac:dyDescent="0.2">
      <c r="A428" s="220"/>
      <c r="B428" s="224"/>
      <c r="C428" s="225"/>
      <c r="D428" s="225"/>
      <c r="E428" s="225"/>
      <c r="F428" s="225"/>
      <c r="G428" s="225"/>
      <c r="H428" s="225"/>
      <c r="I428" s="226"/>
      <c r="J428" s="204"/>
      <c r="K428" s="204"/>
      <c r="L428" s="204"/>
      <c r="M428" s="204"/>
      <c r="N428" s="210"/>
      <c r="O428" s="210"/>
      <c r="P428" s="210"/>
      <c r="Q428" s="204"/>
      <c r="R428" s="204"/>
      <c r="S428" s="206"/>
      <c r="T428" s="208"/>
    </row>
    <row r="429" spans="1:20" hidden="1" x14ac:dyDescent="0.2">
      <c r="A429" s="338" t="s">
        <v>78</v>
      </c>
      <c r="B429" s="338"/>
      <c r="C429" s="338"/>
      <c r="D429" s="338"/>
      <c r="E429" s="338"/>
      <c r="F429" s="338"/>
      <c r="G429" s="338"/>
      <c r="H429" s="338"/>
      <c r="I429" s="338"/>
      <c r="J429" s="98">
        <f>SUM(J403,J405,J411,J417,J421:J424,J426:J428)</f>
        <v>30</v>
      </c>
      <c r="K429" s="138">
        <f t="shared" ref="K429:P429" si="100">SUM(K403,K405,K411,K417,K421:K424,K426:K428)</f>
        <v>10</v>
      </c>
      <c r="L429" s="138">
        <f t="shared" si="100"/>
        <v>10</v>
      </c>
      <c r="M429" s="138">
        <f t="shared" si="100"/>
        <v>6</v>
      </c>
      <c r="N429" s="138">
        <f t="shared" si="100"/>
        <v>26</v>
      </c>
      <c r="O429" s="138">
        <f t="shared" si="100"/>
        <v>29</v>
      </c>
      <c r="P429" s="138">
        <f t="shared" si="100"/>
        <v>55</v>
      </c>
      <c r="Q429" s="98">
        <f>COUNTIF(Q403,"E")+COUNTIF(Q405,"E")+COUNTIF(Q411,"E")+COUNTIF(Q417,"E")+COUNTIF(Q421:Q424,"E")+COUNTIF(Q426:Q428,"E")</f>
        <v>5</v>
      </c>
      <c r="R429" s="98">
        <f>COUNTIF(R403,"C")+COUNTIF(R405,"C")+COUNTIF(R411,"C")+COUNTIF(R417,"C")+COUNTIF(R421:R424,"C")+COUNTIF(R426:R428,"C")</f>
        <v>3</v>
      </c>
      <c r="S429" s="98">
        <f>COUNTIF(S403,"VP")+COUNTIF(S405,"VP")+COUNTIF(S411,"VP")+COUNTIF(S417,"VP")+COUNTIF(S421:S424,"VP")+COUNTIF(S426:S428,"VP")</f>
        <v>0</v>
      </c>
      <c r="T429" s="93"/>
    </row>
    <row r="430" spans="1:20" hidden="1" x14ac:dyDescent="0.2">
      <c r="A430" s="338" t="s">
        <v>53</v>
      </c>
      <c r="B430" s="338"/>
      <c r="C430" s="338"/>
      <c r="D430" s="338"/>
      <c r="E430" s="338"/>
      <c r="F430" s="338"/>
      <c r="G430" s="338"/>
      <c r="H430" s="338"/>
      <c r="I430" s="338"/>
      <c r="J430" s="338"/>
      <c r="K430" s="98">
        <f t="shared" ref="K430:P430" si="101">SUM(K403,K405,K411,K417,K421,K423)*14+SUM(K426,K427)*12</f>
        <v>138</v>
      </c>
      <c r="L430" s="98">
        <f t="shared" si="101"/>
        <v>138</v>
      </c>
      <c r="M430" s="98">
        <f t="shared" si="101"/>
        <v>78</v>
      </c>
      <c r="N430" s="98">
        <f t="shared" si="101"/>
        <v>354</v>
      </c>
      <c r="O430" s="98">
        <f t="shared" si="101"/>
        <v>396</v>
      </c>
      <c r="P430" s="98">
        <f t="shared" si="101"/>
        <v>750</v>
      </c>
      <c r="Q430" s="339"/>
      <c r="R430" s="339"/>
      <c r="S430" s="339"/>
      <c r="T430" s="339"/>
    </row>
    <row r="431" spans="1:20" hidden="1" x14ac:dyDescent="0.2">
      <c r="A431" s="338"/>
      <c r="B431" s="338"/>
      <c r="C431" s="338"/>
      <c r="D431" s="338"/>
      <c r="E431" s="338"/>
      <c r="F431" s="338"/>
      <c r="G431" s="338"/>
      <c r="H431" s="338"/>
      <c r="I431" s="338"/>
      <c r="J431" s="338"/>
      <c r="K431" s="383">
        <f>SUM(K430:M430)</f>
        <v>354</v>
      </c>
      <c r="L431" s="383"/>
      <c r="M431" s="383"/>
      <c r="N431" s="383">
        <f>SUM(N430:O430)</f>
        <v>750</v>
      </c>
      <c r="O431" s="383"/>
      <c r="P431" s="383"/>
      <c r="Q431" s="339"/>
      <c r="R431" s="339"/>
      <c r="S431" s="339"/>
      <c r="T431" s="339"/>
    </row>
    <row r="432" spans="1:20" hidden="1" x14ac:dyDescent="0.2">
      <c r="A432" s="428" t="s">
        <v>140</v>
      </c>
      <c r="B432" s="429"/>
      <c r="C432" s="429"/>
      <c r="D432" s="429"/>
      <c r="E432" s="429"/>
      <c r="F432" s="429"/>
      <c r="G432" s="429"/>
      <c r="H432" s="429"/>
      <c r="I432" s="430"/>
      <c r="J432" s="100">
        <v>5</v>
      </c>
      <c r="K432" s="380"/>
      <c r="L432" s="381"/>
      <c r="M432" s="381"/>
      <c r="N432" s="381"/>
      <c r="O432" s="381"/>
      <c r="P432" s="381"/>
      <c r="Q432" s="381"/>
      <c r="R432" s="381"/>
      <c r="S432" s="381"/>
      <c r="T432" s="382"/>
    </row>
    <row r="433" spans="1:20" hidden="1" x14ac:dyDescent="0.2">
      <c r="A433" s="376" t="s">
        <v>108</v>
      </c>
      <c r="B433" s="376"/>
      <c r="C433" s="376"/>
      <c r="D433" s="376"/>
      <c r="E433" s="376"/>
      <c r="F433" s="376"/>
      <c r="G433" s="376"/>
      <c r="H433" s="376"/>
      <c r="I433" s="376"/>
      <c r="J433" s="376"/>
      <c r="K433" s="376"/>
      <c r="L433" s="376"/>
      <c r="M433" s="376"/>
      <c r="N433" s="376"/>
      <c r="O433" s="376"/>
      <c r="P433" s="376"/>
      <c r="Q433" s="376"/>
      <c r="R433" s="376"/>
      <c r="S433" s="376"/>
      <c r="T433" s="376"/>
    </row>
    <row r="434" spans="1:20" hidden="1" x14ac:dyDescent="0.2"/>
    <row r="435" spans="1:20" hidden="1" x14ac:dyDescent="0.2"/>
    <row r="436" spans="1:20" hidden="1" x14ac:dyDescent="0.2"/>
    <row r="437" spans="1:20" hidden="1" x14ac:dyDescent="0.2"/>
    <row r="438" spans="1:20" hidden="1" x14ac:dyDescent="0.2"/>
    <row r="439" spans="1:20" hidden="1" x14ac:dyDescent="0.2"/>
    <row r="440" spans="1:20" hidden="1" x14ac:dyDescent="0.2"/>
    <row r="441" spans="1:20" hidden="1" x14ac:dyDescent="0.2"/>
    <row r="442" spans="1:20" hidden="1" x14ac:dyDescent="0.2"/>
    <row r="443" spans="1:20" hidden="1" x14ac:dyDescent="0.2"/>
    <row r="444" spans="1:20" hidden="1" x14ac:dyDescent="0.2"/>
    <row r="445" spans="1:20" hidden="1" x14ac:dyDescent="0.2"/>
    <row r="446" spans="1:20" hidden="1" x14ac:dyDescent="0.2"/>
  </sheetData>
  <sheetProtection deleteColumns="0" deleteRows="0" selectLockedCells="1" selectUnlockedCells="1"/>
  <mergeCells count="721">
    <mergeCell ref="A36:K36"/>
    <mergeCell ref="B146:I146"/>
    <mergeCell ref="K222:T222"/>
    <mergeCell ref="K221:T221"/>
    <mergeCell ref="B215:I215"/>
    <mergeCell ref="B214:I214"/>
    <mergeCell ref="B210:I210"/>
    <mergeCell ref="B209:I209"/>
    <mergeCell ref="B208:I208"/>
    <mergeCell ref="B207:I207"/>
    <mergeCell ref="B206:I206"/>
    <mergeCell ref="B204:I204"/>
    <mergeCell ref="B202:I202"/>
    <mergeCell ref="B198:I198"/>
    <mergeCell ref="J194:J196"/>
    <mergeCell ref="B194:I196"/>
    <mergeCell ref="B51:I51"/>
    <mergeCell ref="B49:I49"/>
    <mergeCell ref="A37:T38"/>
    <mergeCell ref="K42:M43"/>
    <mergeCell ref="B135:I137"/>
    <mergeCell ref="B120:I122"/>
    <mergeCell ref="B124:I124"/>
    <mergeCell ref="B129:I129"/>
    <mergeCell ref="A327:T327"/>
    <mergeCell ref="L318:M318"/>
    <mergeCell ref="B304:I304"/>
    <mergeCell ref="A305:I305"/>
    <mergeCell ref="A306:J307"/>
    <mergeCell ref="K309:T309"/>
    <mergeCell ref="T324:T326"/>
    <mergeCell ref="J318:K318"/>
    <mergeCell ref="R314:T314"/>
    <mergeCell ref="A323:T323"/>
    <mergeCell ref="J314:O314"/>
    <mergeCell ref="H314:I315"/>
    <mergeCell ref="A314:A315"/>
    <mergeCell ref="J315:K315"/>
    <mergeCell ref="P314:Q315"/>
    <mergeCell ref="L315:M315"/>
    <mergeCell ref="N324:P325"/>
    <mergeCell ref="Q324:S325"/>
    <mergeCell ref="N318:O318"/>
    <mergeCell ref="B314:G315"/>
    <mergeCell ref="K324:M325"/>
    <mergeCell ref="N307:P307"/>
    <mergeCell ref="A341:A343"/>
    <mergeCell ref="B341:I343"/>
    <mergeCell ref="B298:I298"/>
    <mergeCell ref="B302:I302"/>
    <mergeCell ref="P318:Q318"/>
    <mergeCell ref="H318:I318"/>
    <mergeCell ref="A318:G318"/>
    <mergeCell ref="P317:Q317"/>
    <mergeCell ref="N317:O317"/>
    <mergeCell ref="J317:K317"/>
    <mergeCell ref="H317:I317"/>
    <mergeCell ref="P316:Q316"/>
    <mergeCell ref="N316:O316"/>
    <mergeCell ref="L316:M316"/>
    <mergeCell ref="J316:K316"/>
    <mergeCell ref="H316:I316"/>
    <mergeCell ref="B316:G316"/>
    <mergeCell ref="N315:O315"/>
    <mergeCell ref="B301:I301"/>
    <mergeCell ref="A324:A326"/>
    <mergeCell ref="B324:I326"/>
    <mergeCell ref="J324:J326"/>
    <mergeCell ref="L317:M317"/>
    <mergeCell ref="B317:G317"/>
    <mergeCell ref="K285:T285"/>
    <mergeCell ref="A286:J286"/>
    <mergeCell ref="K286:T286"/>
    <mergeCell ref="B296:I296"/>
    <mergeCell ref="N284:P284"/>
    <mergeCell ref="A293:T293"/>
    <mergeCell ref="B294:I294"/>
    <mergeCell ref="B295:I295"/>
    <mergeCell ref="B290:I292"/>
    <mergeCell ref="J290:J292"/>
    <mergeCell ref="A288:T289"/>
    <mergeCell ref="K290:M291"/>
    <mergeCell ref="T290:T292"/>
    <mergeCell ref="Q283:T284"/>
    <mergeCell ref="A290:A292"/>
    <mergeCell ref="B299:I299"/>
    <mergeCell ref="A282:I282"/>
    <mergeCell ref="A313:T313"/>
    <mergeCell ref="L417:L419"/>
    <mergeCell ref="A432:I432"/>
    <mergeCell ref="K432:T432"/>
    <mergeCell ref="A433:T433"/>
    <mergeCell ref="U361:Y370"/>
    <mergeCell ref="A425:T425"/>
    <mergeCell ref="B426:I426"/>
    <mergeCell ref="A429:I429"/>
    <mergeCell ref="A430:J431"/>
    <mergeCell ref="Q430:T431"/>
    <mergeCell ref="K431:M431"/>
    <mergeCell ref="N431:P431"/>
    <mergeCell ref="A402:T402"/>
    <mergeCell ref="B403:I403"/>
    <mergeCell ref="A404:T404"/>
    <mergeCell ref="A410:T410"/>
    <mergeCell ref="A416:T416"/>
    <mergeCell ref="A390:I390"/>
    <mergeCell ref="A391:J392"/>
    <mergeCell ref="Q391:T392"/>
    <mergeCell ref="K392:M392"/>
    <mergeCell ref="N392:P392"/>
    <mergeCell ref="A388:A389"/>
    <mergeCell ref="B388:I389"/>
    <mergeCell ref="A393:I393"/>
    <mergeCell ref="K393:T393"/>
    <mergeCell ref="A395:T395"/>
    <mergeCell ref="A396:T396"/>
    <mergeCell ref="A398:T398"/>
    <mergeCell ref="A399:A401"/>
    <mergeCell ref="B399:I401"/>
    <mergeCell ref="J399:J401"/>
    <mergeCell ref="T399:T401"/>
    <mergeCell ref="Q388:Q389"/>
    <mergeCell ref="R388:R389"/>
    <mergeCell ref="M388:M389"/>
    <mergeCell ref="N388:N389"/>
    <mergeCell ref="O388:O389"/>
    <mergeCell ref="P388:P389"/>
    <mergeCell ref="B365:I365"/>
    <mergeCell ref="A366:T366"/>
    <mergeCell ref="A371:T371"/>
    <mergeCell ref="A377:T377"/>
    <mergeCell ref="A381:T381"/>
    <mergeCell ref="A367:A370"/>
    <mergeCell ref="B367:I370"/>
    <mergeCell ref="J367:J370"/>
    <mergeCell ref="K367:K370"/>
    <mergeCell ref="T367:T370"/>
    <mergeCell ref="S367:S370"/>
    <mergeCell ref="R367:R370"/>
    <mergeCell ref="Q367:Q370"/>
    <mergeCell ref="L367:L370"/>
    <mergeCell ref="M367:M370"/>
    <mergeCell ref="N367:N370"/>
    <mergeCell ref="O367:O370"/>
    <mergeCell ref="P367:P370"/>
    <mergeCell ref="A372:A376"/>
    <mergeCell ref="B372:I376"/>
    <mergeCell ref="J372:J376"/>
    <mergeCell ref="K372:K376"/>
    <mergeCell ref="L372:L376"/>
    <mergeCell ref="M372:M376"/>
    <mergeCell ref="A361:A363"/>
    <mergeCell ref="B361:I363"/>
    <mergeCell ref="J361:J363"/>
    <mergeCell ref="T361:T363"/>
    <mergeCell ref="A364:T364"/>
    <mergeCell ref="A360:T360"/>
    <mergeCell ref="K361:M362"/>
    <mergeCell ref="N361:P362"/>
    <mergeCell ref="Q361:S362"/>
    <mergeCell ref="A358:T358"/>
    <mergeCell ref="M13:T13"/>
    <mergeCell ref="M16:T17"/>
    <mergeCell ref="A285:J285"/>
    <mergeCell ref="A54:T55"/>
    <mergeCell ref="A71:T72"/>
    <mergeCell ref="J77:J79"/>
    <mergeCell ref="B94:I94"/>
    <mergeCell ref="B95:I95"/>
    <mergeCell ref="T77:T79"/>
    <mergeCell ref="T59:T61"/>
    <mergeCell ref="B83:I83"/>
    <mergeCell ref="B84:I84"/>
    <mergeCell ref="B85:I85"/>
    <mergeCell ref="J91:J93"/>
    <mergeCell ref="A224:T225"/>
    <mergeCell ref="K226:M227"/>
    <mergeCell ref="N226:P227"/>
    <mergeCell ref="Q226:S227"/>
    <mergeCell ref="A249:T250"/>
    <mergeCell ref="B199:I199"/>
    <mergeCell ref="B200:I200"/>
    <mergeCell ref="K251:M252"/>
    <mergeCell ref="N251:P252"/>
    <mergeCell ref="B112:I112"/>
    <mergeCell ref="B110:I110"/>
    <mergeCell ref="B111:I111"/>
    <mergeCell ref="J106:J108"/>
    <mergeCell ref="B123:I123"/>
    <mergeCell ref="Q251:S252"/>
    <mergeCell ref="B205:I205"/>
    <mergeCell ref="T194:T196"/>
    <mergeCell ref="B201:I201"/>
    <mergeCell ref="A197:T197"/>
    <mergeCell ref="A194:A196"/>
    <mergeCell ref="B211:I211"/>
    <mergeCell ref="A219:J220"/>
    <mergeCell ref="K220:M220"/>
    <mergeCell ref="B216:I216"/>
    <mergeCell ref="A213:T213"/>
    <mergeCell ref="B212:I212"/>
    <mergeCell ref="A243:I243"/>
    <mergeCell ref="B242:I242"/>
    <mergeCell ref="K246:T246"/>
    <mergeCell ref="A42:A44"/>
    <mergeCell ref="B42:I44"/>
    <mergeCell ref="J42:J44"/>
    <mergeCell ref="A171:T171"/>
    <mergeCell ref="K177:M177"/>
    <mergeCell ref="N177:P177"/>
    <mergeCell ref="N91:P92"/>
    <mergeCell ref="Q91:S92"/>
    <mergeCell ref="A75:T76"/>
    <mergeCell ref="A104:T105"/>
    <mergeCell ref="K106:M107"/>
    <mergeCell ref="N106:P107"/>
    <mergeCell ref="Q106:S107"/>
    <mergeCell ref="B100:I100"/>
    <mergeCell ref="B115:I115"/>
    <mergeCell ref="A135:A137"/>
    <mergeCell ref="B114:I114"/>
    <mergeCell ref="K135:M136"/>
    <mergeCell ref="A106:A108"/>
    <mergeCell ref="B96:I96"/>
    <mergeCell ref="B126:I126"/>
    <mergeCell ref="T106:T108"/>
    <mergeCell ref="B127:I127"/>
    <mergeCell ref="J135:J137"/>
    <mergeCell ref="J173:J174"/>
    <mergeCell ref="K173:K174"/>
    <mergeCell ref="L173:L174"/>
    <mergeCell ref="M173:M174"/>
    <mergeCell ref="P173:P174"/>
    <mergeCell ref="Q173:Q174"/>
    <mergeCell ref="R173:R174"/>
    <mergeCell ref="T173:T174"/>
    <mergeCell ref="S173:S174"/>
    <mergeCell ref="A40:T41"/>
    <mergeCell ref="A57:T58"/>
    <mergeCell ref="Q42:S43"/>
    <mergeCell ref="T42:T44"/>
    <mergeCell ref="K59:M60"/>
    <mergeCell ref="B47:I47"/>
    <mergeCell ref="B45:I45"/>
    <mergeCell ref="B46:I46"/>
    <mergeCell ref="A91:A93"/>
    <mergeCell ref="B91:I93"/>
    <mergeCell ref="B86:I86"/>
    <mergeCell ref="A77:A79"/>
    <mergeCell ref="B77:I79"/>
    <mergeCell ref="N59:P60"/>
    <mergeCell ref="Q59:S60"/>
    <mergeCell ref="K77:M78"/>
    <mergeCell ref="B81:I81"/>
    <mergeCell ref="B70:I70"/>
    <mergeCell ref="B64:I64"/>
    <mergeCell ref="B67:I67"/>
    <mergeCell ref="B52:I52"/>
    <mergeCell ref="T91:T93"/>
    <mergeCell ref="A89:T90"/>
    <mergeCell ref="B59:I61"/>
    <mergeCell ref="A357:T357"/>
    <mergeCell ref="B303:I303"/>
    <mergeCell ref="B262:I262"/>
    <mergeCell ref="B263:I263"/>
    <mergeCell ref="B264:I264"/>
    <mergeCell ref="B265:I265"/>
    <mergeCell ref="B259:I259"/>
    <mergeCell ref="B258:I258"/>
    <mergeCell ref="B266:I266"/>
    <mergeCell ref="A355:I355"/>
    <mergeCell ref="K355:T355"/>
    <mergeCell ref="B260:I260"/>
    <mergeCell ref="B261:I261"/>
    <mergeCell ref="N354:P354"/>
    <mergeCell ref="A340:T340"/>
    <mergeCell ref="A344:T344"/>
    <mergeCell ref="B349:I349"/>
    <mergeCell ref="A352:I352"/>
    <mergeCell ref="K354:M354"/>
    <mergeCell ref="J341:J343"/>
    <mergeCell ref="K341:K343"/>
    <mergeCell ref="L341:L343"/>
    <mergeCell ref="M341:M343"/>
    <mergeCell ref="N341:N343"/>
    <mergeCell ref="B235:I235"/>
    <mergeCell ref="B278:I278"/>
    <mergeCell ref="B279:I279"/>
    <mergeCell ref="B280:I280"/>
    <mergeCell ref="U53:W53"/>
    <mergeCell ref="U129:W129"/>
    <mergeCell ref="B109:I109"/>
    <mergeCell ref="B106:I108"/>
    <mergeCell ref="B53:I53"/>
    <mergeCell ref="B125:I125"/>
    <mergeCell ref="J120:J122"/>
    <mergeCell ref="B66:I66"/>
    <mergeCell ref="B65:I65"/>
    <mergeCell ref="J59:J61"/>
    <mergeCell ref="B80:I80"/>
    <mergeCell ref="B82:I82"/>
    <mergeCell ref="U70:W70"/>
    <mergeCell ref="U86:W86"/>
    <mergeCell ref="U100:W100"/>
    <mergeCell ref="B98:I98"/>
    <mergeCell ref="A178:J178"/>
    <mergeCell ref="K178:T178"/>
    <mergeCell ref="A179:J179"/>
    <mergeCell ref="K179:T179"/>
    <mergeCell ref="U115:W115"/>
    <mergeCell ref="K162:T162"/>
    <mergeCell ref="A162:J162"/>
    <mergeCell ref="N160:P160"/>
    <mergeCell ref="Q159:T160"/>
    <mergeCell ref="A158:I158"/>
    <mergeCell ref="A159:J160"/>
    <mergeCell ref="B157:I157"/>
    <mergeCell ref="B140:I140"/>
    <mergeCell ref="B139:I139"/>
    <mergeCell ref="B143:I143"/>
    <mergeCell ref="B148:I148"/>
    <mergeCell ref="B153:I153"/>
    <mergeCell ref="B147:I147"/>
    <mergeCell ref="B154:I154"/>
    <mergeCell ref="B150:I150"/>
    <mergeCell ref="B145:I145"/>
    <mergeCell ref="B151:I151"/>
    <mergeCell ref="B155:T155"/>
    <mergeCell ref="B156:I156"/>
    <mergeCell ref="B149:T149"/>
    <mergeCell ref="T135:T137"/>
    <mergeCell ref="A120:A122"/>
    <mergeCell ref="T120:T122"/>
    <mergeCell ref="B269:I269"/>
    <mergeCell ref="B270:I270"/>
    <mergeCell ref="B271:I271"/>
    <mergeCell ref="T251:T253"/>
    <mergeCell ref="K247:T247"/>
    <mergeCell ref="A161:J161"/>
    <mergeCell ref="K161:T161"/>
    <mergeCell ref="K160:M160"/>
    <mergeCell ref="A218:I218"/>
    <mergeCell ref="B217:I217"/>
    <mergeCell ref="A229:T229"/>
    <mergeCell ref="B226:I228"/>
    <mergeCell ref="J226:J228"/>
    <mergeCell ref="T226:T228"/>
    <mergeCell ref="Q219:T220"/>
    <mergeCell ref="N220:P220"/>
    <mergeCell ref="B232:I232"/>
    <mergeCell ref="B233:I233"/>
    <mergeCell ref="B230:I230"/>
    <mergeCell ref="B241:I241"/>
    <mergeCell ref="A254:T254"/>
    <mergeCell ref="B255:I255"/>
    <mergeCell ref="B256:I256"/>
    <mergeCell ref="B234:I234"/>
    <mergeCell ref="R6:T6"/>
    <mergeCell ref="R3:T3"/>
    <mergeCell ref="R4:T4"/>
    <mergeCell ref="R5:T5"/>
    <mergeCell ref="B281:I281"/>
    <mergeCell ref="B275:I275"/>
    <mergeCell ref="A226:A228"/>
    <mergeCell ref="B203:I203"/>
    <mergeCell ref="A247:J247"/>
    <mergeCell ref="A246:J246"/>
    <mergeCell ref="B231:I231"/>
    <mergeCell ref="B236:I236"/>
    <mergeCell ref="B238:I238"/>
    <mergeCell ref="B237:I237"/>
    <mergeCell ref="B239:I239"/>
    <mergeCell ref="A240:T240"/>
    <mergeCell ref="A12:K12"/>
    <mergeCell ref="T168:T170"/>
    <mergeCell ref="A180:T182"/>
    <mergeCell ref="B142:I142"/>
    <mergeCell ref="B144:T144"/>
    <mergeCell ref="B152:T152"/>
    <mergeCell ref="A175:I175"/>
    <mergeCell ref="B172:I172"/>
    <mergeCell ref="O4:Q4"/>
    <mergeCell ref="M4:N4"/>
    <mergeCell ref="A11:K11"/>
    <mergeCell ref="M6:N6"/>
    <mergeCell ref="A9:K9"/>
    <mergeCell ref="A10:K10"/>
    <mergeCell ref="A4:K5"/>
    <mergeCell ref="A6:K6"/>
    <mergeCell ref="A7:K8"/>
    <mergeCell ref="A1:K1"/>
    <mergeCell ref="A3:K3"/>
    <mergeCell ref="B50:I50"/>
    <mergeCell ref="B138:T138"/>
    <mergeCell ref="B141:T141"/>
    <mergeCell ref="B128:I128"/>
    <mergeCell ref="A59:A61"/>
    <mergeCell ref="B62:I62"/>
    <mergeCell ref="B63:I63"/>
    <mergeCell ref="B69:I69"/>
    <mergeCell ref="B68:I68"/>
    <mergeCell ref="B99:I99"/>
    <mergeCell ref="M1:T1"/>
    <mergeCell ref="M15:T15"/>
    <mergeCell ref="A20:K20"/>
    <mergeCell ref="A18:K18"/>
    <mergeCell ref="M3:N3"/>
    <mergeCell ref="M5:N5"/>
    <mergeCell ref="A19:K19"/>
    <mergeCell ref="B48:I48"/>
    <mergeCell ref="A2:K2"/>
    <mergeCell ref="O5:Q5"/>
    <mergeCell ref="O6:Q6"/>
    <mergeCell ref="O3:Q3"/>
    <mergeCell ref="O341:O343"/>
    <mergeCell ref="P341:P343"/>
    <mergeCell ref="Q341:Q343"/>
    <mergeCell ref="R341:R343"/>
    <mergeCell ref="S341:S343"/>
    <mergeCell ref="T341:T343"/>
    <mergeCell ref="B345:I345"/>
    <mergeCell ref="A348:T348"/>
    <mergeCell ref="A353:J354"/>
    <mergeCell ref="Q353:T354"/>
    <mergeCell ref="N350:N351"/>
    <mergeCell ref="O350:O351"/>
    <mergeCell ref="P350:P351"/>
    <mergeCell ref="Q350:Q351"/>
    <mergeCell ref="S350:S351"/>
    <mergeCell ref="T350:T351"/>
    <mergeCell ref="R350:R351"/>
    <mergeCell ref="A346:A347"/>
    <mergeCell ref="B346:I347"/>
    <mergeCell ref="J346:J347"/>
    <mergeCell ref="K346:K347"/>
    <mergeCell ref="L346:L347"/>
    <mergeCell ref="M346:M347"/>
    <mergeCell ref="N346:N347"/>
    <mergeCell ref="A283:J284"/>
    <mergeCell ref="B328:I328"/>
    <mergeCell ref="A329:T329"/>
    <mergeCell ref="A335:T335"/>
    <mergeCell ref="U3:X3"/>
    <mergeCell ref="U4:X4"/>
    <mergeCell ref="U5:X5"/>
    <mergeCell ref="U6:X6"/>
    <mergeCell ref="U8:X8"/>
    <mergeCell ref="A308:J308"/>
    <mergeCell ref="A309:J309"/>
    <mergeCell ref="K308:T308"/>
    <mergeCell ref="A221:J221"/>
    <mergeCell ref="A222:J222"/>
    <mergeCell ref="U34:V34"/>
    <mergeCell ref="U11:X16"/>
    <mergeCell ref="Q306:T307"/>
    <mergeCell ref="K307:M307"/>
    <mergeCell ref="A321:T321"/>
    <mergeCell ref="B297:I297"/>
    <mergeCell ref="N290:P291"/>
    <mergeCell ref="N135:P136"/>
    <mergeCell ref="Q135:S136"/>
    <mergeCell ref="K91:M92"/>
    <mergeCell ref="S330:S334"/>
    <mergeCell ref="T330:T334"/>
    <mergeCell ref="A168:A170"/>
    <mergeCell ref="B168:I170"/>
    <mergeCell ref="N173:N174"/>
    <mergeCell ref="O173:O174"/>
    <mergeCell ref="A300:T300"/>
    <mergeCell ref="B277:I277"/>
    <mergeCell ref="B272:I272"/>
    <mergeCell ref="K284:M284"/>
    <mergeCell ref="B267:I267"/>
    <mergeCell ref="B268:I268"/>
    <mergeCell ref="A244:J245"/>
    <mergeCell ref="A251:A253"/>
    <mergeCell ref="J251:J253"/>
    <mergeCell ref="B273:I273"/>
    <mergeCell ref="Q244:T245"/>
    <mergeCell ref="K245:M245"/>
    <mergeCell ref="N245:P245"/>
    <mergeCell ref="B251:I253"/>
    <mergeCell ref="Q290:S291"/>
    <mergeCell ref="A276:T276"/>
    <mergeCell ref="B274:I274"/>
    <mergeCell ref="B257:I257"/>
    <mergeCell ref="N42:P43"/>
    <mergeCell ref="A190:T191"/>
    <mergeCell ref="A192:T193"/>
    <mergeCell ref="K194:M195"/>
    <mergeCell ref="N194:P195"/>
    <mergeCell ref="Q194:S195"/>
    <mergeCell ref="A166:T167"/>
    <mergeCell ref="K168:M169"/>
    <mergeCell ref="N168:P169"/>
    <mergeCell ref="Q168:S169"/>
    <mergeCell ref="A118:T119"/>
    <mergeCell ref="K120:M121"/>
    <mergeCell ref="Q120:S121"/>
    <mergeCell ref="N120:P121"/>
    <mergeCell ref="A133:T134"/>
    <mergeCell ref="J168:J170"/>
    <mergeCell ref="B97:I97"/>
    <mergeCell ref="B113:I113"/>
    <mergeCell ref="N77:P78"/>
    <mergeCell ref="Q77:S78"/>
    <mergeCell ref="A176:J177"/>
    <mergeCell ref="Q176:T177"/>
    <mergeCell ref="A173:A174"/>
    <mergeCell ref="B173:I174"/>
    <mergeCell ref="Q336:Q339"/>
    <mergeCell ref="S336:S339"/>
    <mergeCell ref="R336:R339"/>
    <mergeCell ref="T336:T339"/>
    <mergeCell ref="B330:I334"/>
    <mergeCell ref="A330:A334"/>
    <mergeCell ref="J330:J334"/>
    <mergeCell ref="K330:K334"/>
    <mergeCell ref="L330:L334"/>
    <mergeCell ref="A336:A339"/>
    <mergeCell ref="B336:I339"/>
    <mergeCell ref="J336:J339"/>
    <mergeCell ref="K336:K339"/>
    <mergeCell ref="L336:L339"/>
    <mergeCell ref="M336:M339"/>
    <mergeCell ref="N336:N339"/>
    <mergeCell ref="O336:O339"/>
    <mergeCell ref="P336:P339"/>
    <mergeCell ref="M330:M334"/>
    <mergeCell ref="N330:N334"/>
    <mergeCell ref="O330:O334"/>
    <mergeCell ref="P330:P334"/>
    <mergeCell ref="Q330:Q334"/>
    <mergeCell ref="R330:R334"/>
    <mergeCell ref="O346:O347"/>
    <mergeCell ref="P346:P347"/>
    <mergeCell ref="Q346:Q347"/>
    <mergeCell ref="R346:R347"/>
    <mergeCell ref="S346:S347"/>
    <mergeCell ref="T346:T347"/>
    <mergeCell ref="A350:A351"/>
    <mergeCell ref="B350:I351"/>
    <mergeCell ref="J350:J351"/>
    <mergeCell ref="K350:K351"/>
    <mergeCell ref="L350:L351"/>
    <mergeCell ref="M350:M351"/>
    <mergeCell ref="N372:N376"/>
    <mergeCell ref="O372:O376"/>
    <mergeCell ref="P372:P376"/>
    <mergeCell ref="Q372:Q376"/>
    <mergeCell ref="R372:R376"/>
    <mergeCell ref="S372:S376"/>
    <mergeCell ref="T372:T376"/>
    <mergeCell ref="A378:A380"/>
    <mergeCell ref="B378:I380"/>
    <mergeCell ref="J378:J380"/>
    <mergeCell ref="K378:K380"/>
    <mergeCell ref="R378:R380"/>
    <mergeCell ref="S378:S380"/>
    <mergeCell ref="T378:T380"/>
    <mergeCell ref="L378:L380"/>
    <mergeCell ref="M378:M380"/>
    <mergeCell ref="N378:N380"/>
    <mergeCell ref="O378:O380"/>
    <mergeCell ref="P378:P380"/>
    <mergeCell ref="Q378:Q380"/>
    <mergeCell ref="K382:K383"/>
    <mergeCell ref="L382:L383"/>
    <mergeCell ref="M382:M383"/>
    <mergeCell ref="N382:N383"/>
    <mergeCell ref="O382:O383"/>
    <mergeCell ref="P382:P383"/>
    <mergeCell ref="Q382:Q383"/>
    <mergeCell ref="R382:R383"/>
    <mergeCell ref="S382:S383"/>
    <mergeCell ref="T382:T383"/>
    <mergeCell ref="A384:A385"/>
    <mergeCell ref="B384:I385"/>
    <mergeCell ref="J384:J385"/>
    <mergeCell ref="K384:K385"/>
    <mergeCell ref="L384:L385"/>
    <mergeCell ref="M384:M385"/>
    <mergeCell ref="N384:N385"/>
    <mergeCell ref="O384:O385"/>
    <mergeCell ref="P384:P385"/>
    <mergeCell ref="Q384:Q385"/>
    <mergeCell ref="R384:R385"/>
    <mergeCell ref="S384:S385"/>
    <mergeCell ref="T384:T385"/>
    <mergeCell ref="J382:J383"/>
    <mergeCell ref="B382:I383"/>
    <mergeCell ref="B387:I387"/>
    <mergeCell ref="A386:T386"/>
    <mergeCell ref="S388:S389"/>
    <mergeCell ref="A382:A383"/>
    <mergeCell ref="T388:T389"/>
    <mergeCell ref="K399:M400"/>
    <mergeCell ref="N399:P400"/>
    <mergeCell ref="Q399:S400"/>
    <mergeCell ref="A405:A409"/>
    <mergeCell ref="B405:I409"/>
    <mergeCell ref="J405:J409"/>
    <mergeCell ref="K405:K409"/>
    <mergeCell ref="T405:T409"/>
    <mergeCell ref="L405:L409"/>
    <mergeCell ref="M405:M409"/>
    <mergeCell ref="N405:N409"/>
    <mergeCell ref="S405:S409"/>
    <mergeCell ref="O405:O409"/>
    <mergeCell ref="P405:P409"/>
    <mergeCell ref="Q405:Q409"/>
    <mergeCell ref="R405:R409"/>
    <mergeCell ref="J388:J389"/>
    <mergeCell ref="K388:K389"/>
    <mergeCell ref="L388:L389"/>
    <mergeCell ref="S417:S419"/>
    <mergeCell ref="R417:R419"/>
    <mergeCell ref="N417:N419"/>
    <mergeCell ref="O417:O419"/>
    <mergeCell ref="P417:P419"/>
    <mergeCell ref="Q417:Q419"/>
    <mergeCell ref="N411:N415"/>
    <mergeCell ref="S411:S415"/>
    <mergeCell ref="O411:O415"/>
    <mergeCell ref="P411:P415"/>
    <mergeCell ref="R411:R415"/>
    <mergeCell ref="A421:A422"/>
    <mergeCell ref="B421:I422"/>
    <mergeCell ref="A423:A424"/>
    <mergeCell ref="B423:I424"/>
    <mergeCell ref="A427:A428"/>
    <mergeCell ref="B427:I428"/>
    <mergeCell ref="J421:J422"/>
    <mergeCell ref="J427:J428"/>
    <mergeCell ref="Q411:Q415"/>
    <mergeCell ref="K427:K428"/>
    <mergeCell ref="M417:M419"/>
    <mergeCell ref="A420:T420"/>
    <mergeCell ref="A411:A415"/>
    <mergeCell ref="B411:I415"/>
    <mergeCell ref="J411:J415"/>
    <mergeCell ref="T411:T415"/>
    <mergeCell ref="K411:K415"/>
    <mergeCell ref="L411:L415"/>
    <mergeCell ref="M411:M415"/>
    <mergeCell ref="A417:A419"/>
    <mergeCell ref="B417:I419"/>
    <mergeCell ref="J417:J419"/>
    <mergeCell ref="T417:T419"/>
    <mergeCell ref="K417:K419"/>
    <mergeCell ref="T421:T422"/>
    <mergeCell ref="J423:J424"/>
    <mergeCell ref="K423:K424"/>
    <mergeCell ref="L423:L424"/>
    <mergeCell ref="T423:T424"/>
    <mergeCell ref="S423:S424"/>
    <mergeCell ref="R423:R424"/>
    <mergeCell ref="Q423:Q424"/>
    <mergeCell ref="P423:P424"/>
    <mergeCell ref="M423:M424"/>
    <mergeCell ref="N423:N424"/>
    <mergeCell ref="O423:O424"/>
    <mergeCell ref="K421:K422"/>
    <mergeCell ref="L421:L422"/>
    <mergeCell ref="M421:M422"/>
    <mergeCell ref="N421:N422"/>
    <mergeCell ref="O421:O422"/>
    <mergeCell ref="P421:P422"/>
    <mergeCell ref="Q421:Q422"/>
    <mergeCell ref="R421:R422"/>
    <mergeCell ref="S421:S422"/>
    <mergeCell ref="R427:R428"/>
    <mergeCell ref="S427:S428"/>
    <mergeCell ref="T427:T428"/>
    <mergeCell ref="L427:L428"/>
    <mergeCell ref="M427:M428"/>
    <mergeCell ref="N427:N428"/>
    <mergeCell ref="O427:O428"/>
    <mergeCell ref="P427:P428"/>
    <mergeCell ref="Q427:Q428"/>
    <mergeCell ref="U399:Y407"/>
    <mergeCell ref="U304:X306"/>
    <mergeCell ref="U307:V308"/>
    <mergeCell ref="W307:X308"/>
    <mergeCell ref="U309:V309"/>
    <mergeCell ref="W309:X309"/>
    <mergeCell ref="U310:V310"/>
    <mergeCell ref="W310:X310"/>
    <mergeCell ref="U311:V311"/>
    <mergeCell ref="W311:X311"/>
    <mergeCell ref="U312:V312"/>
    <mergeCell ref="W312:X312"/>
    <mergeCell ref="Y309:Z309"/>
    <mergeCell ref="Y310:Z310"/>
    <mergeCell ref="U313:Z315"/>
    <mergeCell ref="U317:X317"/>
    <mergeCell ref="U324:Y333"/>
    <mergeCell ref="U7:X7"/>
    <mergeCell ref="U32:V32"/>
    <mergeCell ref="I29:K30"/>
    <mergeCell ref="H29:H31"/>
    <mergeCell ref="G29:G31"/>
    <mergeCell ref="D29:F30"/>
    <mergeCell ref="B29:C30"/>
    <mergeCell ref="A29:A31"/>
    <mergeCell ref="M9:T12"/>
    <mergeCell ref="M18:T18"/>
    <mergeCell ref="M19:T19"/>
    <mergeCell ref="M14:T14"/>
    <mergeCell ref="A14:K14"/>
    <mergeCell ref="A15:K15"/>
    <mergeCell ref="A17:K17"/>
    <mergeCell ref="M29:T34"/>
    <mergeCell ref="A28:K28"/>
    <mergeCell ref="M20:T20"/>
    <mergeCell ref="A23:K26"/>
    <mergeCell ref="M22:T26"/>
    <mergeCell ref="A21:K21"/>
    <mergeCell ref="A13:K13"/>
    <mergeCell ref="A16:K16"/>
    <mergeCell ref="U33:V33"/>
  </mergeCells>
  <phoneticPr fontId="5" type="noConversion"/>
  <conditionalFormatting sqref="U317 L33:L34 U32:U34 U3:U6">
    <cfRule type="cellIs" dxfId="53" priority="189" operator="equal">
      <formula>"E bine"</formula>
    </cfRule>
  </conditionalFormatting>
  <conditionalFormatting sqref="U317 U32:U34 U3:U6">
    <cfRule type="cellIs" dxfId="52" priority="188" operator="equal">
      <formula>"NU e bine"</formula>
    </cfRule>
  </conditionalFormatting>
  <conditionalFormatting sqref="U32:V34 U3:U6">
    <cfRule type="cellIs" dxfId="51" priority="181" operator="equal">
      <formula>"Suma trebuie să fie 52"</formula>
    </cfRule>
    <cfRule type="cellIs" dxfId="50" priority="182" operator="equal">
      <formula>"Corect"</formula>
    </cfRule>
    <cfRule type="cellIs" dxfId="49" priority="183" operator="equal">
      <formula>SUM($B$32:$J$32)</formula>
    </cfRule>
    <cfRule type="cellIs" dxfId="48" priority="184" operator="lessThan">
      <formula>"(SUM(B28:K28)=52"</formula>
    </cfRule>
    <cfRule type="cellIs" dxfId="47" priority="185" operator="equal">
      <formula>52</formula>
    </cfRule>
    <cfRule type="cellIs" dxfId="46" priority="186" operator="equal">
      <formula>$K$32</formula>
    </cfRule>
    <cfRule type="cellIs" dxfId="45" priority="187" operator="equal">
      <formula>$B$32:$K$32=52</formula>
    </cfRule>
  </conditionalFormatting>
  <conditionalFormatting sqref="U317:V317 U32:V34 U3:U6">
    <cfRule type="cellIs" dxfId="44" priority="176" operator="equal">
      <formula>"Suma trebuie să fie 52"</formula>
    </cfRule>
    <cfRule type="cellIs" dxfId="43" priority="180" operator="equal">
      <formula>"Corect"</formula>
    </cfRule>
  </conditionalFormatting>
  <conditionalFormatting sqref="U317:X317 U32:V34">
    <cfRule type="cellIs" dxfId="42" priority="179" operator="equal">
      <formula>"Corect"</formula>
    </cfRule>
  </conditionalFormatting>
  <conditionalFormatting sqref="U53:W55 U70:W70 U86:W86 U100:W100 U115:W116 U129:W129">
    <cfRule type="cellIs" dxfId="41" priority="177" operator="equal">
      <formula>"E trebuie să fie cel puțin egal cu C+VP"</formula>
    </cfRule>
    <cfRule type="cellIs" dxfId="40" priority="178" operator="equal">
      <formula>"Corect"</formula>
    </cfRule>
  </conditionalFormatting>
  <conditionalFormatting sqref="U317:V317">
    <cfRule type="cellIs" dxfId="39" priority="152" operator="equal">
      <formula>"Nu corespunde cu tabelul de opționale"</formula>
    </cfRule>
    <cfRule type="cellIs" dxfId="38" priority="155" operator="equal">
      <formula>"Suma trebuie să fie 52"</formula>
    </cfRule>
    <cfRule type="cellIs" dxfId="37" priority="156" operator="equal">
      <formula>"Corect"</formula>
    </cfRule>
    <cfRule type="cellIs" dxfId="36" priority="157" operator="equal">
      <formula>SUM($B$32:$J$32)</formula>
    </cfRule>
    <cfRule type="cellIs" dxfId="35" priority="158" operator="lessThan">
      <formula>"(SUM(B28:K28)=52"</formula>
    </cfRule>
    <cfRule type="cellIs" dxfId="34" priority="159" operator="equal">
      <formula>52</formula>
    </cfRule>
    <cfRule type="cellIs" dxfId="33" priority="160" operator="equal">
      <formula>$K$32</formula>
    </cfRule>
    <cfRule type="cellIs" dxfId="32" priority="161" operator="equal">
      <formula>$B$32:$K$32=52</formula>
    </cfRule>
  </conditionalFormatting>
  <conditionalFormatting sqref="U3:U6">
    <cfRule type="cellIs" dxfId="31" priority="140" operator="equal">
      <formula>"Trebuie alocate cel puțin 20 de ore pe săptămână"</formula>
    </cfRule>
  </conditionalFormatting>
  <conditionalFormatting sqref="U32:V32">
    <cfRule type="cellIs" dxfId="30" priority="42" operator="equal">
      <formula>"Correct"</formula>
    </cfRule>
  </conditionalFormatting>
  <conditionalFormatting sqref="U312:X312">
    <cfRule type="cellIs" dxfId="29" priority="28" operator="equal">
      <formula>"Ați dublat unele discipline"</formula>
    </cfRule>
    <cfRule type="cellIs" dxfId="28" priority="29" operator="equal">
      <formula>"Ați pierdut unele discipline"</formula>
    </cfRule>
    <cfRule type="cellIs" dxfId="27" priority="30" operator="equal">
      <formula>"Corect"</formula>
    </cfRule>
  </conditionalFormatting>
  <conditionalFormatting sqref="U311:X311">
    <cfRule type="cellIs" dxfId="26" priority="25" operator="equal">
      <formula>"Ați dublat unele discipline"</formula>
    </cfRule>
    <cfRule type="cellIs" dxfId="25" priority="26" operator="equal">
      <formula>"Ați pierdut unele discipline"</formula>
    </cfRule>
    <cfRule type="cellIs" dxfId="24" priority="27" operator="equal">
      <formula>"Corect"</formula>
    </cfRule>
  </conditionalFormatting>
  <conditionalFormatting sqref="U7">
    <cfRule type="cellIs" dxfId="23" priority="24" operator="equal">
      <formula>"E bine"</formula>
    </cfRule>
  </conditionalFormatting>
  <conditionalFormatting sqref="U7">
    <cfRule type="cellIs" dxfId="22" priority="23" operator="equal">
      <formula>"NU e bine"</formula>
    </cfRule>
  </conditionalFormatting>
  <conditionalFormatting sqref="U7">
    <cfRule type="cellIs" dxfId="21" priority="16" operator="equal">
      <formula>"Suma trebuie să fie 52"</formula>
    </cfRule>
    <cfRule type="cellIs" dxfId="20" priority="17" operator="equal">
      <formula>"Corect"</formula>
    </cfRule>
    <cfRule type="cellIs" dxfId="19" priority="18" operator="equal">
      <formula>SUM($B$32:$J$32)</formula>
    </cfRule>
    <cfRule type="cellIs" dxfId="18" priority="19" operator="lessThan">
      <formula>"(SUM(B28:K28)=52"</formula>
    </cfRule>
    <cfRule type="cellIs" dxfId="17" priority="20" operator="equal">
      <formula>52</formula>
    </cfRule>
    <cfRule type="cellIs" dxfId="16" priority="21" operator="equal">
      <formula>$K$32</formula>
    </cfRule>
    <cfRule type="cellIs" dxfId="15" priority="22" operator="equal">
      <formula>$B$32:$K$32=52</formula>
    </cfRule>
  </conditionalFormatting>
  <conditionalFormatting sqref="U7">
    <cfRule type="cellIs" dxfId="14" priority="14" operator="equal">
      <formula>"Suma trebuie să fie 52"</formula>
    </cfRule>
    <cfRule type="cellIs" dxfId="13" priority="15" operator="equal">
      <formula>"Corect"</formula>
    </cfRule>
  </conditionalFormatting>
  <conditionalFormatting sqref="U7">
    <cfRule type="cellIs" dxfId="12" priority="13" operator="equal">
      <formula>"Trebuie alocate cel puțin 20 de ore pe săptămână"</formula>
    </cfRule>
  </conditionalFormatting>
  <conditionalFormatting sqref="U8">
    <cfRule type="cellIs" dxfId="11" priority="12" operator="equal">
      <formula>"E bine"</formula>
    </cfRule>
  </conditionalFormatting>
  <conditionalFormatting sqref="U8">
    <cfRule type="cellIs" dxfId="10" priority="11" operator="equal">
      <formula>"NU e bine"</formula>
    </cfRule>
  </conditionalFormatting>
  <conditionalFormatting sqref="U8">
    <cfRule type="cellIs" dxfId="9" priority="4" operator="equal">
      <formula>"Suma trebuie să fie 52"</formula>
    </cfRule>
    <cfRule type="cellIs" dxfId="8" priority="5" operator="equal">
      <formula>"Corect"</formula>
    </cfRule>
    <cfRule type="cellIs" dxfId="7" priority="6" operator="equal">
      <formula>SUM($B$32:$J$32)</formula>
    </cfRule>
    <cfRule type="cellIs" dxfId="6" priority="7" operator="lessThan">
      <formula>"(SUM(B28:K28)=52"</formula>
    </cfRule>
    <cfRule type="cellIs" dxfId="5" priority="8" operator="equal">
      <formula>52</formula>
    </cfRule>
    <cfRule type="cellIs" dxfId="4" priority="9" operator="equal">
      <formula>$K$32</formula>
    </cfRule>
    <cfRule type="cellIs" dxfId="3" priority="10" operator="equal">
      <formula>$B$32:$K$32=52</formula>
    </cfRule>
  </conditionalFormatting>
  <conditionalFormatting sqref="U8">
    <cfRule type="cellIs" dxfId="2" priority="2" operator="equal">
      <formula>"Suma trebuie să fie 52"</formula>
    </cfRule>
    <cfRule type="cellIs" dxfId="1" priority="3" operator="equal">
      <formula>"Corect"</formula>
    </cfRule>
  </conditionalFormatting>
  <conditionalFormatting sqref="U8">
    <cfRule type="cellIs" dxfId="0" priority="1" operator="equal">
      <formula>"Trebuie alocate cel puțin 20 de ore pe săptămână"</formula>
    </cfRule>
  </conditionalFormatting>
  <dataValidations disablePrompts="1" count="14">
    <dataValidation type="list" allowBlank="1" showInputMessage="1" showErrorMessage="1" sqref="R330:R331 R426:R427 R328 R388 R403 R423 R382 R384 R349:R350 R365 R345:R346 R172:R173 R51:R52 R68:R69 R421">
      <formula1>$R$44</formula1>
    </dataValidation>
    <dataValidation type="list" allowBlank="1" showInputMessage="1" showErrorMessage="1" sqref="Q336:Q337 Q426:Q427 Q417 Q405 Q403 Q387:Q388 Q411 Q378 Q367 Q365 Q345:Q346 Q372 Q349:Q350 Q172:Q173 Q341:Q342 Q328 Q68:Q69 Q421 Q51:Q52 Q330:Q331 Q423">
      <formula1>$Q$44</formula1>
    </dataValidation>
    <dataValidation type="list" allowBlank="1" showInputMessage="1" showErrorMessage="1" sqref="S330:S331 S426:S427 S51:S52 S388 S403 S68:S69 S345:S346 S365 S423 S328 S349:S350 S172:S173 S421">
      <formula1>$S$44</formula1>
    </dataValidation>
    <dataValidation type="list" allowBlank="1" showInputMessage="1" showErrorMessage="1" sqref="T51:T52 T172:T173 T68:T69">
      <formula1>$O$39:$S$39</formula1>
    </dataValidation>
    <dataValidation type="list" allowBlank="1" showInputMessage="1" showErrorMessage="1" sqref="B301:I303 B214:I216 B198:I211 B294:I297">
      <formula1>$B$42:$B$164</formula1>
    </dataValidation>
    <dataValidation type="list" allowBlank="1" showInputMessage="1" showErrorMessage="1" sqref="T45:T50 T62:T67 T80:T85">
      <formula1>$O$37:$S$37</formula1>
    </dataValidation>
    <dataValidation type="list" allowBlank="1" showInputMessage="1" showErrorMessage="1" sqref="S45:S50 S62:S67 S80:S85">
      <formula1>$S$40</formula1>
    </dataValidation>
    <dataValidation type="list" allowBlank="1" showInputMessage="1" showErrorMessage="1" sqref="Q45:Q50 Q62:Q67 Q80:Q85">
      <formula1>$Q$40</formula1>
    </dataValidation>
    <dataValidation type="list" allowBlank="1" showInputMessage="1" showErrorMessage="1" sqref="R45:R50 R62:R67 R80:R85">
      <formula1>$R$40</formula1>
    </dataValidation>
    <dataValidation type="list" allowBlank="1" showInputMessage="1" showErrorMessage="1" sqref="R94:R99 R109:R114 R123:R128 R139:R140 R142:R143 R145:R148 R151 R153:R154 R156:R157">
      <formula1>$R$41</formula1>
    </dataValidation>
    <dataValidation type="list" allowBlank="1" showInputMessage="1" showErrorMessage="1" sqref="Q94:Q99 Q109:Q114 Q123:Q128 Q139:Q140 Q142:Q143 Q145:Q148 Q150:Q151 Q153:Q154 Q156:Q157">
      <formula1>$Q$41</formula1>
    </dataValidation>
    <dataValidation type="list" allowBlank="1" showInputMessage="1" showErrorMessage="1" sqref="S94:S99 S109:S114 S123:S128 S139:S140 S142:S143 S145:S148 S150:S151 S153:S154 S156:S157">
      <formula1>$S$41</formula1>
    </dataValidation>
    <dataValidation type="list" allowBlank="1" showInputMessage="1" showErrorMessage="1" sqref="T94:T99 T109:T114 T156:T157 T139:T140 T142:T143 T145:T148 T150:T151 T153:T154 T123:T128">
      <formula1>$O$38:$S$38</formula1>
    </dataValidation>
    <dataValidation type="list" allowBlank="1" showInputMessage="1" showErrorMessage="1" sqref="B230:I238 B241:I241 B255:I274 B277:I280 B298:I298">
      <formula1>$B$39:$B$181</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Prof. univ. dr. Daniel-Ovidiu DAVID&amp;CDECAN,
Prof. univ. dr.Călin HINȚEA&amp;RDIRECTOR DE DEPARTAMENT,
Conf. univ. dr.Bogdana NEAMȚU</oddFooter>
  </headerFooter>
  <rowBreaks count="4" manualBreakCount="4">
    <brk id="36" max="16383" man="1"/>
    <brk id="320" max="16383" man="1"/>
    <brk id="357" max="16383" man="1"/>
    <brk id="395" max="16383" man="1"/>
  </rowBreaks>
  <ignoredErrors>
    <ignoredError sqref="M317"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32"/>
  <sheetViews>
    <sheetView tabSelected="1" view="pageLayout" zoomScale="70" zoomScaleNormal="150" zoomScalePageLayoutView="70" workbookViewId="0">
      <selection activeCell="M16" sqref="M16:N17"/>
    </sheetView>
  </sheetViews>
  <sheetFormatPr defaultRowHeight="15" x14ac:dyDescent="0.25"/>
  <sheetData>
    <row r="1" spans="1:14" x14ac:dyDescent="0.25">
      <c r="A1" s="479" t="s">
        <v>283</v>
      </c>
      <c r="B1" s="479"/>
      <c r="C1" s="479"/>
      <c r="D1" s="479"/>
      <c r="E1" s="479"/>
      <c r="F1" s="479"/>
      <c r="G1" s="479"/>
      <c r="H1" s="479"/>
      <c r="I1" s="479"/>
      <c r="J1" s="479"/>
      <c r="K1" s="479"/>
      <c r="L1" s="479"/>
      <c r="M1" s="479"/>
      <c r="N1" s="479"/>
    </row>
    <row r="3" spans="1:14" ht="15" customHeight="1" x14ac:dyDescent="0.25">
      <c r="A3" s="466" t="s">
        <v>145</v>
      </c>
      <c r="B3" s="466"/>
      <c r="C3" s="466"/>
      <c r="D3" s="466"/>
      <c r="E3" s="466"/>
      <c r="F3" s="466"/>
      <c r="G3" s="466"/>
      <c r="H3" s="466"/>
      <c r="I3" s="466"/>
      <c r="J3" s="466"/>
      <c r="K3" s="466"/>
      <c r="L3" s="466"/>
      <c r="M3" s="476"/>
      <c r="N3" s="476"/>
    </row>
    <row r="4" spans="1:14" ht="15" customHeight="1" x14ac:dyDescent="0.25">
      <c r="A4" s="467" t="s">
        <v>146</v>
      </c>
      <c r="B4" s="468"/>
      <c r="C4" s="468"/>
      <c r="D4" s="468"/>
      <c r="E4" s="468"/>
      <c r="F4" s="468"/>
      <c r="G4" s="468"/>
      <c r="H4" s="468"/>
      <c r="I4" s="468"/>
      <c r="J4" s="468"/>
      <c r="K4" s="468"/>
      <c r="L4" s="468"/>
      <c r="M4" s="471" t="s">
        <v>144</v>
      </c>
      <c r="N4" s="471"/>
    </row>
    <row r="5" spans="1:14" ht="15" customHeight="1" x14ac:dyDescent="0.25">
      <c r="A5" s="469"/>
      <c r="B5" s="470"/>
      <c r="C5" s="470"/>
      <c r="D5" s="470"/>
      <c r="E5" s="470"/>
      <c r="F5" s="470"/>
      <c r="G5" s="470"/>
      <c r="H5" s="470"/>
      <c r="I5" s="470"/>
      <c r="J5" s="470"/>
      <c r="K5" s="470"/>
      <c r="L5" s="470"/>
      <c r="M5" s="471"/>
      <c r="N5" s="471"/>
    </row>
    <row r="6" spans="1:14" x14ac:dyDescent="0.25">
      <c r="A6" s="457" t="s">
        <v>284</v>
      </c>
      <c r="B6" s="458"/>
      <c r="C6" s="458"/>
      <c r="D6" s="458"/>
      <c r="E6" s="458"/>
      <c r="F6" s="458"/>
      <c r="G6" s="458"/>
      <c r="H6" s="458"/>
      <c r="I6" s="458"/>
      <c r="J6" s="458"/>
      <c r="K6" s="458"/>
      <c r="L6" s="459"/>
      <c r="M6" s="476"/>
      <c r="N6" s="476"/>
    </row>
    <row r="7" spans="1:14" x14ac:dyDescent="0.25">
      <c r="A7" s="460"/>
      <c r="B7" s="461"/>
      <c r="C7" s="461"/>
      <c r="D7" s="461"/>
      <c r="E7" s="461"/>
      <c r="F7" s="461"/>
      <c r="G7" s="461"/>
      <c r="H7" s="461"/>
      <c r="I7" s="461"/>
      <c r="J7" s="461"/>
      <c r="K7" s="461"/>
      <c r="L7" s="462"/>
      <c r="M7" s="476"/>
      <c r="N7" s="476"/>
    </row>
    <row r="8" spans="1:14" x14ac:dyDescent="0.25">
      <c r="A8" s="457" t="s">
        <v>285</v>
      </c>
      <c r="B8" s="458"/>
      <c r="C8" s="458"/>
      <c r="D8" s="458"/>
      <c r="E8" s="458"/>
      <c r="F8" s="458"/>
      <c r="G8" s="458"/>
      <c r="H8" s="458"/>
      <c r="I8" s="458"/>
      <c r="J8" s="458"/>
      <c r="K8" s="458"/>
      <c r="L8" s="459"/>
      <c r="M8" s="476"/>
      <c r="N8" s="476"/>
    </row>
    <row r="9" spans="1:14" x14ac:dyDescent="0.25">
      <c r="A9" s="460"/>
      <c r="B9" s="461"/>
      <c r="C9" s="461"/>
      <c r="D9" s="461"/>
      <c r="E9" s="461"/>
      <c r="F9" s="461"/>
      <c r="G9" s="461"/>
      <c r="H9" s="461"/>
      <c r="I9" s="461"/>
      <c r="J9" s="461"/>
      <c r="K9" s="461"/>
      <c r="L9" s="462"/>
      <c r="M9" s="476"/>
      <c r="N9" s="476"/>
    </row>
    <row r="10" spans="1:14" x14ac:dyDescent="0.25">
      <c r="A10" s="457" t="s">
        <v>286</v>
      </c>
      <c r="B10" s="458"/>
      <c r="C10" s="458"/>
      <c r="D10" s="458"/>
      <c r="E10" s="458"/>
      <c r="F10" s="458"/>
      <c r="G10" s="458"/>
      <c r="H10" s="458"/>
      <c r="I10" s="458"/>
      <c r="J10" s="458"/>
      <c r="K10" s="458"/>
      <c r="L10" s="459"/>
      <c r="M10" s="476"/>
      <c r="N10" s="476"/>
    </row>
    <row r="11" spans="1:14" x14ac:dyDescent="0.25">
      <c r="A11" s="463"/>
      <c r="B11" s="464"/>
      <c r="C11" s="464"/>
      <c r="D11" s="464"/>
      <c r="E11" s="464"/>
      <c r="F11" s="464"/>
      <c r="G11" s="464"/>
      <c r="H11" s="464"/>
      <c r="I11" s="464"/>
      <c r="J11" s="464"/>
      <c r="K11" s="464"/>
      <c r="L11" s="465"/>
      <c r="M11" s="476"/>
      <c r="N11" s="476"/>
    </row>
    <row r="13" spans="1:14" ht="15" customHeight="1" x14ac:dyDescent="0.25">
      <c r="A13" s="466" t="s">
        <v>149</v>
      </c>
      <c r="B13" s="466"/>
      <c r="C13" s="466"/>
      <c r="D13" s="466"/>
      <c r="E13" s="466"/>
      <c r="F13" s="466"/>
      <c r="G13" s="466"/>
      <c r="H13" s="466"/>
      <c r="I13" s="466"/>
      <c r="J13" s="466"/>
      <c r="K13" s="466"/>
      <c r="L13" s="466"/>
      <c r="M13" s="477"/>
      <c r="N13" s="478"/>
    </row>
    <row r="14" spans="1:14" ht="15" customHeight="1" x14ac:dyDescent="0.25">
      <c r="A14" s="467" t="s">
        <v>150</v>
      </c>
      <c r="B14" s="468"/>
      <c r="C14" s="468"/>
      <c r="D14" s="468"/>
      <c r="E14" s="468"/>
      <c r="F14" s="468"/>
      <c r="G14" s="468"/>
      <c r="H14" s="468"/>
      <c r="I14" s="468"/>
      <c r="J14" s="468"/>
      <c r="K14" s="468"/>
      <c r="L14" s="468"/>
      <c r="M14" s="471" t="s">
        <v>144</v>
      </c>
      <c r="N14" s="471"/>
    </row>
    <row r="15" spans="1:14" x14ac:dyDescent="0.25">
      <c r="A15" s="469"/>
      <c r="B15" s="470"/>
      <c r="C15" s="470"/>
      <c r="D15" s="470"/>
      <c r="E15" s="470"/>
      <c r="F15" s="470"/>
      <c r="G15" s="470"/>
      <c r="H15" s="470"/>
      <c r="I15" s="470"/>
      <c r="J15" s="470"/>
      <c r="K15" s="470"/>
      <c r="L15" s="470"/>
      <c r="M15" s="471"/>
      <c r="N15" s="471"/>
    </row>
    <row r="16" spans="1:14" x14ac:dyDescent="0.25">
      <c r="A16" s="457" t="s">
        <v>287</v>
      </c>
      <c r="B16" s="458"/>
      <c r="C16" s="458"/>
      <c r="D16" s="458"/>
      <c r="E16" s="458"/>
      <c r="F16" s="458"/>
      <c r="G16" s="458"/>
      <c r="H16" s="458"/>
      <c r="I16" s="458"/>
      <c r="J16" s="458"/>
      <c r="K16" s="458"/>
      <c r="L16" s="459"/>
      <c r="M16" s="472"/>
      <c r="N16" s="473"/>
    </row>
    <row r="17" spans="1:14" ht="15" customHeight="1" x14ac:dyDescent="0.25">
      <c r="A17" s="460"/>
      <c r="B17" s="461"/>
      <c r="C17" s="461"/>
      <c r="D17" s="461"/>
      <c r="E17" s="461"/>
      <c r="F17" s="461"/>
      <c r="G17" s="461"/>
      <c r="H17" s="461"/>
      <c r="I17" s="461"/>
      <c r="J17" s="461"/>
      <c r="K17" s="461"/>
      <c r="L17" s="462"/>
      <c r="M17" s="474"/>
      <c r="N17" s="475"/>
    </row>
    <row r="18" spans="1:14" x14ac:dyDescent="0.25">
      <c r="A18" s="457" t="s">
        <v>288</v>
      </c>
      <c r="B18" s="458"/>
      <c r="C18" s="458"/>
      <c r="D18" s="458"/>
      <c r="E18" s="458"/>
      <c r="F18" s="458"/>
      <c r="G18" s="458"/>
      <c r="H18" s="458"/>
      <c r="I18" s="458"/>
      <c r="J18" s="458"/>
      <c r="K18" s="458"/>
      <c r="L18" s="459"/>
      <c r="M18" s="472"/>
      <c r="N18" s="473"/>
    </row>
    <row r="19" spans="1:14" x14ac:dyDescent="0.25">
      <c r="A19" s="460"/>
      <c r="B19" s="461"/>
      <c r="C19" s="461"/>
      <c r="D19" s="461"/>
      <c r="E19" s="461"/>
      <c r="F19" s="461"/>
      <c r="G19" s="461"/>
      <c r="H19" s="461"/>
      <c r="I19" s="461"/>
      <c r="J19" s="461"/>
      <c r="K19" s="461"/>
      <c r="L19" s="462"/>
      <c r="M19" s="474"/>
      <c r="N19" s="475"/>
    </row>
    <row r="20" spans="1:14" ht="15" customHeight="1" x14ac:dyDescent="0.25">
      <c r="A20" s="457" t="s">
        <v>289</v>
      </c>
      <c r="B20" s="458"/>
      <c r="C20" s="458"/>
      <c r="D20" s="458"/>
      <c r="E20" s="458"/>
      <c r="F20" s="458"/>
      <c r="G20" s="458"/>
      <c r="H20" s="458"/>
      <c r="I20" s="458"/>
      <c r="J20" s="458"/>
      <c r="K20" s="458"/>
      <c r="L20" s="459"/>
      <c r="M20" s="476"/>
      <c r="N20" s="476"/>
    </row>
    <row r="21" spans="1:14" x14ac:dyDescent="0.25">
      <c r="A21" s="463"/>
      <c r="B21" s="464"/>
      <c r="C21" s="464"/>
      <c r="D21" s="464"/>
      <c r="E21" s="464"/>
      <c r="F21" s="464"/>
      <c r="G21" s="464"/>
      <c r="H21" s="464"/>
      <c r="I21" s="464"/>
      <c r="J21" s="464"/>
      <c r="K21" s="464"/>
      <c r="L21" s="465"/>
      <c r="M21" s="476"/>
      <c r="N21" s="476"/>
    </row>
    <row r="22" spans="1:14" x14ac:dyDescent="0.25">
      <c r="A22" s="457" t="s">
        <v>290</v>
      </c>
      <c r="B22" s="458"/>
      <c r="C22" s="458"/>
      <c r="D22" s="458"/>
      <c r="E22" s="458"/>
      <c r="F22" s="458"/>
      <c r="G22" s="458"/>
      <c r="H22" s="458"/>
      <c r="I22" s="458"/>
      <c r="J22" s="458"/>
      <c r="K22" s="458"/>
      <c r="L22" s="459"/>
      <c r="M22" s="476"/>
      <c r="N22" s="476"/>
    </row>
    <row r="23" spans="1:14" x14ac:dyDescent="0.25">
      <c r="A23" s="463"/>
      <c r="B23" s="464"/>
      <c r="C23" s="464"/>
      <c r="D23" s="464"/>
      <c r="E23" s="464"/>
      <c r="F23" s="464"/>
      <c r="G23" s="464"/>
      <c r="H23" s="464"/>
      <c r="I23" s="464"/>
      <c r="J23" s="464"/>
      <c r="K23" s="464"/>
      <c r="L23" s="465"/>
      <c r="M23" s="476"/>
      <c r="N23" s="476"/>
    </row>
    <row r="24" spans="1:14" x14ac:dyDescent="0.25">
      <c r="A24" s="457" t="s">
        <v>291</v>
      </c>
      <c r="B24" s="458"/>
      <c r="C24" s="458"/>
      <c r="D24" s="458"/>
      <c r="E24" s="458"/>
      <c r="F24" s="458"/>
      <c r="G24" s="458"/>
      <c r="H24" s="458"/>
      <c r="I24" s="458"/>
      <c r="J24" s="458"/>
      <c r="K24" s="458"/>
      <c r="L24" s="459"/>
      <c r="M24" s="476"/>
      <c r="N24" s="476"/>
    </row>
    <row r="25" spans="1:14" x14ac:dyDescent="0.25">
      <c r="A25" s="463"/>
      <c r="B25" s="464"/>
      <c r="C25" s="464"/>
      <c r="D25" s="464"/>
      <c r="E25" s="464"/>
      <c r="F25" s="464"/>
      <c r="G25" s="464"/>
      <c r="H25" s="464"/>
      <c r="I25" s="464"/>
      <c r="J25" s="464"/>
      <c r="K25" s="464"/>
      <c r="L25" s="465"/>
      <c r="M25" s="476"/>
      <c r="N25" s="476"/>
    </row>
    <row r="26" spans="1:14" x14ac:dyDescent="0.25">
      <c r="A26" s="154"/>
      <c r="B26" s="154"/>
      <c r="C26" s="154"/>
      <c r="D26" s="154"/>
      <c r="E26" s="154"/>
      <c r="F26" s="154"/>
      <c r="G26" s="154"/>
      <c r="H26" s="154"/>
      <c r="I26" s="154"/>
      <c r="J26" s="154"/>
      <c r="K26" s="154"/>
      <c r="L26" s="154"/>
      <c r="M26" s="102"/>
      <c r="N26" s="102"/>
    </row>
    <row r="27" spans="1:14" x14ac:dyDescent="0.25">
      <c r="A27" s="454" t="s">
        <v>151</v>
      </c>
      <c r="B27" s="455"/>
      <c r="C27" s="455"/>
      <c r="D27" s="455"/>
      <c r="E27" s="455"/>
      <c r="F27" s="455"/>
      <c r="G27" s="455"/>
      <c r="H27" s="455"/>
      <c r="I27" s="455"/>
      <c r="J27" s="455"/>
      <c r="K27" s="455"/>
      <c r="L27" s="455"/>
      <c r="M27" s="455"/>
      <c r="N27" s="456"/>
    </row>
    <row r="28" spans="1:14" x14ac:dyDescent="0.25">
      <c r="A28" s="480" t="s">
        <v>292</v>
      </c>
      <c r="B28" s="481"/>
      <c r="C28" s="481"/>
      <c r="D28" s="481"/>
      <c r="E28" s="481"/>
      <c r="F28" s="481"/>
      <c r="G28" s="481"/>
      <c r="H28" s="481"/>
      <c r="I28" s="481"/>
      <c r="J28" s="481"/>
      <c r="K28" s="481"/>
      <c r="L28" s="481"/>
      <c r="M28" s="481"/>
      <c r="N28" s="482"/>
    </row>
    <row r="29" spans="1:14" x14ac:dyDescent="0.25">
      <c r="A29" s="480" t="s">
        <v>293</v>
      </c>
      <c r="B29" s="481"/>
      <c r="C29" s="481"/>
      <c r="D29" s="481"/>
      <c r="E29" s="481"/>
      <c r="F29" s="481"/>
      <c r="G29" s="481"/>
      <c r="H29" s="481"/>
      <c r="I29" s="481"/>
      <c r="J29" s="481"/>
      <c r="K29" s="481"/>
      <c r="L29" s="481"/>
      <c r="M29" s="481"/>
      <c r="N29" s="482"/>
    </row>
    <row r="30" spans="1:14" x14ac:dyDescent="0.25">
      <c r="A30" s="480" t="s">
        <v>294</v>
      </c>
      <c r="B30" s="481"/>
      <c r="C30" s="481"/>
      <c r="D30" s="481"/>
      <c r="E30" s="481"/>
      <c r="F30" s="481"/>
      <c r="G30" s="481"/>
      <c r="H30" s="481"/>
      <c r="I30" s="481"/>
      <c r="J30" s="481"/>
      <c r="K30" s="481"/>
      <c r="L30" s="481"/>
      <c r="M30" s="481"/>
      <c r="N30" s="482"/>
    </row>
    <row r="31" spans="1:14" x14ac:dyDescent="0.25">
      <c r="A31" s="480" t="s">
        <v>295</v>
      </c>
      <c r="B31" s="481"/>
      <c r="C31" s="481"/>
      <c r="D31" s="481"/>
      <c r="E31" s="481"/>
      <c r="F31" s="481"/>
      <c r="G31" s="481"/>
      <c r="H31" s="481"/>
      <c r="I31" s="481"/>
      <c r="J31" s="481"/>
      <c r="K31" s="481"/>
      <c r="L31" s="481"/>
      <c r="M31" s="481"/>
      <c r="N31" s="482"/>
    </row>
    <row r="32" spans="1:14" x14ac:dyDescent="0.25">
      <c r="A32" s="480" t="s">
        <v>296</v>
      </c>
      <c r="B32" s="481"/>
      <c r="C32" s="481"/>
      <c r="D32" s="481"/>
      <c r="E32" s="481"/>
      <c r="F32" s="481"/>
      <c r="G32" s="481"/>
      <c r="H32" s="481"/>
      <c r="I32" s="481"/>
      <c r="J32" s="481"/>
      <c r="K32" s="481"/>
      <c r="L32" s="481"/>
      <c r="M32" s="481"/>
      <c r="N32" s="482"/>
    </row>
  </sheetData>
  <mergeCells count="31">
    <mergeCell ref="A28:N28"/>
    <mergeCell ref="A29:N29"/>
    <mergeCell ref="A30:N30"/>
    <mergeCell ref="A31:N31"/>
    <mergeCell ref="A32:N32"/>
    <mergeCell ref="A1:N1"/>
    <mergeCell ref="A3:L3"/>
    <mergeCell ref="A6:L7"/>
    <mergeCell ref="A4:L5"/>
    <mergeCell ref="A10:L11"/>
    <mergeCell ref="A8:L9"/>
    <mergeCell ref="M4:N5"/>
    <mergeCell ref="M6:N7"/>
    <mergeCell ref="M8:N9"/>
    <mergeCell ref="M10:N11"/>
    <mergeCell ref="M3:N3"/>
    <mergeCell ref="A27:N27"/>
    <mergeCell ref="A18:L19"/>
    <mergeCell ref="A20:L21"/>
    <mergeCell ref="A13:L13"/>
    <mergeCell ref="A14:L15"/>
    <mergeCell ref="M14:N15"/>
    <mergeCell ref="A16:L17"/>
    <mergeCell ref="M16:N17"/>
    <mergeCell ref="M18:N19"/>
    <mergeCell ref="M20:N21"/>
    <mergeCell ref="M13:N13"/>
    <mergeCell ref="A22:L23"/>
    <mergeCell ref="M22:N23"/>
    <mergeCell ref="A24:L25"/>
    <mergeCell ref="M24:N25"/>
  </mergeCells>
  <phoneticPr fontId="5" type="noConversion"/>
  <pageMargins left="0.70866141732283472" right="0.70866141732283472" top="0.74803149606299213" bottom="0.74803149606299213" header="0.31496062992125984" footer="0.31496062992125984"/>
  <pageSetup paperSize="9" orientation="landscape" horizontalDpi="4294967295" verticalDpi="4294967295" r:id="rId1"/>
  <headerFooter>
    <oddFooter>&amp;LDECAN,
Prof. univ. dr. Călin HINȚEA&amp;RDIRECTOR DE DEPARTAMENT,
Conf. univ. dr. Bogdana NEAMȚU</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5" r:id="rId4" name="Group Box 17">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2066" r:id="rId5" name="Option Button 18">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2069" r:id="rId6" name="Option Button 21">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2122" r:id="rId7" name="Group Box 7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2123" r:id="rId8" name="Option Button 7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2124" r:id="rId9" name="Option Button 7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2125" r:id="rId10" name="Group Box 7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2126" r:id="rId11" name="Option Button 7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2127" r:id="rId12" name="Option Button 7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2128" r:id="rId13" name="Group Box 8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2129" r:id="rId14" name="Option Button 81">
              <controlPr defaultSize="0" autoFill="0" autoLine="0" autoPict="0">
                <anchor moveWithCells="1">
                  <from>
                    <xdr:col>12</xdr:col>
                    <xdr:colOff>66675</xdr:colOff>
                    <xdr:row>12</xdr:row>
                    <xdr:rowOff>9525</xdr:rowOff>
                  </from>
                  <to>
                    <xdr:col>12</xdr:col>
                    <xdr:colOff>533400</xdr:colOff>
                    <xdr:row>12</xdr:row>
                    <xdr:rowOff>180975</xdr:rowOff>
                  </to>
                </anchor>
              </controlPr>
            </control>
          </mc:Choice>
        </mc:AlternateContent>
        <mc:AlternateContent xmlns:mc="http://schemas.openxmlformats.org/markup-compatibility/2006">
          <mc:Choice Requires="x14">
            <control shapeId="2130" r:id="rId15" name="Option Button 82">
              <controlPr defaultSize="0" autoFill="0" autoLine="0" autoPict="0">
                <anchor moveWithCells="1">
                  <from>
                    <xdr:col>13</xdr:col>
                    <xdr:colOff>57150</xdr:colOff>
                    <xdr:row>12</xdr:row>
                    <xdr:rowOff>9525</xdr:rowOff>
                  </from>
                  <to>
                    <xdr:col>13</xdr:col>
                    <xdr:colOff>533400</xdr:colOff>
                    <xdr:row>12</xdr:row>
                    <xdr:rowOff>180975</xdr:rowOff>
                  </to>
                </anchor>
              </controlPr>
            </control>
          </mc:Choice>
        </mc:AlternateContent>
        <mc:AlternateContent xmlns:mc="http://schemas.openxmlformats.org/markup-compatibility/2006">
          <mc:Choice Requires="x14">
            <control shapeId="2131" r:id="rId16" name="Group Box 8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2132" r:id="rId17" name="Option Button 8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2133" r:id="rId18" name="Option Button 8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2134" r:id="rId19" name="Group Box 8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2135" r:id="rId20" name="Option Button 8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2136" r:id="rId21" name="Option Button 8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2137" r:id="rId22" name="Group Box 8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2138" r:id="rId23" name="Option Button 9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2139" r:id="rId24" name="Option Button 9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2146" r:id="rId25" name="Group Box 98">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2147" r:id="rId26" name="Option Button 99">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2148" r:id="rId27" name="Option Button 100">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2149" r:id="rId28" name="Group Box 101">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2150" r:id="rId29" name="Option Button 102">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2151" r:id="rId30" name="Option Button 103">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2152" r:id="rId31" name="Group Box 104">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2153" r:id="rId32" name="Option Button 105">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2154" r:id="rId33" name="Option Button 106">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mc:AlternateContent xmlns:mc="http://schemas.openxmlformats.org/markup-compatibility/2006">
          <mc:Choice Requires="x14">
            <control shapeId="2155" r:id="rId34" name="Group Box 107">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2156" r:id="rId35" name="Option Button 108">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2157" r:id="rId36" name="Option Button 109">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2158" r:id="rId37" name="Group Box 110">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2159" r:id="rId38" name="Option Button 111">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2160" r:id="rId39" name="Option Button 112">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2161" r:id="rId40" name="Group Box 113">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2162" r:id="rId41" name="Option Button 114">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2163" r:id="rId42" name="Option Button 115">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2164" r:id="rId43" name="Group Box 116">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2165" r:id="rId44" name="Option Button 117">
              <controlPr defaultSize="0" autoFill="0" autoLine="0" autoPict="0">
                <anchor moveWithCells="1">
                  <from>
                    <xdr:col>12</xdr:col>
                    <xdr:colOff>66675</xdr:colOff>
                    <xdr:row>12</xdr:row>
                    <xdr:rowOff>9525</xdr:rowOff>
                  </from>
                  <to>
                    <xdr:col>12</xdr:col>
                    <xdr:colOff>533400</xdr:colOff>
                    <xdr:row>12</xdr:row>
                    <xdr:rowOff>180975</xdr:rowOff>
                  </to>
                </anchor>
              </controlPr>
            </control>
          </mc:Choice>
        </mc:AlternateContent>
        <mc:AlternateContent xmlns:mc="http://schemas.openxmlformats.org/markup-compatibility/2006">
          <mc:Choice Requires="x14">
            <control shapeId="2166" r:id="rId45" name="Option Button 118">
              <controlPr defaultSize="0" autoFill="0" autoLine="0" autoPict="0">
                <anchor moveWithCells="1">
                  <from>
                    <xdr:col>13</xdr:col>
                    <xdr:colOff>57150</xdr:colOff>
                    <xdr:row>12</xdr:row>
                    <xdr:rowOff>9525</xdr:rowOff>
                  </from>
                  <to>
                    <xdr:col>13</xdr:col>
                    <xdr:colOff>533400</xdr:colOff>
                    <xdr:row>12</xdr:row>
                    <xdr:rowOff>180975</xdr:rowOff>
                  </to>
                </anchor>
              </controlPr>
            </control>
          </mc:Choice>
        </mc:AlternateContent>
        <mc:AlternateContent xmlns:mc="http://schemas.openxmlformats.org/markup-compatibility/2006">
          <mc:Choice Requires="x14">
            <control shapeId="2167" r:id="rId46" name="Group Box 119">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2168" r:id="rId47" name="Option Button 120">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2169" r:id="rId48" name="Option Button 121">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2170" r:id="rId49" name="Group Box 122">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2171" r:id="rId50" name="Option Button 123">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2172" r:id="rId51" name="Option Button 124">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2173" r:id="rId52" name="Group Box 125">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2174" r:id="rId53" name="Option Button 126">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2175" r:id="rId54" name="Option Button 127">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2176" r:id="rId55" name="Group Box 128">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2177" r:id="rId56" name="Option Button 129">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2178" r:id="rId57" name="Option Button 130">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2179" r:id="rId58" name="Group Box 131">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2180" r:id="rId59" name="Option Button 132">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2181" r:id="rId60" name="Option Button 133">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2182" r:id="rId61" name="Group Box 134">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2183" r:id="rId62" name="Option Button 135">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2184" r:id="rId63" name="Option Button 136">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vt:lpstr>
      <vt:lpstr>Raport_revizuire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Bogdan Moldovan</cp:lastModifiedBy>
  <cp:lastPrinted>2021-11-04T12:15:19Z</cp:lastPrinted>
  <dcterms:created xsi:type="dcterms:W3CDTF">2013-06-27T08:19:59Z</dcterms:created>
  <dcterms:modified xsi:type="dcterms:W3CDTF">2022-02-08T16:30:39Z</dcterms:modified>
</cp:coreProperties>
</file>