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G:\My Drive\state functii si planuri invatamant\planuri invatamant 2022-2023\Planuri licenta_2022-2023\"/>
    </mc:Choice>
  </mc:AlternateContent>
  <xr:revisionPtr revIDLastSave="0" documentId="13_ncr:1_{763018FB-D289-4EC1-9790-070B7AA477E7}" xr6:coauthVersionLast="47" xr6:coauthVersionMax="47" xr10:uidLastSave="{00000000-0000-0000-0000-000000000000}"/>
  <bookViews>
    <workbookView xWindow="-108" yWindow="-108" windowWidth="23256" windowHeight="12576" xr2:uid="{00000000-000D-0000-FFFF-FFFF00000000}"/>
  </bookViews>
  <sheets>
    <sheet name="Plan" sheetId="1" r:id="rId1"/>
    <sheet name="Raport_revizuir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51" i="1" l="1"/>
  <c r="P151" i="1"/>
  <c r="O151" i="1" s="1"/>
  <c r="A268" i="1" l="1"/>
  <c r="J268" i="1"/>
  <c r="K268" i="1"/>
  <c r="L268" i="1"/>
  <c r="M268" i="1"/>
  <c r="Q268" i="1"/>
  <c r="R268" i="1"/>
  <c r="S268" i="1"/>
  <c r="T268" i="1"/>
  <c r="T167" i="1"/>
  <c r="R167" i="1"/>
  <c r="Q167" i="1"/>
  <c r="L168" i="1"/>
  <c r="M168" i="1"/>
  <c r="K168" i="1"/>
  <c r="K167" i="1"/>
  <c r="L167" i="1"/>
  <c r="M167" i="1"/>
  <c r="J167" i="1"/>
  <c r="N149" i="1"/>
  <c r="P149" i="1"/>
  <c r="N148" i="1"/>
  <c r="P148" i="1"/>
  <c r="O149" i="1" l="1"/>
  <c r="O148" i="1"/>
  <c r="S399" i="1"/>
  <c r="R399" i="1"/>
  <c r="K399" i="1"/>
  <c r="L399" i="1"/>
  <c r="M399" i="1"/>
  <c r="Q399" i="1"/>
  <c r="J399" i="1"/>
  <c r="S360" i="1"/>
  <c r="R360" i="1"/>
  <c r="Q360" i="1"/>
  <c r="K360" i="1"/>
  <c r="L360" i="1"/>
  <c r="M360" i="1"/>
  <c r="J360" i="1"/>
  <c r="S322" i="1"/>
  <c r="R322" i="1"/>
  <c r="K322" i="1"/>
  <c r="L322" i="1"/>
  <c r="M322" i="1"/>
  <c r="J322" i="1"/>
  <c r="N354" i="1" l="1"/>
  <c r="P354" i="1"/>
  <c r="N357" i="1"/>
  <c r="P357" i="1"/>
  <c r="N358" i="1"/>
  <c r="P358" i="1"/>
  <c r="O358" i="1" s="1"/>
  <c r="O354" i="1" l="1"/>
  <c r="O357" i="1"/>
  <c r="L184" i="1"/>
  <c r="M184" i="1"/>
  <c r="K184" i="1"/>
  <c r="T183" i="1"/>
  <c r="S183" i="1"/>
  <c r="K183" i="1"/>
  <c r="L183" i="1"/>
  <c r="M183" i="1"/>
  <c r="J183" i="1"/>
  <c r="U32" i="1" l="1"/>
  <c r="N320" i="1" l="1"/>
  <c r="P320" i="1"/>
  <c r="Q322" i="1"/>
  <c r="K323" i="1"/>
  <c r="L323" i="1"/>
  <c r="M323" i="1"/>
  <c r="O320" i="1" l="1"/>
  <c r="T272" i="1"/>
  <c r="S272" i="1"/>
  <c r="R272" i="1"/>
  <c r="Q272" i="1"/>
  <c r="P272" i="1"/>
  <c r="O272" i="1"/>
  <c r="N272" i="1"/>
  <c r="M272" i="1"/>
  <c r="L272" i="1"/>
  <c r="K272" i="1"/>
  <c r="J272" i="1"/>
  <c r="A272" i="1"/>
  <c r="T250" i="1"/>
  <c r="S250" i="1"/>
  <c r="R250" i="1"/>
  <c r="Q250" i="1"/>
  <c r="M250" i="1"/>
  <c r="L250" i="1"/>
  <c r="K250" i="1"/>
  <c r="J250" i="1"/>
  <c r="A250" i="1"/>
  <c r="T249" i="1"/>
  <c r="S249" i="1"/>
  <c r="R249" i="1"/>
  <c r="Q249" i="1"/>
  <c r="M249" i="1"/>
  <c r="L249" i="1"/>
  <c r="K249" i="1"/>
  <c r="J249" i="1"/>
  <c r="A249" i="1"/>
  <c r="T248" i="1"/>
  <c r="S248" i="1"/>
  <c r="R248" i="1"/>
  <c r="Q248" i="1"/>
  <c r="M248" i="1"/>
  <c r="L248" i="1"/>
  <c r="K248" i="1"/>
  <c r="J248" i="1"/>
  <c r="A248" i="1"/>
  <c r="R183" i="1" l="1"/>
  <c r="Q183" i="1"/>
  <c r="P181" i="1" l="1"/>
  <c r="N181" i="1"/>
  <c r="P180" i="1"/>
  <c r="N180" i="1"/>
  <c r="N184" i="1" l="1"/>
  <c r="N183" i="1"/>
  <c r="P184" i="1"/>
  <c r="P183" i="1"/>
  <c r="O180" i="1"/>
  <c r="K185" i="1"/>
  <c r="O181" i="1"/>
  <c r="O183" i="1" l="1"/>
  <c r="O184" i="1"/>
  <c r="N185" i="1" s="1"/>
  <c r="M400" i="1" l="1"/>
  <c r="L400" i="1"/>
  <c r="K400" i="1"/>
  <c r="P397" i="1"/>
  <c r="N397" i="1"/>
  <c r="P396" i="1"/>
  <c r="N396" i="1"/>
  <c r="P393" i="1"/>
  <c r="N393" i="1"/>
  <c r="P391" i="1"/>
  <c r="N391" i="1"/>
  <c r="P387" i="1"/>
  <c r="N387" i="1"/>
  <c r="P381" i="1"/>
  <c r="N381" i="1"/>
  <c r="P375" i="1"/>
  <c r="N375" i="1"/>
  <c r="P373" i="1"/>
  <c r="N373" i="1"/>
  <c r="M361" i="1"/>
  <c r="L361" i="1"/>
  <c r="K361" i="1"/>
  <c r="P352" i="1"/>
  <c r="N352" i="1"/>
  <c r="P348" i="1"/>
  <c r="N348" i="1"/>
  <c r="P342" i="1"/>
  <c r="N342" i="1"/>
  <c r="P337" i="1"/>
  <c r="N337" i="1"/>
  <c r="P335" i="1"/>
  <c r="N335" i="1"/>
  <c r="N360" i="1" l="1"/>
  <c r="P360" i="1"/>
  <c r="N399" i="1"/>
  <c r="P399" i="1"/>
  <c r="O397" i="1"/>
  <c r="O352" i="1"/>
  <c r="O337" i="1"/>
  <c r="O348" i="1"/>
  <c r="O381" i="1"/>
  <c r="O342" i="1"/>
  <c r="O391" i="1"/>
  <c r="O387" i="1"/>
  <c r="N361" i="1"/>
  <c r="N400" i="1"/>
  <c r="O393" i="1"/>
  <c r="O335" i="1"/>
  <c r="K362" i="1"/>
  <c r="O373" i="1"/>
  <c r="O396" i="1"/>
  <c r="K401" i="1"/>
  <c r="O375" i="1"/>
  <c r="P400" i="1"/>
  <c r="P361" i="1"/>
  <c r="O360" i="1" l="1"/>
  <c r="O399" i="1"/>
  <c r="O361" i="1"/>
  <c r="N362" i="1" s="1"/>
  <c r="O400" i="1"/>
  <c r="N401" i="1" s="1"/>
  <c r="T273" i="1"/>
  <c r="S273" i="1"/>
  <c r="R273" i="1"/>
  <c r="Q273" i="1"/>
  <c r="P273" i="1"/>
  <c r="O273" i="1"/>
  <c r="N273" i="1"/>
  <c r="M273" i="1"/>
  <c r="L273" i="1"/>
  <c r="K273" i="1"/>
  <c r="J273" i="1"/>
  <c r="A273" i="1"/>
  <c r="A242" i="1"/>
  <c r="J242" i="1"/>
  <c r="K242" i="1"/>
  <c r="L242" i="1"/>
  <c r="M242" i="1"/>
  <c r="Q242" i="1"/>
  <c r="R242" i="1"/>
  <c r="S242" i="1"/>
  <c r="T242" i="1"/>
  <c r="A243" i="1"/>
  <c r="J243" i="1"/>
  <c r="K243" i="1"/>
  <c r="L243" i="1"/>
  <c r="M243" i="1"/>
  <c r="Q243" i="1"/>
  <c r="R243" i="1"/>
  <c r="S243" i="1"/>
  <c r="T243" i="1"/>
  <c r="T241" i="1"/>
  <c r="S241" i="1"/>
  <c r="R241" i="1"/>
  <c r="Q241" i="1"/>
  <c r="M241" i="1"/>
  <c r="L241" i="1"/>
  <c r="K241" i="1"/>
  <c r="J241" i="1"/>
  <c r="A241" i="1"/>
  <c r="T240" i="1"/>
  <c r="S240" i="1"/>
  <c r="R240" i="1"/>
  <c r="Q240" i="1"/>
  <c r="M240" i="1"/>
  <c r="L240" i="1"/>
  <c r="K240" i="1"/>
  <c r="J240" i="1"/>
  <c r="A240" i="1"/>
  <c r="T239" i="1"/>
  <c r="S239" i="1"/>
  <c r="R239" i="1"/>
  <c r="Q239" i="1"/>
  <c r="M239" i="1"/>
  <c r="L239" i="1"/>
  <c r="K239" i="1"/>
  <c r="J239" i="1"/>
  <c r="A239" i="1"/>
  <c r="T238" i="1"/>
  <c r="S238" i="1"/>
  <c r="R238" i="1"/>
  <c r="Q238" i="1"/>
  <c r="M238" i="1"/>
  <c r="L238" i="1"/>
  <c r="K238" i="1"/>
  <c r="J238" i="1"/>
  <c r="A238" i="1"/>
  <c r="T237" i="1"/>
  <c r="S237" i="1"/>
  <c r="R237" i="1"/>
  <c r="Q237" i="1"/>
  <c r="M237" i="1"/>
  <c r="L237" i="1"/>
  <c r="K237" i="1"/>
  <c r="J237" i="1"/>
  <c r="A237" i="1"/>
  <c r="T236" i="1"/>
  <c r="S236" i="1"/>
  <c r="R236" i="1"/>
  <c r="Q236" i="1"/>
  <c r="M236" i="1"/>
  <c r="L236" i="1"/>
  <c r="K236" i="1"/>
  <c r="J236" i="1"/>
  <c r="A236" i="1"/>
  <c r="T235" i="1"/>
  <c r="S235" i="1"/>
  <c r="R235" i="1"/>
  <c r="Q235" i="1"/>
  <c r="M235" i="1"/>
  <c r="L235" i="1"/>
  <c r="K235" i="1"/>
  <c r="J235" i="1"/>
  <c r="A235" i="1"/>
  <c r="T234" i="1"/>
  <c r="S234" i="1"/>
  <c r="R234" i="1"/>
  <c r="Q234" i="1"/>
  <c r="M234" i="1"/>
  <c r="L234" i="1"/>
  <c r="K234" i="1"/>
  <c r="J234" i="1"/>
  <c r="A234" i="1"/>
  <c r="T233" i="1"/>
  <c r="S233" i="1"/>
  <c r="R233" i="1"/>
  <c r="Q233" i="1"/>
  <c r="M233" i="1"/>
  <c r="L233" i="1"/>
  <c r="K233" i="1"/>
  <c r="J233" i="1"/>
  <c r="A233" i="1"/>
  <c r="T232" i="1"/>
  <c r="S232" i="1"/>
  <c r="R232" i="1"/>
  <c r="Q232" i="1"/>
  <c r="M232" i="1"/>
  <c r="L232" i="1"/>
  <c r="K232" i="1"/>
  <c r="J232" i="1"/>
  <c r="A232" i="1"/>
  <c r="P69" i="1" l="1"/>
  <c r="N69" i="1"/>
  <c r="P68" i="1"/>
  <c r="N68" i="1"/>
  <c r="O69" i="1" l="1"/>
  <c r="O68" i="1"/>
  <c r="A211" i="1"/>
  <c r="J211" i="1"/>
  <c r="K211" i="1"/>
  <c r="L211" i="1"/>
  <c r="M211" i="1"/>
  <c r="Q211" i="1"/>
  <c r="R211" i="1"/>
  <c r="S211" i="1"/>
  <c r="T211" i="1"/>
  <c r="J212" i="1" l="1"/>
  <c r="M212" i="1"/>
  <c r="T212" i="1"/>
  <c r="L212" i="1"/>
  <c r="Q212" i="1"/>
  <c r="R212" i="1"/>
  <c r="S212" i="1"/>
  <c r="K212" i="1"/>
  <c r="P52" i="1"/>
  <c r="T271" i="1"/>
  <c r="T267" i="1"/>
  <c r="T266" i="1"/>
  <c r="T265" i="1"/>
  <c r="T264" i="1"/>
  <c r="T247" i="1"/>
  <c r="T244" i="1"/>
  <c r="T231" i="1"/>
  <c r="T230" i="1"/>
  <c r="T229" i="1"/>
  <c r="T228" i="1"/>
  <c r="T227" i="1"/>
  <c r="T226" i="1"/>
  <c r="T225" i="1"/>
  <c r="T208" i="1"/>
  <c r="T207" i="1"/>
  <c r="T206" i="1"/>
  <c r="T205" i="1"/>
  <c r="T204" i="1"/>
  <c r="T203" i="1"/>
  <c r="T202" i="1"/>
  <c r="T201" i="1"/>
  <c r="T200" i="1"/>
  <c r="P128" i="1"/>
  <c r="P127" i="1"/>
  <c r="P250" i="1" s="1"/>
  <c r="P126" i="1"/>
  <c r="P249" i="1" s="1"/>
  <c r="P125" i="1"/>
  <c r="P248" i="1" s="1"/>
  <c r="P124" i="1"/>
  <c r="P211" i="1" s="1"/>
  <c r="P212" i="1" s="1"/>
  <c r="P51" i="1"/>
  <c r="N51" i="1"/>
  <c r="T251" i="1" l="1"/>
  <c r="T269" i="1"/>
  <c r="T245" i="1"/>
  <c r="T209" i="1"/>
  <c r="O51" i="1"/>
  <c r="T100" i="1"/>
  <c r="T129" i="1"/>
  <c r="T115" i="1"/>
  <c r="T86" i="1"/>
  <c r="T70" i="1"/>
  <c r="T53" i="1"/>
  <c r="P319" i="1"/>
  <c r="N319" i="1"/>
  <c r="P316" i="1"/>
  <c r="N316" i="1"/>
  <c r="P315" i="1"/>
  <c r="N315" i="1"/>
  <c r="P311" i="1"/>
  <c r="N311" i="1"/>
  <c r="P306" i="1"/>
  <c r="N306" i="1"/>
  <c r="P300" i="1"/>
  <c r="N300" i="1"/>
  <c r="P298" i="1"/>
  <c r="N298" i="1"/>
  <c r="P322" i="1" l="1"/>
  <c r="N322" i="1"/>
  <c r="N323" i="1"/>
  <c r="P323" i="1"/>
  <c r="K186" i="1"/>
  <c r="T275" i="1"/>
  <c r="K278" i="1" s="1"/>
  <c r="T252" i="1"/>
  <c r="K255" i="1" s="1"/>
  <c r="K170" i="1"/>
  <c r="T213" i="1"/>
  <c r="K216" i="1" s="1"/>
  <c r="O315" i="1"/>
  <c r="O316" i="1"/>
  <c r="O306" i="1"/>
  <c r="K324" i="1"/>
  <c r="O298" i="1"/>
  <c r="O311" i="1"/>
  <c r="O300" i="1"/>
  <c r="O319" i="1"/>
  <c r="S53" i="1"/>
  <c r="R53" i="1"/>
  <c r="Q53" i="1"/>
  <c r="S70" i="1"/>
  <c r="R70" i="1"/>
  <c r="Q70" i="1"/>
  <c r="U34" i="1"/>
  <c r="U33" i="1"/>
  <c r="U279" i="1" l="1"/>
  <c r="U281" i="1" s="1"/>
  <c r="O322" i="1"/>
  <c r="W279" i="1"/>
  <c r="W281" i="1" s="1"/>
  <c r="O323" i="1"/>
  <c r="N324" i="1" s="1"/>
  <c r="U53" i="1"/>
  <c r="U70" i="1"/>
  <c r="A200" i="1"/>
  <c r="S271" i="1" l="1"/>
  <c r="S274" i="1" s="1"/>
  <c r="R271" i="1"/>
  <c r="R274" i="1" s="1"/>
  <c r="Q271" i="1"/>
  <c r="Q274" i="1" s="1"/>
  <c r="P271" i="1"/>
  <c r="P274" i="1" s="1"/>
  <c r="O271" i="1"/>
  <c r="O274" i="1" s="1"/>
  <c r="N271" i="1"/>
  <c r="N274" i="1" s="1"/>
  <c r="M271" i="1"/>
  <c r="M274" i="1" s="1"/>
  <c r="L271" i="1"/>
  <c r="L274" i="1" s="1"/>
  <c r="K271" i="1"/>
  <c r="K274" i="1" s="1"/>
  <c r="J271" i="1"/>
  <c r="J274" i="1" s="1"/>
  <c r="A271" i="1"/>
  <c r="S267" i="1"/>
  <c r="R267" i="1"/>
  <c r="Q267" i="1"/>
  <c r="M267" i="1"/>
  <c r="L267" i="1"/>
  <c r="K267" i="1"/>
  <c r="J267" i="1"/>
  <c r="A267" i="1"/>
  <c r="S266" i="1"/>
  <c r="R266" i="1"/>
  <c r="Q266" i="1"/>
  <c r="P266" i="1"/>
  <c r="O266" i="1"/>
  <c r="N266" i="1"/>
  <c r="M266" i="1"/>
  <c r="L266" i="1"/>
  <c r="K266" i="1"/>
  <c r="J266" i="1"/>
  <c r="A266" i="1"/>
  <c r="S265" i="1"/>
  <c r="R265" i="1"/>
  <c r="Q265" i="1"/>
  <c r="P265" i="1"/>
  <c r="M265" i="1"/>
  <c r="L265" i="1"/>
  <c r="K265" i="1"/>
  <c r="J265" i="1"/>
  <c r="A265" i="1"/>
  <c r="S264" i="1"/>
  <c r="R264" i="1"/>
  <c r="Q264" i="1"/>
  <c r="P264" i="1"/>
  <c r="O264" i="1"/>
  <c r="N264" i="1"/>
  <c r="M264" i="1"/>
  <c r="L264" i="1"/>
  <c r="K264" i="1"/>
  <c r="J264" i="1"/>
  <c r="A264" i="1"/>
  <c r="S247" i="1"/>
  <c r="R247" i="1"/>
  <c r="Q247" i="1"/>
  <c r="M247" i="1"/>
  <c r="L247" i="1"/>
  <c r="K247" i="1"/>
  <c r="J247" i="1"/>
  <c r="A247" i="1"/>
  <c r="S244" i="1"/>
  <c r="R244" i="1"/>
  <c r="Q244" i="1"/>
  <c r="M244" i="1"/>
  <c r="L244" i="1"/>
  <c r="K244" i="1"/>
  <c r="J244" i="1"/>
  <c r="A244" i="1"/>
  <c r="S231" i="1"/>
  <c r="R231" i="1"/>
  <c r="Q231" i="1"/>
  <c r="M231" i="1"/>
  <c r="L231" i="1"/>
  <c r="K231" i="1"/>
  <c r="J231" i="1"/>
  <c r="A231" i="1"/>
  <c r="S230" i="1"/>
  <c r="R230" i="1"/>
  <c r="Q230" i="1"/>
  <c r="M230" i="1"/>
  <c r="L230" i="1"/>
  <c r="K230" i="1"/>
  <c r="J230" i="1"/>
  <c r="A230" i="1"/>
  <c r="S229" i="1"/>
  <c r="R229" i="1"/>
  <c r="Q229" i="1"/>
  <c r="M229" i="1"/>
  <c r="L229" i="1"/>
  <c r="K229" i="1"/>
  <c r="J229" i="1"/>
  <c r="A229" i="1"/>
  <c r="S228" i="1"/>
  <c r="R228" i="1"/>
  <c r="Q228" i="1"/>
  <c r="M228" i="1"/>
  <c r="L228" i="1"/>
  <c r="K228" i="1"/>
  <c r="J228" i="1"/>
  <c r="A228" i="1"/>
  <c r="S227" i="1"/>
  <c r="R227" i="1"/>
  <c r="Q227" i="1"/>
  <c r="M227" i="1"/>
  <c r="L227" i="1"/>
  <c r="K227" i="1"/>
  <c r="J227" i="1"/>
  <c r="A227" i="1"/>
  <c r="S226" i="1"/>
  <c r="R226" i="1"/>
  <c r="Q226" i="1"/>
  <c r="M226" i="1"/>
  <c r="L226" i="1"/>
  <c r="K226" i="1"/>
  <c r="J226" i="1"/>
  <c r="A226" i="1"/>
  <c r="S225" i="1"/>
  <c r="R225" i="1"/>
  <c r="Q225" i="1"/>
  <c r="M225" i="1"/>
  <c r="L225" i="1"/>
  <c r="K225" i="1"/>
  <c r="J225" i="1"/>
  <c r="A225" i="1"/>
  <c r="S208" i="1"/>
  <c r="R208" i="1"/>
  <c r="Q208" i="1"/>
  <c r="M208" i="1"/>
  <c r="L208" i="1"/>
  <c r="K208" i="1"/>
  <c r="J208" i="1"/>
  <c r="A208" i="1"/>
  <c r="S207" i="1"/>
  <c r="R207" i="1"/>
  <c r="Q207" i="1"/>
  <c r="M207" i="1"/>
  <c r="L207" i="1"/>
  <c r="K207" i="1"/>
  <c r="J207" i="1"/>
  <c r="A207" i="1"/>
  <c r="S206" i="1"/>
  <c r="R206" i="1"/>
  <c r="Q206" i="1"/>
  <c r="M206" i="1"/>
  <c r="L206" i="1"/>
  <c r="K206" i="1"/>
  <c r="J206" i="1"/>
  <c r="A206" i="1"/>
  <c r="S205" i="1"/>
  <c r="R205" i="1"/>
  <c r="Q205" i="1"/>
  <c r="M205" i="1"/>
  <c r="L205" i="1"/>
  <c r="K205" i="1"/>
  <c r="J205" i="1"/>
  <c r="A205" i="1"/>
  <c r="S204" i="1"/>
  <c r="R204" i="1"/>
  <c r="Q204" i="1"/>
  <c r="M204" i="1"/>
  <c r="L204" i="1"/>
  <c r="K204" i="1"/>
  <c r="J204" i="1"/>
  <c r="A204" i="1"/>
  <c r="S203" i="1"/>
  <c r="R203" i="1"/>
  <c r="Q203" i="1"/>
  <c r="M203" i="1"/>
  <c r="L203" i="1"/>
  <c r="K203" i="1"/>
  <c r="J203" i="1"/>
  <c r="A203" i="1"/>
  <c r="S202" i="1"/>
  <c r="R202" i="1"/>
  <c r="Q202" i="1"/>
  <c r="M202" i="1"/>
  <c r="L202" i="1"/>
  <c r="K202" i="1"/>
  <c r="J202" i="1"/>
  <c r="A202" i="1"/>
  <c r="S201" i="1"/>
  <c r="R201" i="1"/>
  <c r="Q201" i="1"/>
  <c r="M201" i="1"/>
  <c r="L201" i="1"/>
  <c r="K201" i="1"/>
  <c r="J201" i="1"/>
  <c r="A201" i="1"/>
  <c r="S200" i="1"/>
  <c r="R200" i="1"/>
  <c r="Q200" i="1"/>
  <c r="M200" i="1"/>
  <c r="L200" i="1"/>
  <c r="K200" i="1"/>
  <c r="J200" i="1"/>
  <c r="J269" i="1" l="1"/>
  <c r="N164" i="1" l="1"/>
  <c r="P164" i="1"/>
  <c r="N48" i="1"/>
  <c r="N268" i="1" s="1"/>
  <c r="P48" i="1"/>
  <c r="P268" i="1" s="1"/>
  <c r="N52" i="1"/>
  <c r="N265" i="1" s="1"/>
  <c r="S269" i="1"/>
  <c r="R269" i="1"/>
  <c r="Q269" i="1"/>
  <c r="M269" i="1"/>
  <c r="L269" i="1"/>
  <c r="K269" i="1"/>
  <c r="S251" i="1"/>
  <c r="R251" i="1"/>
  <c r="Q251" i="1"/>
  <c r="M251" i="1"/>
  <c r="L251" i="1"/>
  <c r="K251" i="1"/>
  <c r="J251" i="1"/>
  <c r="S245" i="1"/>
  <c r="R245" i="1"/>
  <c r="Q245" i="1"/>
  <c r="M245" i="1"/>
  <c r="L245" i="1"/>
  <c r="K245" i="1"/>
  <c r="J245" i="1"/>
  <c r="S209" i="1"/>
  <c r="R209" i="1"/>
  <c r="Q209" i="1"/>
  <c r="M209" i="1"/>
  <c r="L209" i="1"/>
  <c r="K209" i="1"/>
  <c r="J209" i="1"/>
  <c r="P166" i="1"/>
  <c r="N166" i="1"/>
  <c r="P165" i="1"/>
  <c r="N165" i="1"/>
  <c r="P159" i="1"/>
  <c r="N159" i="1"/>
  <c r="S167" i="1"/>
  <c r="P163" i="1"/>
  <c r="P143" i="1"/>
  <c r="P144" i="1"/>
  <c r="N139" i="1"/>
  <c r="N140" i="1"/>
  <c r="N152" i="1"/>
  <c r="P152" i="1"/>
  <c r="N156" i="1"/>
  <c r="P156" i="1"/>
  <c r="J129" i="1"/>
  <c r="P161" i="1"/>
  <c r="N161" i="1"/>
  <c r="P150" i="1"/>
  <c r="N150" i="1"/>
  <c r="P154" i="1"/>
  <c r="N154" i="1"/>
  <c r="P160" i="1"/>
  <c r="N160" i="1"/>
  <c r="N144" i="1"/>
  <c r="P141" i="1"/>
  <c r="N141" i="1"/>
  <c r="N109" i="1"/>
  <c r="N241" i="1" s="1"/>
  <c r="P109" i="1"/>
  <c r="P241" i="1" s="1"/>
  <c r="N110" i="1"/>
  <c r="N207" i="1" s="1"/>
  <c r="P110" i="1"/>
  <c r="P207" i="1" s="1"/>
  <c r="N111" i="1"/>
  <c r="N208" i="1" s="1"/>
  <c r="P111" i="1"/>
  <c r="P208" i="1" s="1"/>
  <c r="N112" i="1"/>
  <c r="N242" i="1" s="1"/>
  <c r="P112" i="1"/>
  <c r="P242" i="1" s="1"/>
  <c r="N113" i="1"/>
  <c r="N243" i="1" s="1"/>
  <c r="P113" i="1"/>
  <c r="P243" i="1" s="1"/>
  <c r="N114" i="1"/>
  <c r="N244" i="1" s="1"/>
  <c r="P114" i="1"/>
  <c r="P244" i="1" s="1"/>
  <c r="J115" i="1"/>
  <c r="K115" i="1"/>
  <c r="L115" i="1"/>
  <c r="M115" i="1"/>
  <c r="Q115" i="1"/>
  <c r="R115" i="1"/>
  <c r="S115" i="1"/>
  <c r="N123" i="1"/>
  <c r="N247" i="1" s="1"/>
  <c r="P123" i="1"/>
  <c r="P247" i="1" s="1"/>
  <c r="N124" i="1"/>
  <c r="N211" i="1" s="1"/>
  <c r="N212" i="1" s="1"/>
  <c r="N125" i="1"/>
  <c r="N248" i="1" s="1"/>
  <c r="N126" i="1"/>
  <c r="N249" i="1" s="1"/>
  <c r="N127" i="1"/>
  <c r="N250" i="1" s="1"/>
  <c r="N128" i="1"/>
  <c r="K129" i="1"/>
  <c r="L129" i="1"/>
  <c r="M129" i="1"/>
  <c r="Q129" i="1"/>
  <c r="R129" i="1"/>
  <c r="S129" i="1"/>
  <c r="P65" i="1"/>
  <c r="P229" i="1" s="1"/>
  <c r="N65" i="1"/>
  <c r="N229" i="1" s="1"/>
  <c r="P50" i="1"/>
  <c r="P227" i="1" s="1"/>
  <c r="N50" i="1"/>
  <c r="N227" i="1" s="1"/>
  <c r="N163" i="1"/>
  <c r="P157" i="1"/>
  <c r="N157" i="1"/>
  <c r="P155" i="1"/>
  <c r="N155" i="1"/>
  <c r="P147" i="1"/>
  <c r="N147" i="1"/>
  <c r="P145" i="1"/>
  <c r="N145" i="1"/>
  <c r="N143" i="1"/>
  <c r="P140" i="1"/>
  <c r="P139" i="1"/>
  <c r="S100" i="1"/>
  <c r="R100" i="1"/>
  <c r="Q100" i="1"/>
  <c r="M100" i="1"/>
  <c r="L100" i="1"/>
  <c r="K100" i="1"/>
  <c r="J100" i="1"/>
  <c r="P99" i="1"/>
  <c r="P239" i="1" s="1"/>
  <c r="N99" i="1"/>
  <c r="N239" i="1" s="1"/>
  <c r="P98" i="1"/>
  <c r="P238" i="1" s="1"/>
  <c r="N98" i="1"/>
  <c r="N238" i="1" s="1"/>
  <c r="P97" i="1"/>
  <c r="P240" i="1" s="1"/>
  <c r="N97" i="1"/>
  <c r="N240" i="1" s="1"/>
  <c r="P96" i="1"/>
  <c r="P237" i="1" s="1"/>
  <c r="N96" i="1"/>
  <c r="N237" i="1" s="1"/>
  <c r="P95" i="1"/>
  <c r="P236" i="1" s="1"/>
  <c r="N95" i="1"/>
  <c r="N236" i="1" s="1"/>
  <c r="P94" i="1"/>
  <c r="P206" i="1" s="1"/>
  <c r="N94" i="1"/>
  <c r="N206" i="1" s="1"/>
  <c r="S86" i="1"/>
  <c r="R86" i="1"/>
  <c r="Q86" i="1"/>
  <c r="M86" i="1"/>
  <c r="L86" i="1"/>
  <c r="K86" i="1"/>
  <c r="J86" i="1"/>
  <c r="P85" i="1"/>
  <c r="P235" i="1" s="1"/>
  <c r="N85" i="1"/>
  <c r="N235" i="1" s="1"/>
  <c r="P84" i="1"/>
  <c r="P234" i="1" s="1"/>
  <c r="N84" i="1"/>
  <c r="N234" i="1" s="1"/>
  <c r="P83" i="1"/>
  <c r="P233" i="1" s="1"/>
  <c r="N83" i="1"/>
  <c r="N233" i="1" s="1"/>
  <c r="P82" i="1"/>
  <c r="P232" i="1" s="1"/>
  <c r="N82" i="1"/>
  <c r="N232" i="1" s="1"/>
  <c r="P81" i="1"/>
  <c r="N81" i="1"/>
  <c r="P80" i="1"/>
  <c r="P204" i="1" s="1"/>
  <c r="N80" i="1"/>
  <c r="N204" i="1" s="1"/>
  <c r="M70" i="1"/>
  <c r="L70" i="1"/>
  <c r="K70" i="1"/>
  <c r="J70" i="1"/>
  <c r="P67" i="1"/>
  <c r="N67" i="1"/>
  <c r="P66" i="1"/>
  <c r="P230" i="1" s="1"/>
  <c r="N66" i="1"/>
  <c r="N230" i="1" s="1"/>
  <c r="P64" i="1"/>
  <c r="P228" i="1" s="1"/>
  <c r="N64" i="1"/>
  <c r="N228" i="1" s="1"/>
  <c r="P63" i="1"/>
  <c r="P203" i="1" s="1"/>
  <c r="N63" i="1"/>
  <c r="N203" i="1" s="1"/>
  <c r="P62" i="1"/>
  <c r="P202" i="1" s="1"/>
  <c r="N62" i="1"/>
  <c r="N202" i="1" s="1"/>
  <c r="N49" i="1"/>
  <c r="N226" i="1" s="1"/>
  <c r="N47" i="1"/>
  <c r="N46" i="1"/>
  <c r="N45" i="1"/>
  <c r="P49" i="1"/>
  <c r="P226" i="1" s="1"/>
  <c r="K53" i="1"/>
  <c r="P47" i="1"/>
  <c r="P46" i="1"/>
  <c r="P45" i="1"/>
  <c r="M53" i="1"/>
  <c r="L53" i="1"/>
  <c r="J53" i="1"/>
  <c r="P201" i="1" l="1"/>
  <c r="N201" i="1"/>
  <c r="N225" i="1"/>
  <c r="P225" i="1"/>
  <c r="O163" i="1"/>
  <c r="P167" i="1"/>
  <c r="P168" i="1"/>
  <c r="N167" i="1"/>
  <c r="N168" i="1"/>
  <c r="J287" i="1" s="1"/>
  <c r="R286" i="1"/>
  <c r="R288" i="1" s="1"/>
  <c r="T286" i="1"/>
  <c r="T288" i="1" s="1"/>
  <c r="S286" i="1"/>
  <c r="S288" i="1" s="1"/>
  <c r="O164" i="1"/>
  <c r="O52" i="1"/>
  <c r="O265" i="1" s="1"/>
  <c r="O143" i="1"/>
  <c r="N53" i="1"/>
  <c r="O82" i="1"/>
  <c r="O232" i="1" s="1"/>
  <c r="O166" i="1"/>
  <c r="P86" i="1"/>
  <c r="P115" i="1"/>
  <c r="O83" i="1"/>
  <c r="O233" i="1" s="1"/>
  <c r="O85" i="1"/>
  <c r="O235" i="1" s="1"/>
  <c r="N115" i="1"/>
  <c r="O6" i="1" s="1"/>
  <c r="U7" i="1" s="1"/>
  <c r="O159" i="1"/>
  <c r="U86" i="1"/>
  <c r="O154" i="1"/>
  <c r="O65" i="1"/>
  <c r="O229" i="1" s="1"/>
  <c r="O112" i="1"/>
  <c r="O242" i="1" s="1"/>
  <c r="O139" i="1"/>
  <c r="O63" i="1"/>
  <c r="O203" i="1" s="1"/>
  <c r="O64" i="1"/>
  <c r="O228" i="1" s="1"/>
  <c r="O67" i="1"/>
  <c r="O140" i="1"/>
  <c r="N86" i="1"/>
  <c r="O5" i="1" s="1"/>
  <c r="U5" i="1" s="1"/>
  <c r="U129" i="1"/>
  <c r="U115" i="1"/>
  <c r="U100" i="1"/>
  <c r="S213" i="1"/>
  <c r="J275" i="1"/>
  <c r="M213" i="1"/>
  <c r="M275" i="1"/>
  <c r="K275" i="1"/>
  <c r="R275" i="1"/>
  <c r="L252" i="1"/>
  <c r="K276" i="1"/>
  <c r="J213" i="1"/>
  <c r="L213" i="1"/>
  <c r="Q213" i="1"/>
  <c r="K214" i="1"/>
  <c r="M214" i="1"/>
  <c r="R213" i="1"/>
  <c r="M253" i="1"/>
  <c r="R252" i="1"/>
  <c r="M276" i="1"/>
  <c r="N251" i="1"/>
  <c r="N231" i="1"/>
  <c r="N245" i="1" s="1"/>
  <c r="N267" i="1"/>
  <c r="N200" i="1"/>
  <c r="P70" i="1"/>
  <c r="P205" i="1"/>
  <c r="O95" i="1"/>
  <c r="O236" i="1" s="1"/>
  <c r="O97" i="1"/>
  <c r="O240" i="1" s="1"/>
  <c r="O99" i="1"/>
  <c r="O239" i="1" s="1"/>
  <c r="O147" i="1"/>
  <c r="O155" i="1"/>
  <c r="O126" i="1"/>
  <c r="O249" i="1" s="1"/>
  <c r="O125" i="1"/>
  <c r="O248" i="1" s="1"/>
  <c r="O124" i="1"/>
  <c r="O211" i="1" s="1"/>
  <c r="O212" i="1" s="1"/>
  <c r="O114" i="1"/>
  <c r="O244" i="1" s="1"/>
  <c r="O141" i="1"/>
  <c r="O160" i="1"/>
  <c r="O150" i="1"/>
  <c r="O152" i="1"/>
  <c r="P251" i="1"/>
  <c r="P231" i="1"/>
  <c r="P245" i="1" s="1"/>
  <c r="P267" i="1"/>
  <c r="P269" i="1" s="1"/>
  <c r="P200" i="1"/>
  <c r="N205" i="1"/>
  <c r="L214" i="1"/>
  <c r="O48" i="1"/>
  <c r="O268" i="1" s="1"/>
  <c r="O50" i="1"/>
  <c r="O45" i="1"/>
  <c r="O49" i="1"/>
  <c r="O226" i="1" s="1"/>
  <c r="J252" i="1"/>
  <c r="L253" i="1"/>
  <c r="Q252" i="1"/>
  <c r="S252" i="1"/>
  <c r="Q275" i="1"/>
  <c r="O80" i="1"/>
  <c r="O204" i="1" s="1"/>
  <c r="O47" i="1"/>
  <c r="S275" i="1"/>
  <c r="P129" i="1"/>
  <c r="N100" i="1"/>
  <c r="P53" i="1"/>
  <c r="O62" i="1"/>
  <c r="O202" i="1" s="1"/>
  <c r="O46" i="1"/>
  <c r="N70" i="1"/>
  <c r="R4" i="1" s="1"/>
  <c r="U4" i="1" s="1"/>
  <c r="O66" i="1"/>
  <c r="O230" i="1" s="1"/>
  <c r="O81" i="1"/>
  <c r="O84" i="1"/>
  <c r="O234" i="1" s="1"/>
  <c r="O94" i="1"/>
  <c r="O206" i="1" s="1"/>
  <c r="O96" i="1"/>
  <c r="O237" i="1" s="1"/>
  <c r="O98" i="1"/>
  <c r="O238" i="1" s="1"/>
  <c r="O145" i="1"/>
  <c r="O157" i="1"/>
  <c r="O128" i="1"/>
  <c r="O127" i="1"/>
  <c r="O250" i="1" s="1"/>
  <c r="N129" i="1"/>
  <c r="R6" i="1" s="1"/>
  <c r="U8" i="1" s="1"/>
  <c r="O227" i="1"/>
  <c r="O113" i="1"/>
  <c r="O243" i="1" s="1"/>
  <c r="O111" i="1"/>
  <c r="O208" i="1" s="1"/>
  <c r="O110" i="1"/>
  <c r="O207" i="1" s="1"/>
  <c r="O109" i="1"/>
  <c r="O241" i="1" s="1"/>
  <c r="O161" i="1"/>
  <c r="O156" i="1"/>
  <c r="O144" i="1"/>
  <c r="O165" i="1"/>
  <c r="K169" i="1"/>
  <c r="P100" i="1"/>
  <c r="O123" i="1"/>
  <c r="O247" i="1" s="1"/>
  <c r="K213" i="1"/>
  <c r="M252" i="1"/>
  <c r="K253" i="1"/>
  <c r="K252" i="1"/>
  <c r="L275" i="1"/>
  <c r="L276" i="1"/>
  <c r="O201" i="1" l="1"/>
  <c r="O225" i="1"/>
  <c r="O168" i="1"/>
  <c r="L287" i="1" s="1"/>
  <c r="N287" i="1" s="1"/>
  <c r="U287" i="1" s="1"/>
  <c r="O167" i="1"/>
  <c r="K277" i="1"/>
  <c r="K279" i="1" s="1"/>
  <c r="H287" i="1"/>
  <c r="J286" i="1"/>
  <c r="O4" i="1"/>
  <c r="U3" i="1" s="1"/>
  <c r="K187" i="1"/>
  <c r="R5" i="1"/>
  <c r="U6" i="1" s="1"/>
  <c r="K171" i="1"/>
  <c r="P209" i="1"/>
  <c r="P213" i="1" s="1"/>
  <c r="N269" i="1"/>
  <c r="N276" i="1" s="1"/>
  <c r="K254" i="1"/>
  <c r="K256" i="1" s="1"/>
  <c r="K215" i="1"/>
  <c r="K217" i="1" s="1"/>
  <c r="P275" i="1"/>
  <c r="P252" i="1"/>
  <c r="P253" i="1"/>
  <c r="P276" i="1"/>
  <c r="O205" i="1"/>
  <c r="O267" i="1"/>
  <c r="O269" i="1" s="1"/>
  <c r="O200" i="1"/>
  <c r="O251" i="1"/>
  <c r="O231" i="1"/>
  <c r="N252" i="1"/>
  <c r="N253" i="1"/>
  <c r="N209" i="1"/>
  <c r="O129" i="1"/>
  <c r="O70" i="1"/>
  <c r="O115" i="1"/>
  <c r="O53" i="1"/>
  <c r="O100" i="1"/>
  <c r="O86" i="1"/>
  <c r="U280" i="1" l="1"/>
  <c r="O245" i="1"/>
  <c r="O253" i="1" s="1"/>
  <c r="N254" i="1" s="1"/>
  <c r="N286" i="1"/>
  <c r="N288" i="1" s="1"/>
  <c r="L286" i="1"/>
  <c r="L288" i="1" s="1"/>
  <c r="H286" i="1"/>
  <c r="J288" i="1"/>
  <c r="N275" i="1"/>
  <c r="P214" i="1"/>
  <c r="N169" i="1"/>
  <c r="O209" i="1"/>
  <c r="O214" i="1" s="1"/>
  <c r="O276" i="1"/>
  <c r="N277" i="1" s="1"/>
  <c r="O275" i="1"/>
  <c r="N214" i="1"/>
  <c r="N213" i="1"/>
  <c r="O252" i="1" l="1"/>
  <c r="W280" i="1"/>
  <c r="W282" i="1" s="1"/>
  <c r="U282" i="1"/>
  <c r="H288" i="1"/>
  <c r="P287" i="1" s="1"/>
  <c r="N215" i="1"/>
  <c r="O213" i="1"/>
  <c r="P286" i="1" l="1"/>
  <c r="P28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Gelu Gherghin</author>
    <author>Windows User</author>
  </authors>
  <commentList>
    <comment ref="O4" authorId="0" shapeId="0" xr:uid="{00000000-0006-0000-0000-000001000000}">
      <text>
        <r>
          <rPr>
            <b/>
            <sz val="9"/>
            <color indexed="81"/>
            <rFont val="Tahoma"/>
            <family val="2"/>
            <charset val="238"/>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xr:uid="{00000000-0006-0000-0000-000002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xr:uid="{00000000-0006-0000-0000-00000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xr:uid="{00000000-0006-0000-0000-000004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xr:uid="{00000000-0006-0000-0000-000005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xr:uid="{00000000-0006-0000-0000-000006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xr:uid="{00000000-0006-0000-0000-000007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M14" authorId="0" shapeId="0" xr:uid="{00000000-0006-0000-0000-00000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În această secțiune puteți adăuga câte rânduri sunt necesare, păstrând o aranjare decentă în pagină. 
</t>
        </r>
        <r>
          <rPr>
            <b/>
            <sz val="9"/>
            <color indexed="10"/>
            <rFont val="Tahoma"/>
            <family val="2"/>
            <charset val="238"/>
          </rPr>
          <t>Lucrați cât mai simplu, să nu fie nevoie de multe rânduri. În mod obligatoriu se trece numărul și codul pachetului. Folosiți terminologia din machetă, adică "</t>
        </r>
        <r>
          <rPr>
            <i/>
            <sz val="9"/>
            <color indexed="10"/>
            <rFont val="Tahoma"/>
            <family val="2"/>
            <charset val="238"/>
          </rPr>
          <t>Se alege o disciplină din pachetul  opțional 1 (cod pachet)</t>
        </r>
        <r>
          <rPr>
            <b/>
            <sz val="9"/>
            <color indexed="10"/>
            <rFont val="Tahoma"/>
            <family val="2"/>
            <charset val="238"/>
          </rPr>
          <t>" sau "</t>
        </r>
        <r>
          <rPr>
            <i/>
            <sz val="9"/>
            <color indexed="10"/>
            <rFont val="Tahoma"/>
            <family val="2"/>
            <charset val="238"/>
          </rPr>
          <t>Se aleg două discipline din pachetul  opțional 1 (cod pachet)</t>
        </r>
        <r>
          <rPr>
            <b/>
            <sz val="9"/>
            <color indexed="10"/>
            <rFont val="Tahoma"/>
            <family val="2"/>
            <charset val="238"/>
          </rPr>
          <t>" sau "</t>
        </r>
        <r>
          <rPr>
            <i/>
            <sz val="9"/>
            <color indexed="10"/>
            <rFont val="Tahoma"/>
            <family val="2"/>
            <charset val="238"/>
          </rPr>
          <t>Se alege câte o disciplină din pachetele optionale 1 (cod pachet), 2 (cod pachet) și două discipline din pachetul 3 (cod pachet)</t>
        </r>
        <r>
          <rPr>
            <b/>
            <sz val="9"/>
            <color indexed="10"/>
            <rFont val="Tahoma"/>
            <family val="2"/>
            <charset val="238"/>
          </rPr>
          <t>".</t>
        </r>
        <r>
          <rPr>
            <sz val="9"/>
            <color indexed="10"/>
            <rFont val="Tahoma"/>
            <family val="2"/>
            <charset val="238"/>
          </rPr>
          <t xml:space="preserve">
Nu are sens să trecem aici codul fiecărei discipline din pachet, acelea vor fi detaliate oricum în tabelul opționalelor. Aici doar ar încărca inutil pagina de gardă și ar putea altera aranjarea în pagină.
Pachetele optionale vor primi la cod litera X în locul limbii de predare. De exemplu: MLX0001, MLX0002, MLX0003, etc. pentru Facultatea de Matematică și Informatică</t>
        </r>
      </text>
    </comment>
    <comment ref="A16" authorId="1" shapeId="0" xr:uid="{00000000-0006-0000-0000-000009000000}">
      <text>
        <r>
          <rPr>
            <b/>
            <sz val="9"/>
            <color indexed="81"/>
            <rFont val="Tahoma"/>
            <family val="2"/>
            <charset val="238"/>
          </rPr>
          <t xml:space="preserve">Gelu Gherghin:
</t>
        </r>
        <r>
          <rPr>
            <sz val="9"/>
            <color indexed="10"/>
            <rFont val="Tahoma"/>
            <family val="2"/>
            <charset val="238"/>
          </rPr>
          <t xml:space="preserve">nr. credite obligatorii + nr. credite opționale trebuie să dea 180
</t>
        </r>
      </text>
    </comment>
    <comment ref="A17" authorId="1" shapeId="0" xr:uid="{00000000-0006-0000-0000-00000A000000}">
      <text>
        <r>
          <rPr>
            <b/>
            <sz val="9"/>
            <color indexed="81"/>
            <rFont val="Tahoma"/>
            <family val="2"/>
            <charset val="238"/>
          </rPr>
          <t>Gelu Gherghin:</t>
        </r>
        <r>
          <rPr>
            <b/>
            <sz val="9"/>
            <color indexed="10"/>
            <rFont val="Tahoma"/>
            <family val="2"/>
            <charset val="238"/>
          </rPr>
          <t xml:space="preserve">
</t>
        </r>
        <r>
          <rPr>
            <sz val="9"/>
            <color indexed="10"/>
            <rFont val="Tahoma"/>
            <family val="2"/>
            <charset val="238"/>
          </rPr>
          <t xml:space="preserve">
</t>
        </r>
        <r>
          <rPr>
            <b/>
            <sz val="9"/>
            <color indexed="10"/>
            <rFont val="Tahoma"/>
            <family val="2"/>
            <charset val="238"/>
          </rPr>
          <t>Alegeți o singură variantă: fie 6 credite - 2 semestre, fie 12 credite - 4 semestre alocate limbilor străine. Ștergeți cealaltă variantă!</t>
        </r>
        <r>
          <rPr>
            <sz val="9"/>
            <color indexed="10"/>
            <rFont val="Tahoma"/>
            <family val="2"/>
            <charset val="238"/>
          </rPr>
          <t xml:space="preserve">
*Pentru mai mult de 2 semestre este nevoie de justificare scrisă adresată Rectoratului
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19" authorId="1" shapeId="0" xr:uid="{00000000-0006-0000-0000-00000B000000}">
      <text>
        <r>
          <rPr>
            <b/>
            <sz val="9"/>
            <color indexed="81"/>
            <rFont val="Tahoma"/>
            <family val="2"/>
            <charset val="238"/>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21" authorId="0" shapeId="0" xr:uid="{00000000-0006-0000-0000-00000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29" authorId="1" shapeId="0" xr:uid="{00000000-0006-0000-0000-00000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cel puțin trei denumiri de instituții europene de învățământ superior</t>
        </r>
      </text>
    </comment>
    <comment ref="A37" authorId="0" shapeId="0" xr:uid="{00000000-0006-0000-0000-00000E000000}">
      <text>
        <r>
          <rPr>
            <b/>
            <sz val="9"/>
            <color indexed="10"/>
            <rFont val="Tahoma"/>
            <family val="2"/>
            <charset val="238"/>
          </rPr>
          <t>Gelu Gherghin:</t>
        </r>
        <r>
          <rPr>
            <sz val="9"/>
            <color indexed="10"/>
            <rFont val="Tahoma"/>
            <family val="2"/>
            <charset val="238"/>
          </rPr>
          <t xml:space="preserve">
Conform Art. 14 al Regulamentului ECTS, niciun student nu poate fi obligat, prin prevederile planului de învățământ, la frecventarea a mai mult de 6-7 discipline pe semestru în vederea acumulării celor 30 de credite.</t>
        </r>
      </text>
    </comment>
    <comment ref="A50" authorId="0" shapeId="0" xr:uid="{00000000-0006-0000-0000-00000F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51" authorId="0" shapeId="0" xr:uid="{00000000-0006-0000-0000-00001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52" authorId="0" shapeId="0" xr:uid="{00000000-0006-0000-0000-00001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54" authorId="0" shapeId="0" xr:uid="{00000000-0006-0000-0000-000012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 </t>
        </r>
        <r>
          <rPr>
            <b/>
            <sz val="9"/>
            <color indexed="10"/>
            <rFont val="Tahoma"/>
            <family val="2"/>
            <charset val="238"/>
          </rPr>
          <t>DACĂ FACULTATEA DUMNEAVOASTRĂ ESTE DESERVITĂ DE CĂTRE DLMCA SAU LIMBA STRĂINĂ SE STUDIAZĂ ÎN ALT SEMESTRU, ATUNCI VĂ ROG SĂ FACEȚI MODIFICĂRILE NECESARE.</t>
        </r>
      </text>
    </comment>
    <comment ref="B59" authorId="0" shapeId="0" xr:uid="{00000000-0006-0000-0000-00001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59" authorId="0" shapeId="0" xr:uid="{00000000-0006-0000-0000-00001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9" authorId="0" shapeId="0" xr:uid="{00000000-0006-0000-0000-00001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9" authorId="0" shapeId="0" xr:uid="{00000000-0006-0000-0000-00001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7" authorId="0" shapeId="0" xr:uid="{00000000-0006-0000-0000-000017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68" authorId="0" shapeId="0" xr:uid="{00000000-0006-0000-0000-00001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în acest rând alocat Limbii străine și nu introduceți alte rânduri pentru fiecare limba străină. Cel mult se poate introduce un cod generic, dar NU codurile și denumirile tuturor limbilor. Acestea se vor detalia în primul rând de sub tabel</t>
        </r>
      </text>
    </comment>
    <comment ref="A69" authorId="0" shapeId="0" xr:uid="{00000000-0006-0000-0000-00001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71" authorId="0" shapeId="0" xr:uid="{00000000-0006-0000-0000-00001A00000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 </t>
        </r>
        <r>
          <rPr>
            <b/>
            <sz val="9"/>
            <color indexed="10"/>
            <rFont val="Tahoma"/>
            <family val="2"/>
            <charset val="238"/>
          </rPr>
          <t>DACĂ FACULTATEA DUMNEAVOASTRĂ ESTE DESERVITĂ DE CĂTRE DLMCA SAU LIMBA STRĂINĂ SE STUDIAZĂ ÎN ALT SEMESTRU, ATUNCI VĂ ROG SĂ FACEȚI MODIFICĂRILE NECESARE.</t>
        </r>
      </text>
    </comment>
    <comment ref="B77" authorId="0" shapeId="0" xr:uid="{00000000-0006-0000-0000-00001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77" authorId="0" shapeId="0" xr:uid="{00000000-0006-0000-0000-00001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7" authorId="0" shapeId="0" xr:uid="{00000000-0006-0000-0000-00001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7" authorId="0" shapeId="0" xr:uid="{00000000-0006-0000-0000-00001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3" authorId="0" shapeId="0" xr:uid="{00000000-0006-0000-0000-00001F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4" authorId="0" shapeId="0" xr:uid="{00000000-0006-0000-0000-000020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85" authorId="0" shapeId="0" xr:uid="{00000000-0006-0000-0000-000021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91" authorId="0" shapeId="0" xr:uid="{00000000-0006-0000-0000-00002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91" authorId="0" shapeId="0" xr:uid="{00000000-0006-0000-0000-00002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1" authorId="0" shapeId="0" xr:uid="{00000000-0006-0000-0000-00002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1" authorId="0" shapeId="0" xr:uid="{00000000-0006-0000-0000-00002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98" authorId="0" shapeId="0" xr:uid="{00000000-0006-0000-0000-000026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99" authorId="0" shapeId="0" xr:uid="{00000000-0006-0000-0000-000027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106" authorId="0" shapeId="0" xr:uid="{00000000-0006-0000-0000-000028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06" authorId="0" shapeId="0" xr:uid="{00000000-0006-0000-0000-00002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6" authorId="0" shapeId="0" xr:uid="{00000000-0006-0000-0000-00002A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6" authorId="0" shapeId="0" xr:uid="{00000000-0006-0000-0000-00002B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14" authorId="0" shapeId="0" xr:uid="{00000000-0006-0000-0000-00002C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B120" authorId="0" shapeId="0" xr:uid="{00000000-0006-0000-0000-00002D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20" authorId="0" shapeId="0" xr:uid="{00000000-0006-0000-0000-00002E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0" authorId="0" shapeId="0" xr:uid="{00000000-0006-0000-0000-00002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0" authorId="0" shapeId="0" xr:uid="{00000000-0006-0000-0000-000030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27" authorId="0" shapeId="0" xr:uid="{00000000-0006-0000-0000-000031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33" authorId="0" shapeId="0" xr:uid="{00000000-0006-0000-0000-00003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B135" authorId="0" shapeId="0" xr:uid="{00000000-0006-0000-0000-00003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J135" authorId="0" shapeId="0" xr:uid="{00000000-0006-0000-0000-00003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35" authorId="0" shapeId="0" xr:uid="{00000000-0006-0000-0000-00003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35" authorId="0" shapeId="0" xr:uid="{00000000-0006-0000-0000-000036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35" authorId="0" shapeId="0" xr:uid="{00000000-0006-0000-0000-00003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SE RECOMANDA CA TOATE DISCIPLINELE DINTR-UN PACHET DE OPȚIONALE SĂ FIE DE ACELAȘI TIP. 
În caz contrar, în tabelele din anexa planului de învățământ pachetul va fi raportat în tabelul aferent tipului de curs care se regăsește cel mai frecvent în pachet. 
De exemplu, un pachet cu 2 DF și 1 DS se va raporta în tabelul DF. Un pachet cu 2 DF și 4 DS se va raporta în tabelul DS. </t>
        </r>
      </text>
    </comment>
    <comment ref="A138" authorId="0" shapeId="0" xr:uid="{00000000-0006-0000-0000-000038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42" authorId="0" shapeId="0" xr:uid="{00000000-0006-0000-0000-000039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46" authorId="0" shapeId="0" xr:uid="{00000000-0006-0000-0000-00003A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53" authorId="0" shapeId="0" xr:uid="{00000000-0006-0000-0000-00003B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58" authorId="0" shapeId="0" xr:uid="{00000000-0006-0000-0000-00003C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A162" authorId="0" shapeId="0" xr:uid="{00000000-0006-0000-0000-00003D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MLX0001, MLX0002, MLX0003, etc. pentru Facultatea de Matematică și Informatică
</t>
        </r>
      </text>
    </comment>
    <comment ref="Q168" authorId="0" shapeId="0" xr:uid="{00000000-0006-0000-0000-00003E000000}">
      <text>
        <r>
          <rPr>
            <b/>
            <sz val="9"/>
            <color indexed="81"/>
            <rFont val="Tahoma"/>
            <family val="2"/>
            <charset val="238"/>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170" authorId="0" shapeId="0" xr:uid="{00000000-0006-0000-0000-00003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171" authorId="0" shapeId="0" xr:uid="{00000000-0006-0000-0000-000040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B176" authorId="0" shapeId="0" xr:uid="{00000000-0006-0000-0000-00004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Denumirile disciplinelor se trec în limbile română, engleză și dacă este cazul, în limba în care a fost acreditat programul (maghiară sau germană)</t>
        </r>
      </text>
    </comment>
    <comment ref="N176" authorId="0" shapeId="0" xr:uid="{00000000-0006-0000-0000-00004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76" authorId="0" shapeId="0" xr:uid="{00000000-0006-0000-0000-00004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76" authorId="0" shapeId="0" xr:uid="{00000000-0006-0000-0000-00004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86" authorId="0" shapeId="0" xr:uid="{00000000-0006-0000-0000-000045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187" authorId="0" shapeId="0" xr:uid="{00000000-0006-0000-0000-000046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194" authorId="0" shapeId="0" xr:uid="{00000000-0006-0000-0000-00004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 xml:space="preserve">Acest tabel se va utiliza numai pentru domeniile pentru care standardele specifice prevăd Discipline de Domeniu (DD): 
Științe inginerești, Științe economice, Arte, Educație fizică și sport, Științe sociale, politice și ale comunicării.
</t>
        </r>
        <r>
          <rPr>
            <b/>
            <sz val="9"/>
            <color indexed="10"/>
            <rFont val="Tahoma"/>
            <family val="2"/>
            <charset val="238"/>
          </rPr>
          <t>Dacă programul de studii nu este incadrat într-unul din domeniile care au DD, ștergeți acest tabel cu totul din planul de învățământ.</t>
        </r>
      </text>
    </comment>
    <comment ref="B200" authorId="0" shapeId="0" xr:uid="{00000000-0006-0000-0000-000048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16" authorId="0" shapeId="0" xr:uid="{00000000-0006-0000-0000-000049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17" authorId="0" shapeId="0" xr:uid="{00000000-0006-0000-0000-00004A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B225" authorId="0" shapeId="0" xr:uid="{00000000-0006-0000-0000-00004B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55" authorId="0" shapeId="0" xr:uid="{00000000-0006-0000-0000-00004C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56" authorId="0" shapeId="0" xr:uid="{00000000-0006-0000-0000-00004D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B268" authorId="0" shapeId="0" xr:uid="{00000000-0006-0000-0000-00004E000000}">
      <text>
        <r>
          <rPr>
            <b/>
            <sz val="9"/>
            <color indexed="81"/>
            <rFont val="Tahoma"/>
            <family val="2"/>
            <charset val="238"/>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78" authorId="0" shapeId="0" xr:uid="{00000000-0006-0000-0000-00004F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79" authorId="0" shapeId="0" xr:uid="{00000000-0006-0000-0000-000050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text>
    </comment>
    <comment ref="A283" authorId="0" shapeId="0" xr:uid="{00000000-0006-0000-0000-000051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97" authorId="0" shapeId="0" xr:uid="{00000000-0006-0000-0000-000052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97" authorId="0" shapeId="0" xr:uid="{00000000-0006-0000-0000-000053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97" authorId="0" shapeId="0" xr:uid="{00000000-0006-0000-0000-000054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 ref="B311" authorId="0" shapeId="0" xr:uid="{00000000-0006-0000-0000-000055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 xml:space="preserve">
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text>
    </comment>
    <comment ref="B348" authorId="0" shapeId="0" xr:uid="{00000000-0006-0000-0000-000056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 xml:space="preserve">
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text>
    </comment>
    <comment ref="A368" authorId="0" shapeId="0" xr:uid="{00000000-0006-0000-0000-00005700000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387" authorId="0" shapeId="0" xr:uid="{00000000-0006-0000-0000-000058000000}">
      <text>
        <r>
          <rPr>
            <b/>
            <sz val="9"/>
            <color indexed="81"/>
            <rFont val="Tahoma"/>
            <family val="2"/>
            <charset val="238"/>
          </rPr>
          <t>Gelu Gherghin:</t>
        </r>
        <r>
          <rPr>
            <sz val="9"/>
            <color indexed="81"/>
            <rFont val="Tahoma"/>
            <family val="2"/>
            <charset val="238"/>
          </rPr>
          <t xml:space="preserve">
</t>
        </r>
        <r>
          <rPr>
            <b/>
            <sz val="9"/>
            <color indexed="10"/>
            <rFont val="Tahoma"/>
            <family val="2"/>
            <charset val="238"/>
          </rPr>
          <t xml:space="preserve">Alegeți o singură disciplină din lista de didactici pe care ați primit-o înmpreună cu macheta. </t>
        </r>
        <r>
          <rPr>
            <sz val="9"/>
            <color indexed="10"/>
            <rFont val="Tahoma"/>
            <family val="2"/>
            <charset val="238"/>
          </rPr>
          <t xml:space="preserve">
Dunumirea disciplinei se trece în limbile română și engleză. 
Dacă programul este predat în limba maghiară, denumirea disciplinei se trece în limbile română, engleză și maghiară.
Dacă programul este predat în limba germană, denumirea disciplinei se trece în limbile română, engleză și germană.
 Vă rugăm să nu faceți alte modificări în tabel.</t>
        </r>
      </text>
    </comment>
  </commentList>
</comments>
</file>

<file path=xl/sharedStrings.xml><?xml version="1.0" encoding="utf-8"?>
<sst xmlns="http://schemas.openxmlformats.org/spreadsheetml/2006/main" count="814" uniqueCount="304">
  <si>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</si>
  <si>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</si>
  <si>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</si>
  <si>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</si>
  <si>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</si>
  <si>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</si>
  <si>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</si>
  <si>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</si>
  <si>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</si>
  <si>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</si>
  <si>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</si>
  <si>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</si>
  <si>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</si>
  <si>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</si>
  <si>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</si>
  <si>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</si>
  <si>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</si>
  <si>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</si>
  <si>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</si>
  <si>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</si>
  <si>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</si>
  <si>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</si>
  <si>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</si>
  <si>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</si>
  <si>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 xml:space="preserve">Domeniul: </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</si>
  <si>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</si>
  <si>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</si>
  <si>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</si>
  <si>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</si>
  <si>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</si>
  <si>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</si>
  <si>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</si>
  <si>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</si>
  <si>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</si>
  <si>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</si>
  <si>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</si>
  <si>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</si>
  <si>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</si>
  <si>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</si>
  <si>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</si>
  <si>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</si>
  <si>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</si>
  <si>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</si>
  <si>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</si>
  <si>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</si>
  <si>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</si>
  <si>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</si>
  <si>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</si>
  <si>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</si>
  <si>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</si>
  <si>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</si>
  <si>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</si>
  <si>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</si>
  <si>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</si>
  <si>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</si>
  <si>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An I, Semestrul 1</t>
  </si>
  <si>
    <t>An I, Semestrul 2</t>
  </si>
  <si>
    <t>An II, Semestrul 3</t>
  </si>
  <si>
    <t>An II, Semestrul 4</t>
  </si>
  <si>
    <t>An III, Semestrul 5</t>
  </si>
  <si>
    <t>An III, Semestrul 6</t>
  </si>
  <si>
    <t>Semestrele 1 - 5 (14 săptămâni)</t>
  </si>
  <si>
    <t>DISCIPLINE</t>
  </si>
  <si>
    <t>OBLIGATORII</t>
  </si>
  <si>
    <t>OPȚIONALE</t>
  </si>
  <si>
    <t>ORE FIZICE</t>
  </si>
  <si>
    <t>ORE ALOCATE STUDIULUI</t>
  </si>
  <si>
    <t>NR. DE CREDITE</t>
  </si>
  <si>
    <t>AN I</t>
  </si>
  <si>
    <t>AN II</t>
  </si>
  <si>
    <t>AN III</t>
  </si>
  <si>
    <t>Semestrul 6 (12 săptămâni)</t>
  </si>
  <si>
    <t>Semestrul  6 (12 săptămâni)</t>
  </si>
  <si>
    <t>BILANȚ GENERAL</t>
  </si>
  <si>
    <t>Și</t>
  </si>
  <si>
    <t xml:space="preserve">TOTAL CREDITE / ORE PE SĂPTĂMÂNĂ / EVALUĂRI </t>
  </si>
  <si>
    <t xml:space="preserve">PROGRAM DE STUDII PSIHOPEDAGOGICE </t>
  </si>
  <si>
    <t>VDP 1101</t>
  </si>
  <si>
    <t>VDP 1202</t>
  </si>
  <si>
    <t>VDP 2303</t>
  </si>
  <si>
    <t>VDP 2404</t>
  </si>
  <si>
    <t>VDP 3505</t>
  </si>
  <si>
    <t>VDP 3506</t>
  </si>
  <si>
    <t>VDP 3607</t>
  </si>
  <si>
    <t>VDP 3608</t>
  </si>
  <si>
    <t>MODUL PEDAGOCIC - Nivelul I: 30 de credite ECTS  + 5 credite ECTS aferente examenului de absolvire</t>
  </si>
  <si>
    <t>DPPF</t>
  </si>
  <si>
    <t>DPDPS</t>
  </si>
  <si>
    <t>YLU0011</t>
  </si>
  <si>
    <t>YLU0012</t>
  </si>
  <si>
    <t>PACHET OPȚIONAL 1 (An I, Semestrul 1)</t>
  </si>
  <si>
    <t>PACHET OPȚIONAL 2 (An I, Semestrul 2)</t>
  </si>
  <si>
    <t>PACHET OPȚIONAL 3 (An II, Semestrul 3)</t>
  </si>
  <si>
    <t>PACHET OPȚIONAL 4 (An II, Semestrul 4)</t>
  </si>
  <si>
    <t>PACHET OPȚIONAL 5 (An III, Semestrul 5)</t>
  </si>
  <si>
    <t>PACHET OPȚIONAL 6 (An III, Semestrul 6)</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</si>
  <si>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</si>
  <si>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</si>
  <si>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</si>
  <si>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PROCENT DIN NUMĂRUL TOTAL DE ORE FIZICE </t>
  </si>
  <si>
    <t>DD</t>
  </si>
  <si>
    <t>*</t>
  </si>
  <si>
    <t xml:space="preserve"> </t>
  </si>
  <si>
    <t xml:space="preserve">DISCIPLINE ÎN DOMENIU (DD) </t>
  </si>
  <si>
    <t>DPPF – Discipline de pregătire psihopedagogică fundamentală (obligatorii)                      DPDPS – Discipline de pregătire didactică şi practică de specialitate (obligatorii)</t>
  </si>
  <si>
    <t>Chei de verificare: Planul este corect dacă adunând procentele din toate tipurile de discipline  se obține 100%</t>
  </si>
  <si>
    <r>
      <rPr>
        <b/>
        <sz val="10"/>
        <color indexed="8"/>
        <rFont val="Times New Roman"/>
        <family val="1"/>
        <charset val="238"/>
      </rPr>
      <t>Domenii care au DD</t>
    </r>
    <r>
      <rPr>
        <sz val="10"/>
        <color indexed="8"/>
        <rFont val="Times New Roman"/>
        <family val="1"/>
      </rPr>
      <t xml:space="preserve">
DF+DD+DS+DC</t>
    </r>
  </si>
  <si>
    <r>
      <rPr>
        <b/>
        <sz val="10"/>
        <rFont val="Times New Roman"/>
        <family val="1"/>
        <charset val="238"/>
      </rPr>
      <t>Domenii fără DD</t>
    </r>
    <r>
      <rPr>
        <sz val="10"/>
        <color indexed="8"/>
        <rFont val="Times New Roman"/>
        <family val="1"/>
      </rPr>
      <t xml:space="preserve">
DF+DS+DC</t>
    </r>
  </si>
  <si>
    <t xml:space="preserve">Procent total discipline </t>
  </si>
  <si>
    <t>Procent total ore fizie</t>
  </si>
  <si>
    <t>ÎN TOATE TABELELE DIN ACEASTĂ MACHETĂ, TREBUIE SĂ INTRODUCEȚI  CONȚINUT NUMAI ÎN CELULELE MARCATE CU GALBEN. 
NICIO CELULĂ GALBENA NU TREBUIE SĂ RĂMÂNĂ  NECOMPLETATĂ.</t>
  </si>
  <si>
    <t>**</t>
  </si>
  <si>
    <t>**LLU0012,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t>
  </si>
  <si>
    <t>*LLU0011,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t>
  </si>
  <si>
    <t>În contul a cel mult 3 discipline opţionale, studentul are dreptul să aleagă 3 discipline de la alte specializări ale facultăţilor din Universitatea Babeş-Bolyai, respectând condiționările din planurile de învățământ ale respectivelor specializări.</t>
  </si>
  <si>
    <t xml:space="preserve">Psihologia educaţiei / Educational psychology </t>
  </si>
  <si>
    <t>Instruire asistată de calculator / Computer assisted training</t>
  </si>
  <si>
    <t>Practică pedagogică  în învăţământul preuniversitar obligatoriu (1) / Pre-service teaching practice in compulsory education (1)</t>
  </si>
  <si>
    <t>Practică pedagogică  în învăţământul preuniversitar obligatoriu (2) / Pre-service teaching practice in compulsory education (2)</t>
  </si>
  <si>
    <t xml:space="preserve">Managementul clasei de elevi / Classroom management </t>
  </si>
  <si>
    <t>Psihologia educaţiei / Educational psychology / Neveléspszichológia</t>
  </si>
  <si>
    <t>Pedagogie I / Pedagogy I / Pedagógia I:
- Fundamentele pedagogiei / Fundamentals of pedagogy / A pedagógia alapjai
- Teoria și metodologia curriculumului / Curriculum theory and   methodology / Tantervelmélet</t>
  </si>
  <si>
    <t>Instruire asistată de calculator / Computer assisted training / Számítógéppel támogatott oktatás</t>
  </si>
  <si>
    <t>Practică pedagogică  în învăţământul preuniversitar obligatoriu (1) / Pre-service teaching practice in compulsory education (1) /Pedagógiai gyakorlat I</t>
  </si>
  <si>
    <t>Managementul clasei de elevi / Classroom management / Tanulásszervezés</t>
  </si>
  <si>
    <t>Practică pedagogică  în învăţământul preuniversitar obligatoriu (2) / Pre-service teaching practice in compulsory education (2) / Pedagógiai gyakorlat II</t>
  </si>
  <si>
    <t xml:space="preserve">MODUL PEDAGOGIC PENTRU PROGRAMELE ÎN LIMBA MAGHIARĂ
Dacă programul este predat în limba maghiară, ștergeți pagina anterioară, aferentă Modulului Pedagogic în limba română și pagina următoare, aferentă Modulului Pedagogic în limba germană. 
Alegeți o didactică în semestrul 4, din lista primită împreună cu macheta </t>
  </si>
  <si>
    <t xml:space="preserve">MODUL PEDAGOGIC PENTRU PROGRAMELE ÎN LIMBA GERMANĂ
Dacă programul este predat în limba germană, ștergeți cele două pagini anterioare aferente Modulului Pedagogic în limba română și în limba maghiară
Alegeți o didactică în semestrul 4, din lista primită împreună cu macheta </t>
  </si>
  <si>
    <t>Pedagogie I / Pedagogy I / Pädagogik I:
- Fundamentele pedagogiei / Fundamentals of pedagogy / Grundlagen der Pädagogik
- Teoria și metodologia curriculumului / Curriculum theory and   methodology / Curriculumtheorie und -methodologie</t>
  </si>
  <si>
    <t xml:space="preserve">Pedagogie II / Pedagogy II / Pedagógia II: 
- Teoria și metodologia instruirii / Instruction theory and methodology / Oktatáselmélet 
- Teoria și metodologia evaluării / Evaluation theory and methodology / Értékeléselmélet </t>
  </si>
  <si>
    <t>Pedagogie II / Pedagogy II / Pädagogik II:
- Teoria și metodologia instruirii / Instruction theory and methodology / Angewandte Didaktik 
- Teoria și metodologia evaluării / Evaluation theory and methodology / Evaluation: Theorie und Anwendung</t>
  </si>
  <si>
    <t>Instruire asistată de calculator / Computer assisted training / Computer im Unterricht</t>
  </si>
  <si>
    <t>Practică pedagogică  în învăţământul preuniversitar obligatoriu (1) / Pre-service teaching practice in compulsory education (1) / Schulpraktikum (1)</t>
  </si>
  <si>
    <t>Managementul clasei de elevi / Classroom management / Klassenmanagement</t>
  </si>
  <si>
    <t>Practică pedagogică  în învăţământul preuniversitar obligatoriu (2) / Pre-service teaching practice in compulsory education (2) / Schulpraktikum (2)</t>
  </si>
  <si>
    <t>Psihologia educaţiei / Educational psychology / Erziehungspsychologie</t>
  </si>
  <si>
    <t>Examen de absolvire Nivel I / Graduation exam Level I / Abschlussprüfung Niveau I</t>
  </si>
  <si>
    <t>Examen de absolvire Nivel I / Graduation exam Level I / I-es modul záróvizsga</t>
  </si>
  <si>
    <t>Examen de absolvire Nivel I / Graduation exam Level I</t>
  </si>
  <si>
    <t xml:space="preserve">MODUL PEDAGOGIC PENTRU PROGRAMELE ÎN LIMBA ROMÂNĂ ȘI ÎN LIMBA ENGLEZĂ
Dacă programul este predat în limba română, ștergeți următoarele două pagini aferente Modulului Pedagogic în limba maghiară și în limba germană
Alegeți o didactică în semestrul 4, din lista primită împreună cu macheta </t>
  </si>
  <si>
    <t xml:space="preserve">Propunerea a fost implementată </t>
  </si>
  <si>
    <t xml:space="preserve"> Pentru actualizarea planului de învățământ, au fost organizate consultări cu studenții</t>
  </si>
  <si>
    <t xml:space="preserve"> Propuneri și sugestii ale studenților cu privire la îmbunătățirea planurilor de învățământ</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</si>
  <si>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</si>
  <si>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</si>
  <si>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 Pentru actualizarea planului de învățământ, au fost organizate consultări cu principalii angajatori ai absolvenților / autorități locale</t>
  </si>
  <si>
    <t xml:space="preserve"> Propuneri și sugestii ale angajatorilor / autorităților locale cu privire la îmbunătățirea planurilor de învățământ</t>
  </si>
  <si>
    <t xml:space="preserve"> Lista angajatorilor / autorităților locale consultați(te)</t>
  </si>
  <si>
    <t>PLAN DE ÎNVĂŢĂMÂNT valabil începând din anul universitar 2022-2023</t>
  </si>
  <si>
    <t>FAU000X</t>
  </si>
  <si>
    <t>FEU000X</t>
  </si>
  <si>
    <t>Semestrul 1 / Semestrul 2 / Semestrul 3 / Semestrul 4 / Semestrul 5 / Semestrul 6</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</si>
  <si>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</si>
  <si>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TOTAL CREDITE / ORE PE SĂPTĂMÂNĂ / EVALUĂRI / DISCIPLINE</t>
  </si>
  <si>
    <t xml:space="preserve">TOTAL CREDITE / ORE PE SĂPTĂMÂNĂ / EVALUĂRI / DISCIPLINE </t>
  </si>
  <si>
    <t>Pedagogie I / Pedagogy I:
- Fundamentele pedagogiei / Fundamentals of pedagogy 
- Teoria și metodologia curriculumului /Curriculum theory and methodology</t>
  </si>
  <si>
    <t>Pedagogie II / Pedagogy II:
- Teoria și metodologia instruirii / Instruction theory and methodology 
- Teoria și metodologia evaluării / Evaluation theory and methodology</t>
  </si>
  <si>
    <t>Dacă domeniul dumneavoastră are Discipline în Domeniu (DD), atunci luați în considerare prima coloană a cheii de verificare. Dacă domeniul  nu are DD și ați șters tabelul DD, atunci luați în considerare cea de-a doua coloană a cheii de verificare.</t>
  </si>
  <si>
    <t>Fundamente de antreprenoriat / Fundamentals of Entrepreneurship</t>
  </si>
  <si>
    <t>Limba străină 1 / Foreign Language 1</t>
  </si>
  <si>
    <t>Limba străină 2 / Foreign Language 2</t>
  </si>
  <si>
    <t>Educație fizică 1 / Physical education 1</t>
  </si>
  <si>
    <t xml:space="preserve">Fundamente de educație umanistă (Teoria argumentării) / Fundamentals of humanities (Argumentation theory) </t>
  </si>
  <si>
    <t>Educație fizică 2 / Physical education 2</t>
  </si>
  <si>
    <t>FACULTATEA DE ȘTIINȚE POLITICE, ADMINISTRATIVE ȘI ALE COMUNICĂRII</t>
  </si>
  <si>
    <r>
      <t xml:space="preserve">Domeniul: </t>
    </r>
    <r>
      <rPr>
        <b/>
        <sz val="10"/>
        <color indexed="8"/>
        <rFont val="Times New Roman"/>
        <family val="1"/>
        <charset val="238"/>
      </rPr>
      <t>Științe Administrative</t>
    </r>
  </si>
  <si>
    <r>
      <t xml:space="preserve">Limba de predare: </t>
    </r>
    <r>
      <rPr>
        <b/>
        <sz val="11"/>
        <color indexed="8"/>
        <rFont val="Times New Roman"/>
        <family val="1"/>
      </rPr>
      <t>ROMÂNĂ</t>
    </r>
  </si>
  <si>
    <r>
      <t xml:space="preserve">Titlul absolventului: </t>
    </r>
    <r>
      <rPr>
        <b/>
        <sz val="10"/>
        <color indexed="8"/>
        <rFont val="Times New Roman"/>
        <family val="1"/>
        <charset val="238"/>
      </rPr>
      <t>Licențiat în Științe Administrative</t>
    </r>
  </si>
  <si>
    <r>
      <t xml:space="preserve">Specializarea/Programul de studiu: </t>
    </r>
    <r>
      <rPr>
        <b/>
        <sz val="11"/>
        <rFont val="Times New Roman"/>
        <family val="1"/>
      </rPr>
      <t>ADMINISTRAŢIE PUBLICĂ</t>
    </r>
    <r>
      <rPr>
        <b/>
        <sz val="10"/>
        <rFont val="Times New Roman"/>
        <family val="1"/>
      </rPr>
      <t>/ PUBLIC ADMINISTRATION</t>
    </r>
    <r>
      <rPr>
        <sz val="10"/>
        <rFont val="Times New Roman"/>
        <family val="1"/>
      </rPr>
      <t xml:space="preserve"> </t>
    </r>
    <r>
      <rPr>
        <b/>
        <sz val="9"/>
        <rFont val="Times New Roman"/>
        <family val="1"/>
        <charset val="238"/>
      </rPr>
      <t>(Cluj-Napoca, Bistrița, Reșița, Sfântu Gheorghe)</t>
    </r>
  </si>
  <si>
    <r>
      <t xml:space="preserve">   140 </t>
    </r>
    <r>
      <rPr>
        <sz val="10"/>
        <rFont val="Times New Roman"/>
        <family val="1"/>
      </rPr>
      <t>de credite la disciplinele obligatorii;</t>
    </r>
  </si>
  <si>
    <r>
      <t xml:space="preserve">           </t>
    </r>
    <r>
      <rPr>
        <sz val="10"/>
        <rFont val="Times New Roman"/>
        <family val="1"/>
      </rPr>
      <t xml:space="preserve"> inclusiv</t>
    </r>
    <r>
      <rPr>
        <b/>
        <sz val="10"/>
        <rFont val="Times New Roman"/>
        <family val="1"/>
      </rPr>
      <t xml:space="preserve">  6 </t>
    </r>
    <r>
      <rPr>
        <sz val="10"/>
        <rFont val="Times New Roman"/>
        <family val="1"/>
      </rPr>
      <t>credite pentru o limbă străină (2 semestre)</t>
    </r>
  </si>
  <si>
    <r>
      <t xml:space="preserve">   </t>
    </r>
    <r>
      <rPr>
        <b/>
        <sz val="10"/>
        <rFont val="Times New Roman"/>
        <family val="1"/>
      </rPr>
      <t>40</t>
    </r>
    <r>
      <rPr>
        <sz val="10"/>
        <rFont val="Times New Roman"/>
        <family val="1"/>
      </rPr>
      <t xml:space="preserve"> credite la disciplinele opţionale;</t>
    </r>
  </si>
  <si>
    <t>***Semestrul 6 include 2 săptămâni pentru elaborarea lucrării de licență și o săptămână pentru susținerea probelor examenului de finalizare a studiilor (contabilizate la stagii de practică)</t>
  </si>
  <si>
    <t>Stagiile de practică se pot desfășura și pe parcursul semestrului</t>
  </si>
  <si>
    <t>Sem. 1: Se alege o disciplină (1) din pachetul opțional 1 (ULX2001)</t>
  </si>
  <si>
    <t>Sem. 2: Se alege o disciplină (2) din pachetul opțional 2 (ULX2002)</t>
  </si>
  <si>
    <t>Sem. 3: Se aleg  3 discipline (3, 4 și 5) din pachetul opțional 3 (ULX2003)</t>
  </si>
  <si>
    <t>Sem. 4: Se aleg două discipline (6 și 7) din pachetul opțional 4 (ULX2004)</t>
  </si>
  <si>
    <t>Sem. 5: Se alege o disciplină (8) din pachetul opțional 5 (ULX2005)</t>
  </si>
  <si>
    <t xml:space="preserve">Sem. 6: Se alege o disciplină (9) din pachetul opțional 6 (ULX2006) </t>
  </si>
  <si>
    <r>
      <rPr>
        <b/>
        <sz val="10"/>
        <color indexed="8"/>
        <rFont val="Times New Roman"/>
        <family val="1"/>
      </rPr>
      <t>VI. UNIVERSITĂŢI DE REFERINŢĂ DIN TOP 500:</t>
    </r>
    <r>
      <rPr>
        <sz val="10"/>
        <color indexed="8"/>
        <rFont val="Times New Roman"/>
        <family val="1"/>
      </rPr>
      <t xml:space="preserve">
Catholic University Leuven, Fac. of Social Sciences;  
University of Leiden, Department of Public Administration; 
Corvinus University of Budapest, Faculty of Economics, Department of Public Policy and Management. </t>
    </r>
  </si>
  <si>
    <t>ULR2101</t>
  </si>
  <si>
    <t>Introducere în administraţia publică / Introduction in public administration</t>
  </si>
  <si>
    <t>ULR2102</t>
  </si>
  <si>
    <t>Sociologie / Sociology</t>
  </si>
  <si>
    <t>ULR2139</t>
  </si>
  <si>
    <t>Competențe digitale / Digital competencies</t>
  </si>
  <si>
    <t>ULR1101</t>
  </si>
  <si>
    <t>Introducere in stiinte politice / Introduction to political sciences</t>
  </si>
  <si>
    <t>ULR2104</t>
  </si>
  <si>
    <t>Metode și tehnici de cercetare în științele sociale / Research methods and techniques in social sciences</t>
  </si>
  <si>
    <t>ULX2001</t>
  </si>
  <si>
    <t>Curs opțional 1 / Optional 1</t>
  </si>
  <si>
    <t>ULR2205</t>
  </si>
  <si>
    <t>Economie politică / Economics</t>
  </si>
  <si>
    <t>ULR2206</t>
  </si>
  <si>
    <t>Sistem constituţional şi instituţii politice in Romania / Constitutional system and political institutions in Romania</t>
  </si>
  <si>
    <t>ULR2207</t>
  </si>
  <si>
    <t>Drept pentru administraţia publică / Public administration law</t>
  </si>
  <si>
    <t>ULR2240</t>
  </si>
  <si>
    <t>Politici de mediu / Environmental policies</t>
  </si>
  <si>
    <t>ULR2210</t>
  </si>
  <si>
    <t>Practica profesională 1 / Practicum 1</t>
  </si>
  <si>
    <t>ULX2002</t>
  </si>
  <si>
    <t>Curs opțional 2 / Optional 2</t>
  </si>
  <si>
    <t>ULR2311</t>
  </si>
  <si>
    <t>Drept administrativ / Administrative law</t>
  </si>
  <si>
    <t>ULR2312</t>
  </si>
  <si>
    <t>Finanțe publice / Public finance</t>
  </si>
  <si>
    <t>ULR2313</t>
  </si>
  <si>
    <t>Dezvoltare regională / Regional development</t>
  </si>
  <si>
    <t>ULX2003</t>
  </si>
  <si>
    <t>Curs opțional 3 / Optional 3</t>
  </si>
  <si>
    <t>Curs opțional 4 / Optional 4</t>
  </si>
  <si>
    <t>Curs opțional 5 / Optional 5</t>
  </si>
  <si>
    <t>ULR2415</t>
  </si>
  <si>
    <t>Management financiar / Financial management</t>
  </si>
  <si>
    <t>ULR2416</t>
  </si>
  <si>
    <t>Teorii organizaționale / Organizational theories</t>
  </si>
  <si>
    <t>ULR2417</t>
  </si>
  <si>
    <t>Sisteme administrative comparate / Compared administrative systems</t>
  </si>
  <si>
    <t>ULR2410</t>
  </si>
  <si>
    <t>Practica profesională 2 / Practicum 2</t>
  </si>
  <si>
    <t>ULX2004</t>
  </si>
  <si>
    <t>Curs opțional 6 / Optional 6</t>
  </si>
  <si>
    <t>Curs opțional 7 / Optional 7</t>
  </si>
  <si>
    <t>ULR2519</t>
  </si>
  <si>
    <t>Managementul resurselor umane / Human resources management</t>
  </si>
  <si>
    <t>ULR2520</t>
  </si>
  <si>
    <t>Politici publice / Public policy</t>
  </si>
  <si>
    <t>ULR2521</t>
  </si>
  <si>
    <t>Managementul public / Public management</t>
  </si>
  <si>
    <t>ULR2522</t>
  </si>
  <si>
    <t>Introducere in studiul organizatiilor neguvernamentale non-profit / Introduction to NGO's study</t>
  </si>
  <si>
    <t>ULR2523</t>
  </si>
  <si>
    <t>Uniunea Europeană: mecanisme și instituții / EU: institutions and mechanisms</t>
  </si>
  <si>
    <t>ULX2005</t>
  </si>
  <si>
    <t>Curs opțional 8 / Optional 8</t>
  </si>
  <si>
    <t>ULR2624</t>
  </si>
  <si>
    <t>Evaluarea programelor și performanțelor  / Program and performance evaluation</t>
  </si>
  <si>
    <t>ULR2625</t>
  </si>
  <si>
    <t>Etica în administraţia publică / Ethics in public administration</t>
  </si>
  <si>
    <t>ULR2626</t>
  </si>
  <si>
    <t>Managementul proiectelor în organizatii publice si non-profit / Project management in public and non-profit organizations</t>
  </si>
  <si>
    <t>ULR2610</t>
  </si>
  <si>
    <t>Practica profesională 3 / Practicum 3</t>
  </si>
  <si>
    <t>ULX2006</t>
  </si>
  <si>
    <t>Curs opțional 9 / Optional 9</t>
  </si>
  <si>
    <t>***</t>
  </si>
  <si>
    <t>Elaborarea lucrării de licență / Preparation for Bachelor thesys</t>
  </si>
  <si>
    <t>ULR2137</t>
  </si>
  <si>
    <t>Scriere academică / Academic writing</t>
  </si>
  <si>
    <t>ULRnnnn</t>
  </si>
  <si>
    <t>Curs nenominalizat oferit de alte secţii sau facultăţi / Unnamed course from other specializations</t>
  </si>
  <si>
    <t>ULR2241</t>
  </si>
  <si>
    <t>Comunicarea în administrația publică / Communication in public administration</t>
  </si>
  <si>
    <t>ULR2338</t>
  </si>
  <si>
    <t>Politici de organizare administrativ-teritorială / Administrative-territorial organization policies</t>
  </si>
  <si>
    <t>ULR2314</t>
  </si>
  <si>
    <t>Acte și proceduri administrative de stare civilă / Civil status procedures</t>
  </si>
  <si>
    <t>ULR2341</t>
  </si>
  <si>
    <t>E-guvernare / E-government</t>
  </si>
  <si>
    <t>ULR2427</t>
  </si>
  <si>
    <t>Dezvoltare comunitară / Community development</t>
  </si>
  <si>
    <t>ULR2428</t>
  </si>
  <si>
    <t>Urbanism și amenajarea teritoriului / Urbanism and landscaping</t>
  </si>
  <si>
    <t>ULR2418</t>
  </si>
  <si>
    <t>Seminar de cercetare / Research seminar</t>
  </si>
  <si>
    <t>ULR2529</t>
  </si>
  <si>
    <t>Contabilitatea institutiilor bugetare / Public institutions' accounting</t>
  </si>
  <si>
    <t>ULR2530</t>
  </si>
  <si>
    <t>Dreptul muncii / Labour law</t>
  </si>
  <si>
    <t>ULR2631</t>
  </si>
  <si>
    <t>Managementul conflictelor si tehnici de negociere / Conflict management and negotiation techniques</t>
  </si>
  <si>
    <t>ULR2632</t>
  </si>
  <si>
    <t>Dezvoltare organizationala si managementul schimbarii / Organizational development and change management</t>
  </si>
  <si>
    <t>ULR2336</t>
  </si>
  <si>
    <t xml:space="preserve">DISCIPLINE FACULTATIVE TRANSVERSALE </t>
  </si>
  <si>
    <t>DISCIPLINE DE SPECIALITATE (DS)</t>
  </si>
  <si>
    <t>Didactica  științelor socio-umane / The didactics of socio-humanistic sciences</t>
  </si>
  <si>
    <t>ULR2357</t>
  </si>
  <si>
    <t>ULR2564</t>
  </si>
  <si>
    <t>ULR2400</t>
  </si>
  <si>
    <t>DISCIPLINE COMPLEMENTARE (DC)</t>
  </si>
  <si>
    <t>RAPORT DE REVIZUIRE A PLANULUI DE ÎNVĂȚĂMÂNT VALABIL ÎNCEPÂND DIN ANUL UNIVERSITAR 2021-2022</t>
  </si>
  <si>
    <t>1. Imbunatatirea aptitudinilor si competențelor de cercetare socială</t>
  </si>
  <si>
    <t>2. Adaptarea curriculei la oportunitățile pieței muncii clujene (cu o importanta componenta de sector privat în domenii aferente serviciilor si industriilor creative)</t>
  </si>
  <si>
    <t xml:space="preserve">3. Prezentarea principalelor concepte teoretice din perspectiva modurilor în care influențează întelegerea realității (cu accent pe intelegerea utilității și aplicabilității acestora). </t>
  </si>
  <si>
    <t>1. Imbunatatirea cunostintelor si abilitatilor absolventilor de a elabora politici publice</t>
  </si>
  <si>
    <t>2. Imbunatirea capacitatii de analiză pe teme specifice administrației publice locale, legate de furnizarea serviciilor publice către cetățeni</t>
  </si>
  <si>
    <t>3. Imbunatatirea aptitudinilor si competentelor digitale ale studenților</t>
  </si>
  <si>
    <t>4. Imbunatatirea aptitudinilor si competențelor antreprenoriale.</t>
  </si>
  <si>
    <t>5. Creșterea nivelului de implicare al studenților în activități sociale și voluntariat prin formarea de abilitati si competente specifice</t>
  </si>
  <si>
    <t>1. Primaria Cluj-Napoca</t>
  </si>
  <si>
    <t>2. Consiliul Judetean Cluj</t>
  </si>
  <si>
    <t>3. Primaria Cluj-Napoca</t>
  </si>
  <si>
    <t>4. Companii private (Sykes, Arobs Transilvania, NTT Data)</t>
  </si>
  <si>
    <t>5. ONGuri (Fundatia Danis)</t>
  </si>
  <si>
    <t>Inovație în organizații publice / Innovation in public organizations</t>
  </si>
  <si>
    <t>ULR2500</t>
  </si>
  <si>
    <r>
      <t xml:space="preserve">Drepturile și libertățile fundamentale in AP / Fundamental rights and freedoms in PA </t>
    </r>
    <r>
      <rPr>
        <sz val="10"/>
        <color rgb="FFFF0000"/>
        <rFont val="Times New Roman"/>
        <family val="1"/>
      </rPr>
      <t>(Reșița)</t>
    </r>
  </si>
  <si>
    <r>
      <t>Introducere în procedura administrativă și buna guvernare / Introduction to administrative procedure and good governance</t>
    </r>
    <r>
      <rPr>
        <sz val="10"/>
        <color rgb="FFFF0000"/>
        <rFont val="Times New Roman"/>
        <family val="1"/>
      </rPr>
      <t xml:space="preserve"> (Reșița)</t>
    </r>
  </si>
  <si>
    <r>
      <t xml:space="preserve">Managementul calității și măsurarea performanţelor în sectorul public / Quality management and performance measurement in public sector </t>
    </r>
    <r>
      <rPr>
        <sz val="10"/>
        <color rgb="FFFF0000"/>
        <rFont val="Times New Roman"/>
        <family val="1"/>
      </rPr>
      <t>(Bistrița)</t>
    </r>
  </si>
  <si>
    <r>
      <t xml:space="preserve">Achiziții publice / Public procurement </t>
    </r>
    <r>
      <rPr>
        <sz val="10"/>
        <color rgb="FFFF0000"/>
        <rFont val="Times New Roman"/>
        <family val="1"/>
      </rPr>
      <t>(Reșița)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</si>
</sst>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rgb="FFFF0000"/>
      <name val="Times New Roman"/>
      <family val="1"/>
    </font>
    <font>
      <sz val="10"/>
      <name val="Times New Roman"/>
      <family val="1"/>
    </font>
    <font>
      <b/>
      <sz val="9"/>
      <color indexed="81"/>
      <name val="Tahoma"/>
      <family val="2"/>
      <charset val="238"/>
    </font>
    <font>
      <sz val="9"/>
      <color indexed="10"/>
      <name val="Tahoma"/>
      <family val="2"/>
      <charset val="238"/>
    </font>
    <font>
      <sz val="9"/>
      <color indexed="81"/>
      <name val="Tahoma"/>
      <family val="2"/>
      <charset val="238"/>
    </font>
    <font>
      <b/>
      <sz val="9"/>
      <color indexed="10"/>
      <name val="Tahoma"/>
      <family val="2"/>
      <charset val="238"/>
    </font>
    <font>
      <sz val="10"/>
      <color indexed="8"/>
      <name val="Times New Roman"/>
      <family val="1"/>
      <charset val="238"/>
    </font>
    <font>
      <i/>
      <sz val="9"/>
      <color indexed="10"/>
      <name val="Tahoma"/>
      <family val="2"/>
      <charset val="238"/>
    </font>
    <font>
      <b/>
      <sz val="10"/>
      <color rgb="FFFF0000"/>
      <name val="Times New Roman"/>
      <family val="1"/>
      <charset val="238"/>
    </font>
    <font>
      <b/>
      <sz val="10"/>
      <color indexed="8"/>
      <name val="Times New Roman"/>
      <family val="1"/>
      <charset val="238"/>
    </font>
    <font>
      <b/>
      <sz val="10"/>
      <name val="Times New Roman"/>
      <family val="1"/>
      <charset val="238"/>
    </font>
    <font>
      <sz val="9"/>
      <color indexed="8"/>
      <name val="Times New Roman"/>
      <family val="1"/>
    </font>
    <font>
      <b/>
      <sz val="9"/>
      <color indexed="8"/>
      <name val="Times New Roman"/>
      <family val="1"/>
      <charset val="238"/>
    </font>
    <font>
      <b/>
      <sz val="11"/>
      <color theme="1"/>
      <name val="Calibri"/>
      <family val="2"/>
      <charset val="238"/>
      <scheme val="minor"/>
    </font>
    <font>
      <b/>
      <sz val="9"/>
      <color indexed="8"/>
      <name val="Times New Roman"/>
      <family val="1"/>
    </font>
    <font>
      <b/>
      <sz val="10"/>
      <name val="Times New Roman"/>
      <family val="1"/>
    </font>
    <font>
      <sz val="9"/>
      <color indexed="8"/>
      <name val="Times New Roman"/>
      <family val="1"/>
      <charset val="238"/>
    </font>
    <font>
      <sz val="8"/>
      <color rgb="FF000000"/>
      <name val="Segoe UI"/>
      <family val="2"/>
    </font>
    <font>
      <b/>
      <sz val="11"/>
      <name val="Times New Roman"/>
      <family val="1"/>
    </font>
    <font>
      <b/>
      <sz val="9"/>
      <name val="Times New Roman"/>
      <family val="1"/>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497">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1" xfId="0" applyFont="1" applyFill="1" applyBorder="1" applyAlignment="1" applyProtection="1">
      <alignment horizontal="center" vertical="center"/>
      <protection locked="0"/>
    </xf>
    <xf numFmtId="2"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10" fillId="0" borderId="0" xfId="0" applyFont="1" applyFill="1" applyBorder="1" applyAlignment="1" applyProtection="1">
      <alignment vertical="top" wrapText="1"/>
      <protection locked="0"/>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horizontal="center" vertical="center" wrapText="1"/>
    </xf>
    <xf numFmtId="0" fontId="0" fillId="0" borderId="0" xfId="0" applyAlignment="1">
      <alignment vertical="top" wrapText="1"/>
    </xf>
    <xf numFmtId="0" fontId="1" fillId="0" borderId="0" xfId="0" applyFont="1" applyProtection="1">
      <protection locked="0"/>
    </xf>
    <xf numFmtId="0" fontId="1" fillId="0" borderId="0"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0" fillId="0" borderId="0" xfId="0" applyBorder="1" applyAlignment="1">
      <alignment horizontal="center" vertical="center" wrapText="1"/>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top" wrapText="1"/>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xf>
    <xf numFmtId="0" fontId="18" fillId="0" borderId="1" xfId="0" applyFont="1" applyBorder="1" applyAlignment="1" applyProtection="1">
      <alignment horizontal="center" vertical="center"/>
    </xf>
    <xf numFmtId="1" fontId="18" fillId="4" borderId="1"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0" fillId="0" borderId="0" xfId="0" applyBorder="1" applyAlignment="1">
      <alignment horizontal="center"/>
    </xf>
    <xf numFmtId="0" fontId="1" fillId="0" borderId="1" xfId="0" applyFont="1" applyFill="1" applyBorder="1" applyAlignment="1" applyProtection="1">
      <alignment horizontal="left"/>
      <protection locked="0"/>
    </xf>
    <xf numFmtId="0" fontId="1" fillId="0" borderId="1" xfId="0" applyFont="1" applyFill="1" applyBorder="1" applyAlignment="1" applyProtection="1">
      <alignment horizontal="left" vertical="center"/>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Border="1" applyProtection="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5" fillId="0" borderId="0" xfId="0" applyFont="1" applyBorder="1" applyAlignment="1" applyProtection="1">
      <alignment horizontal="left" vertical="center" wrapText="1"/>
    </xf>
    <xf numFmtId="0" fontId="1" fillId="0" borderId="0" xfId="0" applyFont="1" applyAlignment="1" applyProtection="1">
      <alignment vertical="center" wrapText="1"/>
      <protection locked="0"/>
    </xf>
    <xf numFmtId="0" fontId="1" fillId="0" borderId="0" xfId="0" applyFont="1" applyProtection="1">
      <protection locked="0"/>
    </xf>
    <xf numFmtId="10" fontId="2" fillId="0" borderId="0" xfId="0" applyNumberFormat="1" applyFont="1" applyBorder="1" applyAlignment="1" applyProtection="1">
      <alignment horizontal="left" vertical="center"/>
      <protection locked="0"/>
    </xf>
    <xf numFmtId="0" fontId="24" fillId="0" borderId="0" xfId="0" applyFont="1" applyBorder="1" applyAlignment="1" applyProtection="1">
      <alignment horizontal="center" vertical="center"/>
    </xf>
    <xf numFmtId="0" fontId="10" fillId="0" borderId="0" xfId="0" applyFont="1" applyProtection="1">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1" fontId="1" fillId="4" borderId="1" xfId="0" applyNumberFormat="1" applyFont="1" applyFill="1" applyBorder="1" applyAlignment="1" applyProtection="1">
      <alignment horizontal="left" vertical="center"/>
      <protection locked="0"/>
    </xf>
    <xf numFmtId="0" fontId="1" fillId="0" borderId="1" xfId="0" applyFont="1" applyBorder="1" applyProtection="1">
      <protection locked="0"/>
    </xf>
    <xf numFmtId="0" fontId="1" fillId="0" borderId="0" xfId="0" applyFont="1" applyProtection="1">
      <protection locked="0"/>
    </xf>
    <xf numFmtId="0" fontId="1" fillId="0" borderId="0" xfId="0" applyFont="1" applyAlignment="1" applyProtection="1">
      <alignment vertical="center" wrapText="1"/>
      <protection locked="0"/>
    </xf>
    <xf numFmtId="1" fontId="1" fillId="4" borderId="3"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xf>
    <xf numFmtId="1" fontId="1" fillId="4" borderId="3" xfId="0" applyNumberFormat="1" applyFont="1" applyFill="1" applyBorder="1" applyAlignment="1" applyProtection="1">
      <alignment horizontal="left" vertical="center"/>
      <protection locked="0"/>
    </xf>
    <xf numFmtId="1" fontId="1" fillId="4" borderId="3" xfId="0"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1" fontId="2" fillId="4" borderId="3" xfId="0" applyNumberFormat="1"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Border="1" applyProtection="1">
      <protection locked="0"/>
    </xf>
    <xf numFmtId="0" fontId="2" fillId="0" borderId="0" xfId="0" applyFont="1" applyBorder="1" applyAlignment="1" applyProtection="1">
      <alignment horizontal="left" vertical="center" wrapText="1"/>
      <protection locked="0"/>
    </xf>
    <xf numFmtId="0" fontId="1"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1" fontId="2" fillId="4" borderId="1" xfId="0" applyNumberFormat="1" applyFont="1" applyFill="1" applyBorder="1" applyAlignment="1" applyProtection="1">
      <alignment horizontal="center" vertical="center"/>
    </xf>
    <xf numFmtId="1" fontId="2" fillId="0" borderId="1" xfId="0" applyNumberFormat="1"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0" fontId="0" fillId="0" borderId="0" xfId="0" applyBorder="1" applyAlignment="1">
      <alignment horizontal="left" vertical="center" wrapText="1"/>
    </xf>
    <xf numFmtId="0" fontId="1" fillId="3" borderId="1" xfId="0" applyNumberFormat="1" applyFont="1" applyFill="1" applyBorder="1" applyAlignment="1" applyProtection="1">
      <alignment horizontal="center" vertical="center" wrapText="1"/>
      <protection locked="0"/>
    </xf>
    <xf numFmtId="0" fontId="10" fillId="3" borderId="1" xfId="0" applyFont="1" applyFill="1" applyBorder="1" applyAlignment="1" applyProtection="1">
      <alignment horizontal="left" vertical="center"/>
      <protection locked="0"/>
    </xf>
    <xf numFmtId="0" fontId="10" fillId="3" borderId="1" xfId="0" applyFont="1" applyFill="1" applyBorder="1" applyAlignment="1" applyProtection="1">
      <alignment horizontal="center" vertical="center"/>
      <protection locked="0"/>
    </xf>
    <xf numFmtId="0" fontId="10" fillId="3" borderId="1"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left" vertical="center"/>
      <protection locked="0"/>
    </xf>
    <xf numFmtId="0" fontId="19" fillId="3" borderId="1" xfId="0" applyFont="1" applyFill="1" applyBorder="1" applyAlignment="1" applyProtection="1">
      <alignment horizontal="left" vertical="center"/>
      <protection locked="0"/>
    </xf>
    <xf numFmtId="1" fontId="10" fillId="3" borderId="1" xfId="0" applyNumberFormat="1" applyFont="1" applyFill="1" applyBorder="1" applyAlignment="1" applyProtection="1">
      <alignment horizontal="left" vertical="center"/>
      <protection locked="0"/>
    </xf>
    <xf numFmtId="1" fontId="10" fillId="3" borderId="1"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left" vertical="center" wrapText="1"/>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24" fillId="3" borderId="1" xfId="0" applyFont="1" applyFill="1" applyBorder="1" applyAlignment="1" applyProtection="1">
      <alignment horizontal="left" vertical="center"/>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0" borderId="9"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2" fillId="0" borderId="0" xfId="0" applyFont="1" applyAlignment="1" applyProtection="1">
      <alignment vertical="center"/>
      <protection locked="0"/>
    </xf>
    <xf numFmtId="0" fontId="24" fillId="0" borderId="0" xfId="0" applyFont="1" applyFill="1" applyAlignment="1" applyProtection="1">
      <alignment vertical="center"/>
      <protection locked="0"/>
    </xf>
    <xf numFmtId="0" fontId="1" fillId="0" borderId="0" xfId="0" applyFont="1" applyAlignment="1" applyProtection="1">
      <alignment horizontal="left" vertical="top" wrapText="1"/>
      <protection locked="0"/>
    </xf>
    <xf numFmtId="0" fontId="2" fillId="0" borderId="7" xfId="0" applyFont="1" applyBorder="1" applyAlignment="1" applyProtection="1">
      <alignment horizontal="left"/>
      <protection locked="0"/>
    </xf>
    <xf numFmtId="0" fontId="10"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center"/>
      <protection locked="0"/>
    </xf>
    <xf numFmtId="0" fontId="17" fillId="7" borderId="9" xfId="0" applyFont="1" applyFill="1" applyBorder="1" applyAlignment="1" applyProtection="1">
      <alignment horizontal="left" vertical="top" wrapText="1"/>
      <protection locked="0"/>
    </xf>
    <xf numFmtId="0" fontId="17" fillId="7" borderId="4" xfId="0" applyFont="1" applyFill="1" applyBorder="1" applyAlignment="1" applyProtection="1">
      <alignment horizontal="left" vertical="top" wrapText="1"/>
      <protection locked="0"/>
    </xf>
    <xf numFmtId="0" fontId="17" fillId="7" borderId="10" xfId="0" applyFont="1" applyFill="1" applyBorder="1" applyAlignment="1" applyProtection="1">
      <alignment horizontal="left" vertical="top" wrapText="1"/>
      <protection locked="0"/>
    </xf>
    <xf numFmtId="0" fontId="17" fillId="7" borderId="14" xfId="0" applyFont="1" applyFill="1" applyBorder="1" applyAlignment="1" applyProtection="1">
      <alignment horizontal="left" vertical="top" wrapText="1"/>
      <protection locked="0"/>
    </xf>
    <xf numFmtId="0" fontId="17" fillId="7" borderId="0" xfId="0" applyFont="1" applyFill="1" applyBorder="1" applyAlignment="1" applyProtection="1">
      <alignment horizontal="left" vertical="top" wrapText="1"/>
      <protection locked="0"/>
    </xf>
    <xf numFmtId="0" fontId="17" fillId="7" borderId="15" xfId="0" applyFont="1" applyFill="1" applyBorder="1" applyAlignment="1" applyProtection="1">
      <alignment horizontal="left" vertical="top" wrapText="1"/>
      <protection locked="0"/>
    </xf>
    <xf numFmtId="0" fontId="17" fillId="7" borderId="11" xfId="0" applyFont="1" applyFill="1" applyBorder="1" applyAlignment="1" applyProtection="1">
      <alignment horizontal="left" vertical="top" wrapText="1"/>
      <protection locked="0"/>
    </xf>
    <xf numFmtId="0" fontId="17" fillId="7" borderId="7" xfId="0" applyFont="1" applyFill="1" applyBorder="1" applyAlignment="1" applyProtection="1">
      <alignment horizontal="left" vertical="top" wrapText="1"/>
      <protection locked="0"/>
    </xf>
    <xf numFmtId="0" fontId="17" fillId="7" borderId="8" xfId="0" applyFont="1" applyFill="1" applyBorder="1" applyAlignment="1" applyProtection="1">
      <alignment horizontal="left" vertical="top" wrapText="1"/>
      <protection locked="0"/>
    </xf>
    <xf numFmtId="0" fontId="17" fillId="7" borderId="1" xfId="0" applyFont="1" applyFill="1" applyBorder="1" applyAlignment="1">
      <alignment horizontal="center" vertical="center" wrapText="1"/>
    </xf>
    <xf numFmtId="0" fontId="15" fillId="8" borderId="9" xfId="0" applyFont="1" applyFill="1" applyBorder="1" applyAlignment="1" applyProtection="1">
      <alignment horizontal="center" vertical="center" wrapText="1"/>
      <protection locked="0"/>
    </xf>
    <xf numFmtId="0" fontId="15" fillId="8" borderId="10" xfId="0" applyFont="1" applyFill="1" applyBorder="1" applyAlignment="1" applyProtection="1">
      <alignment horizontal="center" vertical="center" wrapText="1"/>
      <protection locked="0"/>
    </xf>
    <xf numFmtId="0" fontId="15" fillId="8" borderId="11" xfId="0" applyFont="1" applyFill="1" applyBorder="1" applyAlignment="1" applyProtection="1">
      <alignment horizontal="center" vertical="center" wrapText="1"/>
      <protection locked="0"/>
    </xf>
    <xf numFmtId="0" fontId="15" fillId="8" borderId="8" xfId="0" applyFont="1" applyFill="1" applyBorder="1" applyAlignment="1" applyProtection="1">
      <alignment horizontal="center" vertical="center" wrapText="1"/>
      <protection locked="0"/>
    </xf>
    <xf numFmtId="10" fontId="1" fillId="0" borderId="2" xfId="0" applyNumberFormat="1" applyFont="1" applyBorder="1" applyAlignment="1" applyProtection="1">
      <alignment horizontal="center" vertical="center" wrapText="1"/>
      <protection locked="0"/>
    </xf>
    <xf numFmtId="10" fontId="1" fillId="0" borderId="6"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9" fillId="0" borderId="2"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 fillId="8" borderId="1" xfId="0" applyFont="1" applyFill="1" applyBorder="1" applyAlignment="1" applyProtection="1">
      <alignment horizontal="left" vertical="center" wrapText="1"/>
      <protection locked="0"/>
    </xf>
    <xf numFmtId="0" fontId="1" fillId="0" borderId="0" xfId="0" applyFont="1" applyBorder="1" applyAlignment="1" applyProtection="1">
      <alignment wrapText="1"/>
    </xf>
    <xf numFmtId="0" fontId="17" fillId="7" borderId="1" xfId="0" applyFont="1" applyFill="1" applyBorder="1" applyAlignment="1" applyProtection="1">
      <alignment horizontal="left" vertical="top" wrapText="1"/>
      <protection locked="0"/>
    </xf>
    <xf numFmtId="1" fontId="1" fillId="4" borderId="3" xfId="0" applyNumberFormat="1" applyFont="1" applyFill="1" applyBorder="1" applyAlignment="1" applyProtection="1">
      <alignment horizontal="center" vertical="center"/>
      <protection locked="0"/>
    </xf>
    <xf numFmtId="1" fontId="1" fillId="4" borderId="12" xfId="0" applyNumberFormat="1" applyFont="1" applyFill="1" applyBorder="1" applyAlignment="1" applyProtection="1">
      <alignment horizontal="center" vertical="center"/>
      <protection locked="0"/>
    </xf>
    <xf numFmtId="1" fontId="1" fillId="4" borderId="3" xfId="0" applyNumberFormat="1" applyFont="1" applyFill="1" applyBorder="1" applyAlignment="1" applyProtection="1">
      <alignment horizontal="center" vertical="center" wrapText="1"/>
      <protection locked="0"/>
    </xf>
    <xf numFmtId="1" fontId="1" fillId="4" borderId="12" xfId="0"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xf>
    <xf numFmtId="0" fontId="8" fillId="0" borderId="12" xfId="0" applyFont="1" applyBorder="1" applyAlignment="1">
      <alignment horizontal="center" vertical="center"/>
    </xf>
    <xf numFmtId="1" fontId="1" fillId="4" borderId="3" xfId="0" applyNumberFormat="1" applyFont="1" applyFill="1" applyBorder="1" applyAlignment="1" applyProtection="1">
      <alignment horizontal="center" vertical="center"/>
    </xf>
    <xf numFmtId="1" fontId="1" fillId="4" borderId="12" xfId="0" applyNumberFormat="1" applyFont="1" applyFill="1" applyBorder="1" applyAlignment="1" applyProtection="1">
      <alignment horizontal="center" vertical="center"/>
    </xf>
    <xf numFmtId="1" fontId="1" fillId="4" borderId="3" xfId="0" applyNumberFormat="1" applyFont="1" applyFill="1" applyBorder="1" applyAlignment="1" applyProtection="1">
      <alignment vertical="center"/>
      <protection locked="0"/>
    </xf>
    <xf numFmtId="1" fontId="1" fillId="4" borderId="12" xfId="0" applyNumberFormat="1" applyFont="1" applyFill="1" applyBorder="1" applyAlignment="1" applyProtection="1">
      <alignment vertical="center"/>
      <protection locked="0"/>
    </xf>
    <xf numFmtId="1" fontId="20" fillId="4" borderId="9" xfId="0" applyNumberFormat="1" applyFont="1" applyFill="1" applyBorder="1" applyAlignment="1" applyProtection="1">
      <alignment vertical="center" wrapText="1"/>
      <protection locked="0"/>
    </xf>
    <xf numFmtId="1" fontId="20" fillId="4" borderId="4" xfId="0" applyNumberFormat="1" applyFont="1" applyFill="1" applyBorder="1" applyAlignment="1" applyProtection="1">
      <alignment vertical="center" wrapText="1"/>
      <protection locked="0"/>
    </xf>
    <xf numFmtId="1" fontId="20" fillId="4" borderId="10" xfId="0" applyNumberFormat="1" applyFont="1" applyFill="1" applyBorder="1" applyAlignment="1" applyProtection="1">
      <alignment vertical="center" wrapText="1"/>
      <protection locked="0"/>
    </xf>
    <xf numFmtId="1" fontId="20" fillId="4" borderId="11" xfId="0" applyNumberFormat="1" applyFont="1" applyFill="1" applyBorder="1" applyAlignment="1" applyProtection="1">
      <alignment vertical="center" wrapText="1"/>
      <protection locked="0"/>
    </xf>
    <xf numFmtId="1" fontId="20" fillId="4" borderId="7" xfId="0" applyNumberFormat="1" applyFont="1" applyFill="1" applyBorder="1" applyAlignment="1" applyProtection="1">
      <alignment vertical="center" wrapText="1"/>
      <protection locked="0"/>
    </xf>
    <xf numFmtId="1" fontId="20" fillId="4" borderId="8" xfId="0" applyNumberFormat="1" applyFont="1" applyFill="1" applyBorder="1" applyAlignment="1" applyProtection="1">
      <alignment vertical="center" wrapText="1"/>
      <protection locked="0"/>
    </xf>
    <xf numFmtId="1" fontId="1" fillId="4" borderId="3" xfId="0" applyNumberFormat="1" applyFont="1" applyFill="1" applyBorder="1" applyAlignment="1" applyProtection="1">
      <alignment horizontal="left" vertical="center"/>
      <protection locked="0"/>
    </xf>
    <xf numFmtId="1" fontId="1" fillId="4" borderId="12" xfId="0" applyNumberFormat="1" applyFont="1" applyFill="1" applyBorder="1" applyAlignment="1" applyProtection="1">
      <alignment horizontal="left" vertical="center"/>
      <protection locked="0"/>
    </xf>
    <xf numFmtId="1" fontId="20" fillId="4" borderId="9" xfId="0" applyNumberFormat="1" applyFont="1" applyFill="1" applyBorder="1" applyAlignment="1" applyProtection="1">
      <alignment horizontal="left" vertical="center" wrapText="1"/>
      <protection locked="0"/>
    </xf>
    <xf numFmtId="1" fontId="20" fillId="4" borderId="4" xfId="0" applyNumberFormat="1" applyFont="1" applyFill="1" applyBorder="1" applyAlignment="1" applyProtection="1">
      <alignment horizontal="left" vertical="center" wrapText="1"/>
      <protection locked="0"/>
    </xf>
    <xf numFmtId="1" fontId="20" fillId="4" borderId="10" xfId="0" applyNumberFormat="1" applyFont="1" applyFill="1" applyBorder="1" applyAlignment="1" applyProtection="1">
      <alignment horizontal="left" vertical="center" wrapText="1"/>
      <protection locked="0"/>
    </xf>
    <xf numFmtId="1" fontId="20" fillId="4" borderId="11" xfId="0" applyNumberFormat="1" applyFont="1" applyFill="1" applyBorder="1" applyAlignment="1" applyProtection="1">
      <alignment horizontal="left" vertical="center" wrapText="1"/>
      <protection locked="0"/>
    </xf>
    <xf numFmtId="1" fontId="20" fillId="4" borderId="7" xfId="0" applyNumberFormat="1" applyFont="1" applyFill="1" applyBorder="1" applyAlignment="1" applyProtection="1">
      <alignment horizontal="left" vertical="center" wrapText="1"/>
      <protection locked="0"/>
    </xf>
    <xf numFmtId="1" fontId="20" fillId="4" borderId="8" xfId="0" applyNumberFormat="1" applyFont="1" applyFill="1" applyBorder="1" applyAlignment="1" applyProtection="1">
      <alignment horizontal="left" vertical="center" wrapText="1"/>
      <protection locked="0"/>
    </xf>
    <xf numFmtId="1" fontId="1" fillId="4" borderId="13"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protection locked="0"/>
    </xf>
    <xf numFmtId="1" fontId="1" fillId="4" borderId="13" xfId="0" applyNumberFormat="1" applyFont="1" applyFill="1" applyBorder="1" applyAlignment="1" applyProtection="1">
      <alignment horizontal="left" vertical="center"/>
      <protection locked="0"/>
    </xf>
    <xf numFmtId="1" fontId="20" fillId="4" borderId="14" xfId="0" applyNumberFormat="1" applyFont="1" applyFill="1" applyBorder="1" applyAlignment="1" applyProtection="1">
      <alignment horizontal="left" vertical="center" wrapText="1"/>
      <protection locked="0"/>
    </xf>
    <xf numFmtId="1" fontId="20" fillId="4" borderId="0" xfId="0" applyNumberFormat="1" applyFont="1" applyFill="1" applyBorder="1" applyAlignment="1" applyProtection="1">
      <alignment horizontal="left" vertical="center" wrapText="1"/>
      <protection locked="0"/>
    </xf>
    <xf numFmtId="1" fontId="20" fillId="4" borderId="15" xfId="0" applyNumberFormat="1" applyFont="1" applyFill="1" applyBorder="1" applyAlignment="1" applyProtection="1">
      <alignment horizontal="left" vertical="center" wrapText="1"/>
      <protection locked="0"/>
    </xf>
    <xf numFmtId="1" fontId="1" fillId="4" borderId="13" xfId="0" applyNumberFormat="1" applyFont="1" applyFill="1" applyBorder="1" applyAlignment="1" applyProtection="1">
      <alignment horizontal="center" vertical="center" wrapText="1"/>
      <protection locked="0"/>
    </xf>
    <xf numFmtId="1" fontId="20" fillId="3" borderId="1" xfId="0" applyNumberFormat="1" applyFont="1" applyFill="1" applyBorder="1" applyAlignment="1" applyProtection="1">
      <alignment horizontal="left" vertical="center" wrapText="1"/>
      <protection locked="0"/>
    </xf>
    <xf numFmtId="0" fontId="8" fillId="0" borderId="13" xfId="0" applyFont="1" applyBorder="1" applyAlignment="1">
      <alignment horizontal="center" vertical="center"/>
    </xf>
    <xf numFmtId="1" fontId="1" fillId="0" borderId="3" xfId="0" applyNumberFormat="1" applyFont="1" applyBorder="1" applyAlignment="1" applyProtection="1">
      <alignment horizontal="center" vertical="center"/>
      <protection locked="0"/>
    </xf>
    <xf numFmtId="1" fontId="1" fillId="0" borderId="13" xfId="0" applyNumberFormat="1" applyFont="1" applyBorder="1" applyAlignment="1" applyProtection="1">
      <alignment horizontal="center" vertical="center"/>
      <protection locked="0"/>
    </xf>
    <xf numFmtId="1" fontId="1" fillId="0" borderId="12" xfId="0" applyNumberFormat="1" applyFont="1" applyBorder="1" applyAlignment="1" applyProtection="1">
      <alignment horizontal="center" vertical="center"/>
      <protection locked="0"/>
    </xf>
    <xf numFmtId="1" fontId="1" fillId="4" borderId="13" xfId="0" applyNumberFormat="1" applyFont="1" applyFill="1" applyBorder="1" applyAlignment="1" applyProtection="1">
      <alignment horizontal="center" vertical="center"/>
    </xf>
    <xf numFmtId="1" fontId="2" fillId="4" borderId="3" xfId="0" applyNumberFormat="1" applyFont="1" applyFill="1" applyBorder="1" applyAlignment="1" applyProtection="1">
      <alignment horizontal="center" vertical="center"/>
      <protection locked="0"/>
    </xf>
    <xf numFmtId="1" fontId="2" fillId="4" borderId="13" xfId="0" applyNumberFormat="1" applyFont="1" applyFill="1" applyBorder="1" applyAlignment="1" applyProtection="1">
      <alignment horizontal="center" vertical="center"/>
      <protection locked="0"/>
    </xf>
    <xf numFmtId="1" fontId="2" fillId="4" borderId="12" xfId="0" applyNumberFormat="1" applyFont="1" applyFill="1" applyBorder="1" applyAlignment="1" applyProtection="1">
      <alignment horizontal="center" vertical="center"/>
      <protection locked="0"/>
    </xf>
    <xf numFmtId="1" fontId="20" fillId="4" borderId="2" xfId="0" applyNumberFormat="1" applyFont="1" applyFill="1" applyBorder="1" applyAlignment="1" applyProtection="1">
      <alignment horizontal="left" vertical="center" wrapText="1"/>
      <protection locked="0"/>
    </xf>
    <xf numFmtId="1" fontId="20" fillId="4" borderId="5" xfId="0" applyNumberFormat="1" applyFont="1" applyFill="1" applyBorder="1" applyAlignment="1" applyProtection="1">
      <alignment horizontal="left" vertical="center" wrapText="1"/>
      <protection locked="0"/>
    </xf>
    <xf numFmtId="1" fontId="20" fillId="4" borderId="6" xfId="0" applyNumberFormat="1" applyFont="1" applyFill="1" applyBorder="1" applyAlignment="1" applyProtection="1">
      <alignment horizontal="left" vertical="center" wrapText="1"/>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1" fontId="1" fillId="4" borderId="9" xfId="0" applyNumberFormat="1" applyFont="1" applyFill="1" applyBorder="1" applyAlignment="1" applyProtection="1">
      <alignment horizontal="left" vertical="center"/>
      <protection locked="0"/>
    </xf>
    <xf numFmtId="1" fontId="1" fillId="4" borderId="14" xfId="0" applyNumberFormat="1" applyFont="1" applyFill="1" applyBorder="1" applyAlignment="1" applyProtection="1">
      <alignment horizontal="left" vertical="center"/>
      <protection locked="0"/>
    </xf>
    <xf numFmtId="1" fontId="1" fillId="4" borderId="11" xfId="0" applyNumberFormat="1" applyFont="1" applyFill="1" applyBorder="1" applyAlignment="1" applyProtection="1">
      <alignment horizontal="left" vertical="center"/>
      <protection locked="0"/>
    </xf>
    <xf numFmtId="1" fontId="20" fillId="3" borderId="1" xfId="0" applyNumberFormat="1" applyFont="1" applyFill="1" applyBorder="1" applyAlignment="1" applyProtection="1">
      <alignment vertical="center" wrapText="1"/>
      <protection locked="0"/>
    </xf>
    <xf numFmtId="1" fontId="1" fillId="4" borderId="9" xfId="0" applyNumberFormat="1" applyFont="1" applyFill="1" applyBorder="1" applyAlignment="1" applyProtection="1">
      <alignment horizontal="left" vertical="center" wrapText="1"/>
      <protection locked="0"/>
    </xf>
    <xf numFmtId="1" fontId="1" fillId="4" borderId="4" xfId="0" applyNumberFormat="1" applyFont="1" applyFill="1" applyBorder="1" applyAlignment="1" applyProtection="1">
      <alignment horizontal="left" vertical="center" wrapText="1"/>
      <protection locked="0"/>
    </xf>
    <xf numFmtId="1" fontId="1" fillId="4" borderId="10" xfId="0" applyNumberFormat="1" applyFont="1" applyFill="1" applyBorder="1" applyAlignment="1" applyProtection="1">
      <alignment horizontal="left" vertical="center" wrapText="1"/>
      <protection locked="0"/>
    </xf>
    <xf numFmtId="1" fontId="1" fillId="4" borderId="11" xfId="0" applyNumberFormat="1" applyFont="1" applyFill="1" applyBorder="1" applyAlignment="1" applyProtection="1">
      <alignment horizontal="left" vertical="center" wrapText="1"/>
      <protection locked="0"/>
    </xf>
    <xf numFmtId="1" fontId="1" fillId="4" borderId="7" xfId="0" applyNumberFormat="1" applyFont="1" applyFill="1" applyBorder="1" applyAlignment="1" applyProtection="1">
      <alignment horizontal="left" vertical="center" wrapText="1"/>
      <protection locked="0"/>
    </xf>
    <xf numFmtId="1" fontId="1" fillId="4" borderId="8" xfId="0" applyNumberFormat="1" applyFont="1" applyFill="1" applyBorder="1" applyAlignment="1" applyProtection="1">
      <alignment horizontal="left" vertical="center" wrapText="1"/>
      <protection locked="0"/>
    </xf>
    <xf numFmtId="1" fontId="1" fillId="4" borderId="9" xfId="0" applyNumberFormat="1" applyFont="1" applyFill="1" applyBorder="1" applyAlignment="1" applyProtection="1">
      <alignment horizontal="left" vertical="top" wrapText="1"/>
      <protection locked="0"/>
    </xf>
    <xf numFmtId="1" fontId="1" fillId="4" borderId="4" xfId="0" applyNumberFormat="1" applyFont="1" applyFill="1" applyBorder="1" applyAlignment="1" applyProtection="1">
      <alignment horizontal="left" vertical="top" wrapText="1"/>
      <protection locked="0"/>
    </xf>
    <xf numFmtId="1" fontId="1" fillId="4" borderId="10" xfId="0" applyNumberFormat="1" applyFont="1" applyFill="1" applyBorder="1" applyAlignment="1" applyProtection="1">
      <alignment horizontal="left" vertical="top" wrapText="1"/>
      <protection locked="0"/>
    </xf>
    <xf numFmtId="1" fontId="1" fillId="4" borderId="14" xfId="0" applyNumberFormat="1" applyFont="1" applyFill="1" applyBorder="1" applyAlignment="1" applyProtection="1">
      <alignment horizontal="left" vertical="top" wrapText="1"/>
      <protection locked="0"/>
    </xf>
    <xf numFmtId="1" fontId="1" fillId="4" borderId="0" xfId="0" applyNumberFormat="1" applyFont="1" applyFill="1" applyBorder="1" applyAlignment="1" applyProtection="1">
      <alignment horizontal="left" vertical="top" wrapText="1"/>
      <protection locked="0"/>
    </xf>
    <xf numFmtId="1" fontId="1" fillId="4" borderId="15" xfId="0" applyNumberFormat="1" applyFont="1" applyFill="1" applyBorder="1" applyAlignment="1" applyProtection="1">
      <alignment horizontal="left" vertical="top" wrapText="1"/>
      <protection locked="0"/>
    </xf>
    <xf numFmtId="1" fontId="1" fillId="4" borderId="11" xfId="0" applyNumberFormat="1" applyFont="1" applyFill="1" applyBorder="1" applyAlignment="1" applyProtection="1">
      <alignment horizontal="left" vertical="top" wrapText="1"/>
      <protection locked="0"/>
    </xf>
    <xf numFmtId="1" fontId="1" fillId="4" borderId="7" xfId="0" applyNumberFormat="1" applyFont="1" applyFill="1" applyBorder="1" applyAlignment="1" applyProtection="1">
      <alignment horizontal="left" vertical="top" wrapText="1"/>
      <protection locked="0"/>
    </xf>
    <xf numFmtId="1" fontId="1" fillId="4" borderId="8" xfId="0" applyNumberFormat="1" applyFont="1" applyFill="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xf>
    <xf numFmtId="49" fontId="10" fillId="3" borderId="2" xfId="0" applyNumberFormat="1" applyFont="1" applyFill="1" applyBorder="1" applyAlignment="1" applyProtection="1">
      <alignment horizontal="left" vertical="center" wrapText="1"/>
      <protection locked="0"/>
    </xf>
    <xf numFmtId="49" fontId="10" fillId="3" borderId="5" xfId="0" applyNumberFormat="1" applyFont="1" applyFill="1" applyBorder="1" applyAlignment="1" applyProtection="1">
      <alignment horizontal="left" vertical="center" wrapText="1"/>
      <protection locked="0"/>
    </xf>
    <xf numFmtId="49" fontId="10" fillId="3" borderId="6" xfId="0" applyNumberFormat="1" applyFont="1" applyFill="1" applyBorder="1" applyAlignment="1" applyProtection="1">
      <alignment horizontal="left" vertical="center" wrapText="1"/>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10"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2" fontId="1"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10" fontId="2" fillId="0" borderId="1" xfId="0" applyNumberFormat="1"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15" fillId="0" borderId="4"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0" fillId="3" borderId="2"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protection locked="0"/>
    </xf>
    <xf numFmtId="0" fontId="10" fillId="3" borderId="6" xfId="0" applyFont="1" applyFill="1" applyBorder="1" applyAlignment="1" applyProtection="1">
      <alignment horizontal="left" vertical="center"/>
      <protection locked="0"/>
    </xf>
    <xf numFmtId="1" fontId="10" fillId="3" borderId="1" xfId="0" applyNumberFormat="1" applyFont="1" applyFill="1" applyBorder="1" applyAlignment="1" applyProtection="1">
      <alignment horizontal="left" vertical="center" wrapText="1"/>
      <protection locked="0"/>
    </xf>
    <xf numFmtId="1" fontId="1" fillId="4" borderId="4" xfId="0" applyNumberFormat="1" applyFont="1" applyFill="1" applyBorder="1" applyAlignment="1" applyProtection="1">
      <alignment horizontal="left" vertical="center"/>
      <protection locked="0"/>
    </xf>
    <xf numFmtId="1" fontId="1" fillId="4" borderId="10"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wrapText="1"/>
    </xf>
    <xf numFmtId="2"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0" borderId="1" xfId="0" applyNumberFormat="1" applyFont="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0" fontId="10" fillId="3" borderId="2" xfId="0" applyFont="1" applyFill="1" applyBorder="1" applyAlignment="1" applyProtection="1">
      <alignment horizontal="left"/>
      <protection locked="0"/>
    </xf>
    <xf numFmtId="0" fontId="10" fillId="3" borderId="5" xfId="0" applyFont="1" applyFill="1" applyBorder="1" applyAlignment="1" applyProtection="1">
      <alignment horizontal="left"/>
      <protection locked="0"/>
    </xf>
    <xf numFmtId="0" fontId="10" fillId="3" borderId="6" xfId="0" applyFont="1" applyFill="1" applyBorder="1" applyAlignment="1" applyProtection="1">
      <alignment horizontal="left"/>
      <protection locked="0"/>
    </xf>
    <xf numFmtId="0" fontId="2" fillId="0" borderId="3"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2" xfId="0" applyFont="1" applyFill="1" applyBorder="1" applyAlignment="1" applyProtection="1">
      <alignment horizontal="left" vertical="center"/>
      <protection locked="0"/>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10" fillId="0" borderId="0" xfId="0" applyFont="1" applyAlignment="1" applyProtection="1">
      <alignment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0" fillId="0" borderId="0" xfId="0" applyFont="1" applyAlignment="1" applyProtection="1">
      <alignment horizontal="left" vertical="center" wrapText="1"/>
      <protection locked="0"/>
    </xf>
    <xf numFmtId="0" fontId="1" fillId="0" borderId="1" xfId="0" applyFont="1" applyBorder="1" applyAlignment="1" applyProtection="1">
      <alignment horizontal="left" vertical="top"/>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1" fontId="1" fillId="0" borderId="3" xfId="0" applyNumberFormat="1" applyFont="1" applyBorder="1" applyAlignment="1" applyProtection="1">
      <alignment horizontal="center" vertical="center"/>
    </xf>
    <xf numFmtId="1" fontId="1" fillId="0" borderId="12" xfId="0" applyNumberFormat="1" applyFont="1" applyBorder="1" applyAlignment="1" applyProtection="1">
      <alignment horizontal="center" vertical="center"/>
    </xf>
    <xf numFmtId="1" fontId="1" fillId="3" borderId="3" xfId="0" applyNumberFormat="1" applyFont="1" applyFill="1" applyBorder="1" applyAlignment="1" applyProtection="1">
      <alignment horizontal="center" vertical="center"/>
      <protection locked="0"/>
    </xf>
    <xf numFmtId="1" fontId="1" fillId="3" borderId="12" xfId="0" applyNumberFormat="1"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protection locked="0"/>
    </xf>
    <xf numFmtId="1" fontId="1" fillId="3" borderId="3" xfId="0" applyNumberFormat="1" applyFont="1" applyFill="1" applyBorder="1" applyAlignment="1" applyProtection="1">
      <alignment horizontal="center" vertical="center" wrapText="1"/>
      <protection locked="0"/>
    </xf>
    <xf numFmtId="1" fontId="1" fillId="3" borderId="12" xfId="0" applyNumberFormat="1" applyFont="1" applyFill="1" applyBorder="1" applyAlignment="1" applyProtection="1">
      <alignment horizontal="center" vertical="center" wrapText="1"/>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0" fillId="3" borderId="2" xfId="0" applyNumberFormat="1" applyFont="1" applyFill="1" applyBorder="1" applyAlignment="1" applyProtection="1">
      <alignment horizontal="left" vertical="center"/>
      <protection locked="0"/>
    </xf>
    <xf numFmtId="1" fontId="10" fillId="3" borderId="5" xfId="0" applyNumberFormat="1" applyFont="1" applyFill="1" applyBorder="1" applyAlignment="1" applyProtection="1">
      <alignment horizontal="left" vertical="center"/>
      <protection locked="0"/>
    </xf>
    <xf numFmtId="1" fontId="10" fillId="3" borderId="6" xfId="0" applyNumberFormat="1" applyFont="1" applyFill="1" applyBorder="1" applyAlignment="1" applyProtection="1">
      <alignment horizontal="left" vertical="center"/>
      <protection locked="0"/>
    </xf>
    <xf numFmtId="2" fontId="1" fillId="0" borderId="1" xfId="0" applyNumberFormat="1" applyFont="1" applyBorder="1" applyAlignment="1" applyProtection="1">
      <alignment horizontal="center" vertical="center" wrapText="1"/>
    </xf>
    <xf numFmtId="0" fontId="23" fillId="0" borderId="1" xfId="0" applyFont="1" applyBorder="1" applyAlignment="1" applyProtection="1">
      <alignment horizontal="left" vertical="center" wrapText="1"/>
    </xf>
    <xf numFmtId="1" fontId="1" fillId="3" borderId="1" xfId="0" applyNumberFormat="1" applyFont="1" applyFill="1" applyBorder="1" applyAlignment="1" applyProtection="1">
      <alignment horizontal="left" vertical="top"/>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0" fillId="3" borderId="2"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wrapText="1"/>
      <protection locked="0"/>
    </xf>
    <xf numFmtId="0" fontId="10" fillId="3" borderId="6" xfId="0" applyFont="1" applyFill="1" applyBorder="1" applyAlignment="1" applyProtection="1">
      <alignment horizontal="left" vertical="center" wrapText="1"/>
      <protection locked="0"/>
    </xf>
    <xf numFmtId="1" fontId="1" fillId="3" borderId="3" xfId="0" applyNumberFormat="1" applyFont="1" applyFill="1" applyBorder="1" applyAlignment="1" applyProtection="1">
      <alignment horizontal="left" vertical="center"/>
      <protection locked="0"/>
    </xf>
    <xf numFmtId="1" fontId="1" fillId="3" borderId="12" xfId="0" applyNumberFormat="1" applyFont="1" applyFill="1" applyBorder="1" applyAlignment="1" applyProtection="1">
      <alignment horizontal="left" vertical="center"/>
      <protection locked="0"/>
    </xf>
    <xf numFmtId="1" fontId="1" fillId="3" borderId="9" xfId="0" applyNumberFormat="1" applyFont="1" applyFill="1" applyBorder="1" applyAlignment="1" applyProtection="1">
      <alignment horizontal="left" vertical="center" wrapText="1"/>
      <protection locked="0"/>
    </xf>
    <xf numFmtId="1" fontId="1" fillId="3" borderId="4" xfId="0" applyNumberFormat="1" applyFont="1" applyFill="1" applyBorder="1" applyAlignment="1" applyProtection="1">
      <alignment horizontal="left" vertical="center" wrapText="1"/>
      <protection locked="0"/>
    </xf>
    <xf numFmtId="1" fontId="1" fillId="3" borderId="10" xfId="0" applyNumberFormat="1" applyFont="1" applyFill="1" applyBorder="1" applyAlignment="1" applyProtection="1">
      <alignment horizontal="left" vertical="center" wrapText="1"/>
      <protection locked="0"/>
    </xf>
    <xf numFmtId="1" fontId="1" fillId="3" borderId="11" xfId="0" applyNumberFormat="1" applyFont="1" applyFill="1" applyBorder="1" applyAlignment="1" applyProtection="1">
      <alignment horizontal="left" vertical="center" wrapText="1"/>
      <protection locked="0"/>
    </xf>
    <xf numFmtId="1" fontId="1" fillId="3" borderId="7" xfId="0" applyNumberFormat="1" applyFont="1" applyFill="1" applyBorder="1" applyAlignment="1" applyProtection="1">
      <alignment horizontal="left" vertical="center" wrapText="1"/>
      <protection locked="0"/>
    </xf>
    <xf numFmtId="1" fontId="1" fillId="3" borderId="8" xfId="0" applyNumberFormat="1" applyFont="1" applyFill="1" applyBorder="1" applyAlignment="1" applyProtection="1">
      <alignment horizontal="left" vertical="center" wrapText="1"/>
      <protection locked="0"/>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1" fillId="0" borderId="0" xfId="0" applyFont="1" applyAlignment="1" applyProtection="1">
      <alignment wrapText="1"/>
      <protection locked="0"/>
    </xf>
    <xf numFmtId="1" fontId="18" fillId="4" borderId="2" xfId="0" applyNumberFormat="1" applyFont="1" applyFill="1" applyBorder="1" applyAlignment="1" applyProtection="1">
      <alignment horizontal="center" vertical="center" wrapText="1"/>
      <protection locked="0"/>
    </xf>
    <xf numFmtId="1" fontId="18" fillId="4" borderId="5" xfId="0" applyNumberFormat="1" applyFont="1" applyFill="1" applyBorder="1" applyAlignment="1" applyProtection="1">
      <alignment horizontal="center" vertical="center" wrapText="1"/>
      <protection locked="0"/>
    </xf>
    <xf numFmtId="1" fontId="18" fillId="4" borderId="6" xfId="0" applyNumberFormat="1" applyFont="1" applyFill="1" applyBorder="1" applyAlignment="1" applyProtection="1">
      <alignment horizontal="center" vertical="center" wrapText="1"/>
      <protection locked="0"/>
    </xf>
    <xf numFmtId="1" fontId="1" fillId="4" borderId="2" xfId="0" applyNumberFormat="1" applyFont="1" applyFill="1" applyBorder="1" applyAlignment="1" applyProtection="1">
      <alignment horizontal="center" vertical="center"/>
      <protection locked="0"/>
    </xf>
    <xf numFmtId="1" fontId="1" fillId="4" borderId="5"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1" fontId="2" fillId="4" borderId="1" xfId="0" applyNumberFormat="1" applyFont="1" applyFill="1" applyBorder="1" applyAlignment="1" applyProtection="1">
      <alignment horizontal="center" vertical="center"/>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6" xfId="0" applyFont="1" applyFill="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left" vertical="center" wrapText="1"/>
      <protection locked="0"/>
    </xf>
    <xf numFmtId="0" fontId="15" fillId="0" borderId="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2" fillId="0" borderId="9"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4" borderId="1" xfId="0" applyNumberFormat="1" applyFont="1" applyFill="1" applyBorder="1" applyAlignment="1" applyProtection="1">
      <alignment horizontal="center" vertical="center"/>
      <protection locked="0"/>
    </xf>
    <xf numFmtId="1" fontId="20" fillId="4" borderId="1" xfId="0" applyNumberFormat="1" applyFont="1" applyFill="1" applyBorder="1" applyAlignment="1" applyProtection="1">
      <alignment horizontal="left" vertical="center"/>
      <protection locked="0"/>
    </xf>
    <xf numFmtId="1" fontId="2" fillId="0" borderId="12" xfId="0" applyNumberFormat="1" applyFont="1" applyBorder="1" applyAlignment="1" applyProtection="1">
      <alignment horizontal="center" vertical="center"/>
      <protection locked="0"/>
    </xf>
    <xf numFmtId="1" fontId="25" fillId="4" borderId="9" xfId="0" applyNumberFormat="1" applyFont="1" applyFill="1" applyBorder="1" applyAlignment="1" applyProtection="1">
      <alignment horizontal="left" vertical="center" wrapText="1"/>
      <protection locked="0"/>
    </xf>
    <xf numFmtId="1" fontId="25" fillId="4" borderId="4" xfId="0" applyNumberFormat="1" applyFont="1" applyFill="1" applyBorder="1" applyAlignment="1" applyProtection="1">
      <alignment horizontal="left" vertical="center" wrapText="1"/>
      <protection locked="0"/>
    </xf>
    <xf numFmtId="1" fontId="25" fillId="4" borderId="10" xfId="0" applyNumberFormat="1" applyFont="1" applyFill="1" applyBorder="1" applyAlignment="1" applyProtection="1">
      <alignment horizontal="left" vertical="center" wrapText="1"/>
      <protection locked="0"/>
    </xf>
    <xf numFmtId="1" fontId="25" fillId="4" borderId="14" xfId="0" applyNumberFormat="1" applyFont="1" applyFill="1" applyBorder="1" applyAlignment="1" applyProtection="1">
      <alignment horizontal="left" vertical="center" wrapText="1"/>
      <protection locked="0"/>
    </xf>
    <xf numFmtId="1" fontId="25" fillId="4" borderId="0" xfId="0" applyNumberFormat="1" applyFont="1" applyFill="1" applyBorder="1" applyAlignment="1" applyProtection="1">
      <alignment horizontal="left" vertical="center" wrapText="1"/>
      <protection locked="0"/>
    </xf>
    <xf numFmtId="1" fontId="25" fillId="4" borderId="15" xfId="0" applyNumberFormat="1" applyFont="1" applyFill="1" applyBorder="1" applyAlignment="1" applyProtection="1">
      <alignment horizontal="left" vertical="center" wrapText="1"/>
      <protection locked="0"/>
    </xf>
    <xf numFmtId="1" fontId="25" fillId="4" borderId="11" xfId="0" applyNumberFormat="1" applyFont="1" applyFill="1" applyBorder="1" applyAlignment="1" applyProtection="1">
      <alignment horizontal="left" vertical="center" wrapText="1"/>
      <protection locked="0"/>
    </xf>
    <xf numFmtId="1" fontId="25" fillId="4" borderId="7" xfId="0" applyNumberFormat="1" applyFont="1" applyFill="1" applyBorder="1" applyAlignment="1" applyProtection="1">
      <alignment horizontal="left" vertical="center" wrapText="1"/>
      <protection locked="0"/>
    </xf>
    <xf numFmtId="1" fontId="25" fillId="4" borderId="8" xfId="0" applyNumberFormat="1" applyFont="1" applyFill="1" applyBorder="1" applyAlignment="1" applyProtection="1">
      <alignment horizontal="left" vertical="center" wrapText="1"/>
      <protection locked="0"/>
    </xf>
    <xf numFmtId="1" fontId="20" fillId="4" borderId="1" xfId="0" applyNumberFormat="1" applyFont="1" applyFill="1" applyBorder="1" applyAlignment="1" applyProtection="1">
      <alignment horizontal="left" vertical="center" wrapText="1"/>
      <protection locked="0"/>
    </xf>
    <xf numFmtId="1" fontId="21" fillId="4" borderId="2" xfId="0" applyNumberFormat="1" applyFont="1" applyFill="1" applyBorder="1" applyAlignment="1" applyProtection="1">
      <alignment horizontal="left" vertical="center" wrapText="1"/>
      <protection locked="0"/>
    </xf>
    <xf numFmtId="1" fontId="21" fillId="4" borderId="5" xfId="0" applyNumberFormat="1" applyFont="1" applyFill="1" applyBorder="1" applyAlignment="1" applyProtection="1">
      <alignment horizontal="left" vertical="center" wrapText="1"/>
      <protection locked="0"/>
    </xf>
    <xf numFmtId="1" fontId="21" fillId="4" borderId="6" xfId="0" applyNumberFormat="1" applyFont="1" applyFill="1" applyBorder="1" applyAlignment="1" applyProtection="1">
      <alignment horizontal="left" vertical="center" wrapText="1"/>
      <protection locked="0"/>
    </xf>
    <xf numFmtId="1" fontId="1" fillId="0" borderId="2"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1" fontId="20" fillId="3" borderId="9" xfId="0" applyNumberFormat="1" applyFont="1" applyFill="1" applyBorder="1" applyAlignment="1" applyProtection="1">
      <alignment horizontal="left" vertical="center" wrapText="1"/>
      <protection locked="0"/>
    </xf>
    <xf numFmtId="1" fontId="20" fillId="3" borderId="4" xfId="0" applyNumberFormat="1" applyFont="1" applyFill="1" applyBorder="1" applyAlignment="1" applyProtection="1">
      <alignment horizontal="left" vertical="center" wrapText="1"/>
      <protection locked="0"/>
    </xf>
    <xf numFmtId="1" fontId="20" fillId="3" borderId="10" xfId="0" applyNumberFormat="1" applyFont="1" applyFill="1" applyBorder="1" applyAlignment="1" applyProtection="1">
      <alignment horizontal="left" vertical="center" wrapText="1"/>
      <protection locked="0"/>
    </xf>
    <xf numFmtId="1" fontId="20" fillId="3" borderId="14" xfId="0" applyNumberFormat="1" applyFont="1" applyFill="1" applyBorder="1" applyAlignment="1" applyProtection="1">
      <alignment horizontal="left" vertical="center" wrapText="1"/>
      <protection locked="0"/>
    </xf>
    <xf numFmtId="1" fontId="20" fillId="3" borderId="0" xfId="0" applyNumberFormat="1" applyFont="1" applyFill="1" applyBorder="1" applyAlignment="1" applyProtection="1">
      <alignment horizontal="left" vertical="center" wrapText="1"/>
      <protection locked="0"/>
    </xf>
    <xf numFmtId="1" fontId="20" fillId="3" borderId="15" xfId="0" applyNumberFormat="1" applyFont="1" applyFill="1" applyBorder="1" applyAlignment="1" applyProtection="1">
      <alignment horizontal="left" vertical="center" wrapText="1"/>
      <protection locked="0"/>
    </xf>
    <xf numFmtId="1" fontId="20" fillId="3" borderId="11" xfId="0" applyNumberFormat="1" applyFont="1" applyFill="1" applyBorder="1" applyAlignment="1" applyProtection="1">
      <alignment horizontal="left" vertical="center" wrapText="1"/>
      <protection locked="0"/>
    </xf>
    <xf numFmtId="1" fontId="20" fillId="3" borderId="7" xfId="0" applyNumberFormat="1" applyFont="1" applyFill="1" applyBorder="1" applyAlignment="1" applyProtection="1">
      <alignment horizontal="left" vertical="center" wrapText="1"/>
      <protection locked="0"/>
    </xf>
    <xf numFmtId="1" fontId="20" fillId="3" borderId="8" xfId="0" applyNumberFormat="1" applyFont="1" applyFill="1" applyBorder="1" applyAlignment="1" applyProtection="1">
      <alignment horizontal="left" vertical="center" wrapText="1"/>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2"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Alignment="1" applyProtection="1">
      <alignment horizontal="left"/>
      <protection locked="0"/>
    </xf>
    <xf numFmtId="0" fontId="2" fillId="0" borderId="3"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2" fillId="0" borderId="2" xfId="0" applyFont="1" applyBorder="1" applyAlignment="1">
      <alignment horizontal="left"/>
    </xf>
    <xf numFmtId="0" fontId="22" fillId="0" borderId="5" xfId="0" applyFont="1" applyBorder="1" applyAlignment="1">
      <alignment horizontal="left"/>
    </xf>
    <xf numFmtId="0" fontId="22" fillId="0" borderId="6" xfId="0" applyFont="1" applyBorder="1" applyAlignment="1">
      <alignment horizontal="left"/>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2" fillId="0" borderId="1" xfId="0" applyFont="1" applyBorder="1" applyAlignment="1">
      <alignment horizontal="left" vertical="center" wrapText="1"/>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2" fillId="0" borderId="0" xfId="0" applyFont="1" applyBorder="1" applyAlignment="1">
      <alignment horizontal="center"/>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cellXfs>
  <cellStyles count="1">
    <cellStyle name="Normal" xfId="0" builtinId="0"/>
  </cellStyles>
  <dxfs count="54">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7674819" y="371016"/>
              <a:ext cx="1276575" cy="195936"/>
              <a:chOff x="7355898" y="381927"/>
              <a:chExt cx="1216705" cy="188695"/>
            </a:xfrm>
          </xdr:grpSpPr>
          <xdr:sp macro="" textlink="">
            <xdr:nvSpPr>
              <xdr:cNvPr id="2065" name="Group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7355898" y="38192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066" name="Option Button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89" name="Group 88">
              <a:extLst>
                <a:ext uri="{FF2B5EF4-FFF2-40B4-BE49-F238E27FC236}">
                  <a16:creationId xmlns:a16="http://schemas.microsoft.com/office/drawing/2014/main" id="{00000000-0008-0000-0100-000059000000}"/>
                </a:ext>
              </a:extLst>
            </xdr:cNvPr>
            <xdr:cNvGrpSpPr/>
          </xdr:nvGrpSpPr>
          <xdr:grpSpPr>
            <a:xfrm>
              <a:off x="7674819" y="1423309"/>
              <a:ext cx="1276575" cy="185049"/>
              <a:chOff x="7355898" y="381853"/>
              <a:chExt cx="1216705" cy="188694"/>
            </a:xfrm>
          </xdr:grpSpPr>
          <xdr:sp macro="" textlink="">
            <xdr:nvSpPr>
              <xdr:cNvPr id="2122" name="Group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7355898" y="381853"/>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23" name="Option Button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24" name="Option Button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93" name="Group 92">
              <a:extLst>
                <a:ext uri="{FF2B5EF4-FFF2-40B4-BE49-F238E27FC236}">
                  <a16:creationId xmlns:a16="http://schemas.microsoft.com/office/drawing/2014/main" id="{00000000-0008-0000-0100-00005D000000}"/>
                </a:ext>
              </a:extLst>
            </xdr:cNvPr>
            <xdr:cNvGrpSpPr/>
          </xdr:nvGrpSpPr>
          <xdr:grpSpPr>
            <a:xfrm>
              <a:off x="7674819" y="1793423"/>
              <a:ext cx="1276575" cy="185050"/>
              <a:chOff x="7355898" y="381855"/>
              <a:chExt cx="1216705" cy="188696"/>
            </a:xfrm>
          </xdr:grpSpPr>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7355898" y="381855"/>
                <a:ext cx="1216705" cy="188696"/>
              </a:xfrm>
              <a:prstGeom prst="rect">
                <a:avLst/>
              </a:prstGeom>
              <a:noFill/>
              <a:ln w="9525">
                <a:miter lim="800000"/>
                <a:headEnd/>
                <a:tailEnd/>
              </a:ln>
              <a:extLst>
                <a:ext uri="{909E8E84-426E-40DD-AFC4-6F175D3DCCD1}">
                  <a14:hiddenFill>
                    <a:noFill/>
                  </a14:hiddenFill>
                </a:ext>
              </a:extLst>
            </xdr:spPr>
          </xdr:sp>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97" name="Group 96">
              <a:extLst>
                <a:ext uri="{FF2B5EF4-FFF2-40B4-BE49-F238E27FC236}">
                  <a16:creationId xmlns:a16="http://schemas.microsoft.com/office/drawing/2014/main" id="{00000000-0008-0000-0100-000061000000}"/>
                </a:ext>
              </a:extLst>
            </xdr:cNvPr>
            <xdr:cNvGrpSpPr/>
          </xdr:nvGrpSpPr>
          <xdr:grpSpPr>
            <a:xfrm>
              <a:off x="7674819" y="2254245"/>
              <a:ext cx="1276575" cy="195935"/>
              <a:chOff x="7355898" y="381853"/>
              <a:chExt cx="1216705" cy="188695"/>
            </a:xfrm>
          </xdr:grpSpPr>
          <xdr:sp macro="" textlink="">
            <xdr:nvSpPr>
              <xdr:cNvPr id="2128" name="Group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7355898"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29" name="Option Button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30" name="Option Button 82" hidden="1">
                <a:extLst>
                  <a:ext uri="{63B3BB69-23CF-44E3-9099-C40C66FF867C}">
                    <a14:compatExt spid="_x0000_s2130"/>
                  </a:ext>
                  <a:ext uri="{FF2B5EF4-FFF2-40B4-BE49-F238E27FC236}">
                    <a16:creationId xmlns:a16="http://schemas.microsoft.com/office/drawing/2014/main" id="{00000000-0008-0000-0100-000052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01" name="Group 100">
              <a:extLst>
                <a:ext uri="{FF2B5EF4-FFF2-40B4-BE49-F238E27FC236}">
                  <a16:creationId xmlns:a16="http://schemas.microsoft.com/office/drawing/2014/main" id="{00000000-0008-0000-0100-000065000000}"/>
                </a:ext>
              </a:extLst>
            </xdr:cNvPr>
            <xdr:cNvGrpSpPr/>
          </xdr:nvGrpSpPr>
          <xdr:grpSpPr>
            <a:xfrm>
              <a:off x="7674819" y="2930031"/>
              <a:ext cx="1276575" cy="185049"/>
              <a:chOff x="7355898" y="381853"/>
              <a:chExt cx="1216705" cy="188694"/>
            </a:xfrm>
          </xdr:grpSpPr>
          <xdr:sp macro="" textlink="">
            <xdr:nvSpPr>
              <xdr:cNvPr id="2131" name="Group Box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7355898" y="381853"/>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33" name="Option Button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105" name="Group 104">
              <a:extLst>
                <a:ext uri="{FF2B5EF4-FFF2-40B4-BE49-F238E27FC236}">
                  <a16:creationId xmlns:a16="http://schemas.microsoft.com/office/drawing/2014/main" id="{00000000-0008-0000-0100-000069000000}"/>
                </a:ext>
              </a:extLst>
            </xdr:cNvPr>
            <xdr:cNvGrpSpPr/>
          </xdr:nvGrpSpPr>
          <xdr:grpSpPr>
            <a:xfrm>
              <a:off x="7674819" y="3311031"/>
              <a:ext cx="1276575" cy="185049"/>
              <a:chOff x="7355898" y="381853"/>
              <a:chExt cx="1216705" cy="188694"/>
            </a:xfrm>
          </xdr:grpSpPr>
          <xdr:sp macro="" textlink="">
            <xdr:nvSpPr>
              <xdr:cNvPr id="2134" name="Group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7355898" y="381853"/>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109" name="Group 108">
              <a:extLst>
                <a:ext uri="{FF2B5EF4-FFF2-40B4-BE49-F238E27FC236}">
                  <a16:creationId xmlns:a16="http://schemas.microsoft.com/office/drawing/2014/main" id="{00000000-0008-0000-0100-00006D000000}"/>
                </a:ext>
              </a:extLst>
            </xdr:cNvPr>
            <xdr:cNvGrpSpPr/>
          </xdr:nvGrpSpPr>
          <xdr:grpSpPr>
            <a:xfrm>
              <a:off x="7674819" y="3681145"/>
              <a:ext cx="1276575" cy="195935"/>
              <a:chOff x="7355898" y="381853"/>
              <a:chExt cx="1216705" cy="188695"/>
            </a:xfrm>
          </xdr:grpSpPr>
          <xdr:sp macro="" textlink="">
            <xdr:nvSpPr>
              <xdr:cNvPr id="2137" name="Group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7355898" y="381853"/>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38" name="Option Button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39" name="Option Button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7674460" y="1052836"/>
              <a:ext cx="1276575" cy="185049"/>
              <a:chOff x="7355898" y="381853"/>
              <a:chExt cx="1216705" cy="188694"/>
            </a:xfrm>
          </xdr:grpSpPr>
          <xdr:sp macro="" textlink="">
            <xdr:nvSpPr>
              <xdr:cNvPr id="2146" name="Group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7355898" y="381853"/>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47" name="Option Button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48" name="Option Button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674819" y="4062145"/>
              <a:ext cx="1276575" cy="185049"/>
              <a:chOff x="7355898" y="381853"/>
              <a:chExt cx="1216705" cy="188694"/>
            </a:xfrm>
          </xdr:grpSpPr>
          <xdr:sp macro="" textlink="">
            <xdr:nvSpPr>
              <xdr:cNvPr id="2149" name="Group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7355898" y="381853"/>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50" name="Option Button 102" hidden="1">
                <a:extLst>
                  <a:ext uri="{63B3BB69-23CF-44E3-9099-C40C66FF867C}">
                    <a14:compatExt spid="_x0000_s2150"/>
                  </a:ext>
                  <a:ext uri="{FF2B5EF4-FFF2-40B4-BE49-F238E27FC236}">
                    <a16:creationId xmlns:a16="http://schemas.microsoft.com/office/drawing/2014/main" id="{00000000-0008-0000-0100-000066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51" name="Option Button 103" hidden="1">
                <a:extLst>
                  <a:ext uri="{63B3BB69-23CF-44E3-9099-C40C66FF867C}">
                    <a14:compatExt spid="_x0000_s2151"/>
                  </a:ext>
                  <a:ext uri="{FF2B5EF4-FFF2-40B4-BE49-F238E27FC236}">
                    <a16:creationId xmlns:a16="http://schemas.microsoft.com/office/drawing/2014/main" id="{00000000-0008-0000-0100-000067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7674819" y="4432259"/>
              <a:ext cx="1276575" cy="185049"/>
              <a:chOff x="7355898" y="381853"/>
              <a:chExt cx="1216705" cy="188694"/>
            </a:xfrm>
          </xdr:grpSpPr>
          <xdr:sp macro="" textlink="">
            <xdr:nvSpPr>
              <xdr:cNvPr id="2152" name="Group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7355898" y="381853"/>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53" name="Option Button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54" name="Option Button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43" name="Group 42">
              <a:extLst>
                <a:ext uri="{FF2B5EF4-FFF2-40B4-BE49-F238E27FC236}">
                  <a16:creationId xmlns:a16="http://schemas.microsoft.com/office/drawing/2014/main" id="{00000000-0008-0000-0100-00002B000000}"/>
                </a:ext>
              </a:extLst>
            </xdr:cNvPr>
            <xdr:cNvGrpSpPr/>
          </xdr:nvGrpSpPr>
          <xdr:grpSpPr>
            <a:xfrm>
              <a:off x="7674819" y="371016"/>
              <a:ext cx="1276575" cy="195936"/>
              <a:chOff x="7355871" y="381917"/>
              <a:chExt cx="1216705" cy="188695"/>
            </a:xfrm>
          </xdr:grpSpPr>
          <xdr:sp macro="" textlink="">
            <xdr:nvSpPr>
              <xdr:cNvPr id="2155" name="Group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7355871" y="381917"/>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56" name="Option Button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57" name="Option Button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7674819" y="1423309"/>
              <a:ext cx="1276575" cy="185049"/>
              <a:chOff x="7355871" y="381861"/>
              <a:chExt cx="1216705" cy="188694"/>
            </a:xfrm>
          </xdr:grpSpPr>
          <xdr:sp macro="" textlink="">
            <xdr:nvSpPr>
              <xdr:cNvPr id="2158" name="Group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7355871" y="381861"/>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59" name="Option Button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60" name="Option Button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50" name="Group 49">
              <a:extLst>
                <a:ext uri="{FF2B5EF4-FFF2-40B4-BE49-F238E27FC236}">
                  <a16:creationId xmlns:a16="http://schemas.microsoft.com/office/drawing/2014/main" id="{00000000-0008-0000-0100-000032000000}"/>
                </a:ext>
              </a:extLst>
            </xdr:cNvPr>
            <xdr:cNvGrpSpPr/>
          </xdr:nvGrpSpPr>
          <xdr:grpSpPr>
            <a:xfrm>
              <a:off x="7674819" y="1793423"/>
              <a:ext cx="1276575" cy="185050"/>
              <a:chOff x="7355871" y="381863"/>
              <a:chExt cx="1216705" cy="188696"/>
            </a:xfrm>
          </xdr:grpSpPr>
          <xdr:sp macro="" textlink="">
            <xdr:nvSpPr>
              <xdr:cNvPr id="2161" name="Group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7355871" y="381863"/>
                <a:ext cx="1216705" cy="188696"/>
              </a:xfrm>
              <a:prstGeom prst="rect">
                <a:avLst/>
              </a:prstGeom>
              <a:noFill/>
              <a:ln w="9525">
                <a:miter lim="800000"/>
                <a:headEnd/>
                <a:tailEnd/>
              </a:ln>
              <a:extLst>
                <a:ext uri="{909E8E84-426E-40DD-AFC4-6F175D3DCCD1}">
                  <a14:hiddenFill>
                    <a:noFill/>
                  </a14:hiddenFill>
                </a:ext>
              </a:extLst>
            </xdr:spPr>
          </xdr:sp>
          <xdr:sp macro="" textlink="">
            <xdr:nvSpPr>
              <xdr:cNvPr id="2162" name="Option Button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63" name="Option Button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54" name="Group 53">
              <a:extLst>
                <a:ext uri="{FF2B5EF4-FFF2-40B4-BE49-F238E27FC236}">
                  <a16:creationId xmlns:a16="http://schemas.microsoft.com/office/drawing/2014/main" id="{00000000-0008-0000-0100-000036000000}"/>
                </a:ext>
              </a:extLst>
            </xdr:cNvPr>
            <xdr:cNvGrpSpPr/>
          </xdr:nvGrpSpPr>
          <xdr:grpSpPr>
            <a:xfrm>
              <a:off x="7674819" y="2254245"/>
              <a:ext cx="1276575" cy="195935"/>
              <a:chOff x="7355871" y="381861"/>
              <a:chExt cx="1216705" cy="188695"/>
            </a:xfrm>
          </xdr:grpSpPr>
          <xdr:sp macro="" textlink="">
            <xdr:nvSpPr>
              <xdr:cNvPr id="2164" name="Group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7355871" y="381861"/>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65" name="Option Button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66" name="Option Button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7674819" y="2930031"/>
              <a:ext cx="1276575" cy="185049"/>
              <a:chOff x="7355871" y="381861"/>
              <a:chExt cx="1216705" cy="188694"/>
            </a:xfrm>
          </xdr:grpSpPr>
          <xdr:sp macro="" textlink="">
            <xdr:nvSpPr>
              <xdr:cNvPr id="2167" name="Group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7355871" y="381861"/>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68" name="Option Button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69" name="Option Button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62" name="Group 61">
              <a:extLst>
                <a:ext uri="{FF2B5EF4-FFF2-40B4-BE49-F238E27FC236}">
                  <a16:creationId xmlns:a16="http://schemas.microsoft.com/office/drawing/2014/main" id="{00000000-0008-0000-0100-00003E000000}"/>
                </a:ext>
              </a:extLst>
            </xdr:cNvPr>
            <xdr:cNvGrpSpPr/>
          </xdr:nvGrpSpPr>
          <xdr:grpSpPr>
            <a:xfrm>
              <a:off x="7674819" y="3311031"/>
              <a:ext cx="1276575" cy="185049"/>
              <a:chOff x="7355871" y="381861"/>
              <a:chExt cx="1216705" cy="188694"/>
            </a:xfrm>
          </xdr:grpSpPr>
          <xdr:sp macro="" textlink="">
            <xdr:nvSpPr>
              <xdr:cNvPr id="2170" name="Group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7355871" y="381861"/>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71" name="Option Button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72" name="Option Button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66" name="Group 65">
              <a:extLst>
                <a:ext uri="{FF2B5EF4-FFF2-40B4-BE49-F238E27FC236}">
                  <a16:creationId xmlns:a16="http://schemas.microsoft.com/office/drawing/2014/main" id="{00000000-0008-0000-0100-000042000000}"/>
                </a:ext>
              </a:extLst>
            </xdr:cNvPr>
            <xdr:cNvGrpSpPr/>
          </xdr:nvGrpSpPr>
          <xdr:grpSpPr>
            <a:xfrm>
              <a:off x="7674819" y="3681145"/>
              <a:ext cx="1276575" cy="195935"/>
              <a:chOff x="7355871" y="381861"/>
              <a:chExt cx="1216705" cy="188695"/>
            </a:xfrm>
          </xdr:grpSpPr>
          <xdr:sp macro="" textlink="">
            <xdr:nvSpPr>
              <xdr:cNvPr id="2173" name="Group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7355871" y="381861"/>
                <a:ext cx="1216705" cy="188695"/>
              </a:xfrm>
              <a:prstGeom prst="rect">
                <a:avLst/>
              </a:prstGeom>
              <a:noFill/>
              <a:ln w="9525">
                <a:miter lim="800000"/>
                <a:headEnd/>
                <a:tailEnd/>
              </a:ln>
              <a:extLst>
                <a:ext uri="{909E8E84-426E-40DD-AFC4-6F175D3DCCD1}">
                  <a14:hiddenFill>
                    <a:noFill/>
                  </a14:hiddenFill>
                </a:ext>
              </a:extLst>
            </xdr:spPr>
          </xdr:sp>
          <xdr:sp macro="" textlink="">
            <xdr:nvSpPr>
              <xdr:cNvPr id="2174" name="Option Button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75" name="Option Button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70" name="Group 69">
              <a:extLst>
                <a:ext uri="{FF2B5EF4-FFF2-40B4-BE49-F238E27FC236}">
                  <a16:creationId xmlns:a16="http://schemas.microsoft.com/office/drawing/2014/main" id="{00000000-0008-0000-0100-000046000000}"/>
                </a:ext>
              </a:extLst>
            </xdr:cNvPr>
            <xdr:cNvGrpSpPr/>
          </xdr:nvGrpSpPr>
          <xdr:grpSpPr>
            <a:xfrm>
              <a:off x="7674460" y="1052836"/>
              <a:ext cx="1276575" cy="185049"/>
              <a:chOff x="7355871" y="381861"/>
              <a:chExt cx="1216705" cy="188694"/>
            </a:xfrm>
          </xdr:grpSpPr>
          <xdr:sp macro="" textlink="">
            <xdr:nvSpPr>
              <xdr:cNvPr id="2176" name="Group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7355871" y="381861"/>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77" name="Option Button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78" name="Option Button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74" name="Group 73">
              <a:extLst>
                <a:ext uri="{FF2B5EF4-FFF2-40B4-BE49-F238E27FC236}">
                  <a16:creationId xmlns:a16="http://schemas.microsoft.com/office/drawing/2014/main" id="{00000000-0008-0000-0100-00004A000000}"/>
                </a:ext>
              </a:extLst>
            </xdr:cNvPr>
            <xdr:cNvGrpSpPr/>
          </xdr:nvGrpSpPr>
          <xdr:grpSpPr>
            <a:xfrm>
              <a:off x="7674819" y="4062145"/>
              <a:ext cx="1276575" cy="185049"/>
              <a:chOff x="7355871" y="381861"/>
              <a:chExt cx="1216705" cy="188694"/>
            </a:xfrm>
          </xdr:grpSpPr>
          <xdr:sp macro="" textlink="">
            <xdr:nvSpPr>
              <xdr:cNvPr id="2179" name="Group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7355871" y="381861"/>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80" name="Option Button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81" name="Option Button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78" name="Group 77">
              <a:extLst>
                <a:ext uri="{FF2B5EF4-FFF2-40B4-BE49-F238E27FC236}">
                  <a16:creationId xmlns:a16="http://schemas.microsoft.com/office/drawing/2014/main" id="{00000000-0008-0000-0100-00004E000000}"/>
                </a:ext>
              </a:extLst>
            </xdr:cNvPr>
            <xdr:cNvGrpSpPr/>
          </xdr:nvGrpSpPr>
          <xdr:grpSpPr>
            <a:xfrm>
              <a:off x="7674819" y="4432259"/>
              <a:ext cx="1276575" cy="185049"/>
              <a:chOff x="7355871" y="381861"/>
              <a:chExt cx="1216705" cy="188694"/>
            </a:xfrm>
          </xdr:grpSpPr>
          <xdr:sp macro="" textlink="">
            <xdr:nvSpPr>
              <xdr:cNvPr id="2182" name="Group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7355871" y="381861"/>
                <a:ext cx="1216705" cy="188694"/>
              </a:xfrm>
              <a:prstGeom prst="rect">
                <a:avLst/>
              </a:prstGeom>
              <a:noFill/>
              <a:ln w="9525">
                <a:miter lim="800000"/>
                <a:headEnd/>
                <a:tailEnd/>
              </a:ln>
              <a:extLst>
                <a:ext uri="{909E8E84-426E-40DD-AFC4-6F175D3DCCD1}">
                  <a14:hiddenFill>
                    <a:noFill/>
                  </a14:hiddenFill>
                </a:ext>
              </a:extLst>
            </xdr:spPr>
          </xdr:sp>
          <xdr:sp macro="" textlink="">
            <xdr:nvSpPr>
              <xdr:cNvPr id="2183" name="Option Button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Da</a:t>
                </a:r>
              </a:p>
            </xdr:txBody>
          </xdr:sp>
          <xdr:sp macro="" textlink="">
            <xdr:nvSpPr>
              <xdr:cNvPr id="2184" name="Option Button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GB"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U403"/>
  <sheetViews>
    <sheetView tabSelected="1" showRuler="0" view="pageLayout" zoomScale="70" zoomScaleNormal="100" zoomScalePageLayoutView="70" workbookViewId="0">
      <selection activeCell="B152" sqref="B152:I152"/>
    </sheetView>
  </sheetViews>
  <sheetFormatPr defaultColWidth="9.109375" defaultRowHeight="13.2" x14ac:dyDescent="0.25"/>
  <cols>
    <col min="1" max="1" width="9.33203125" style="1" customWidth="1"/>
    <col min="2" max="2" width="7.109375" style="1" customWidth="1"/>
    <col min="3" max="3" width="7.33203125" style="1" customWidth="1"/>
    <col min="4" max="5" width="4.6640625" style="1" customWidth="1"/>
    <col min="6" max="6" width="4.5546875" style="1" customWidth="1"/>
    <col min="7" max="7" width="8.109375" style="1" customWidth="1"/>
    <col min="8" max="8" width="8.33203125" style="1" customWidth="1"/>
    <col min="9" max="9" width="6.33203125" style="1" customWidth="1"/>
    <col min="10" max="10" width="7.33203125" style="1" customWidth="1"/>
    <col min="11" max="11" width="5.6640625" style="1" customWidth="1"/>
    <col min="12" max="12" width="6.109375" style="1" customWidth="1"/>
    <col min="13" max="13" width="5.5546875" style="1" customWidth="1"/>
    <col min="14" max="18" width="6" style="1" customWidth="1"/>
    <col min="19" max="19" width="6.109375" style="1" customWidth="1"/>
    <col min="20" max="20" width="9.33203125" style="1" customWidth="1"/>
    <col min="21" max="21" width="12.44140625" style="1" customWidth="1"/>
    <col min="22" max="22" width="8.6640625" style="1" customWidth="1"/>
    <col min="23" max="23" width="8.44140625" style="1" customWidth="1"/>
    <col min="24" max="24" width="12.44140625" style="1" customWidth="1"/>
    <col min="25" max="25" width="13.44140625" style="1" customWidth="1"/>
    <col min="26" max="16384" width="9.109375" style="1"/>
  </cols>
  <sheetData>
    <row r="1" spans="1:28" x14ac:dyDescent="0.25">
      <c r="A1" s="322" t="s">
        <v>148</v>
      </c>
      <c r="B1" s="322"/>
      <c r="C1" s="322"/>
      <c r="D1" s="322"/>
      <c r="E1" s="322"/>
      <c r="F1" s="322"/>
      <c r="G1" s="322"/>
      <c r="H1" s="322"/>
      <c r="I1" s="322"/>
      <c r="J1" s="322"/>
      <c r="K1" s="322"/>
      <c r="M1" s="341" t="s">
        <v>22</v>
      </c>
      <c r="N1" s="341"/>
      <c r="O1" s="341"/>
      <c r="P1" s="341"/>
      <c r="Q1" s="341"/>
      <c r="R1" s="341"/>
      <c r="S1" s="341"/>
      <c r="T1" s="341"/>
      <c r="Y1" s="46"/>
      <c r="Z1" s="46"/>
    </row>
    <row r="2" spans="1:28" ht="4.2" customHeight="1" x14ac:dyDescent="0.3">
      <c r="A2" s="322"/>
      <c r="B2" s="322"/>
      <c r="C2" s="322"/>
      <c r="D2" s="322"/>
      <c r="E2" s="322"/>
      <c r="F2" s="322"/>
      <c r="G2" s="322"/>
      <c r="H2" s="322"/>
      <c r="I2" s="322"/>
      <c r="J2" s="322"/>
      <c r="K2" s="322"/>
      <c r="Y2" s="59"/>
      <c r="Z2" s="60"/>
      <c r="AA2" s="46"/>
      <c r="AB2" s="46"/>
    </row>
    <row r="3" spans="1:28" ht="14.4" x14ac:dyDescent="0.3">
      <c r="A3" s="323" t="s">
        <v>96</v>
      </c>
      <c r="B3" s="323"/>
      <c r="C3" s="323"/>
      <c r="D3" s="323"/>
      <c r="E3" s="323"/>
      <c r="F3" s="323"/>
      <c r="G3" s="323"/>
      <c r="H3" s="323"/>
      <c r="I3" s="323"/>
      <c r="J3" s="323"/>
      <c r="K3" s="323"/>
      <c r="M3" s="192"/>
      <c r="N3" s="193"/>
      <c r="O3" s="353" t="s">
        <v>39</v>
      </c>
      <c r="P3" s="354"/>
      <c r="Q3" s="355"/>
      <c r="R3" s="353" t="s">
        <v>40</v>
      </c>
      <c r="S3" s="354"/>
      <c r="T3" s="355"/>
      <c r="U3" s="152" t="str">
        <f>IF(O4&gt;=22,"Corect","Trebuie alocate cel puțin 22 de ore pe săptămână")</f>
        <v>Corect</v>
      </c>
      <c r="V3" s="153"/>
      <c r="W3" s="153"/>
      <c r="X3" s="153"/>
      <c r="Y3" s="60"/>
      <c r="Z3" s="60"/>
      <c r="AA3" s="46"/>
    </row>
    <row r="4" spans="1:28" ht="15" customHeight="1" x14ac:dyDescent="0.3">
      <c r="A4" s="323" t="s">
        <v>164</v>
      </c>
      <c r="B4" s="323"/>
      <c r="C4" s="323"/>
      <c r="D4" s="323"/>
      <c r="E4" s="323"/>
      <c r="F4" s="323"/>
      <c r="G4" s="323"/>
      <c r="H4" s="323"/>
      <c r="I4" s="323"/>
      <c r="J4" s="323"/>
      <c r="K4" s="323"/>
      <c r="M4" s="283" t="s">
        <v>15</v>
      </c>
      <c r="N4" s="285"/>
      <c r="O4" s="350">
        <f>N53</f>
        <v>25</v>
      </c>
      <c r="P4" s="351"/>
      <c r="Q4" s="352"/>
      <c r="R4" s="350">
        <f>N70</f>
        <v>28</v>
      </c>
      <c r="S4" s="351"/>
      <c r="T4" s="352"/>
      <c r="U4" s="152" t="str">
        <f>IF(R4&gt;=22,"Corect","Trebuie alocate cel puțin 22 de ore pe săptămână")</f>
        <v>Corect</v>
      </c>
      <c r="V4" s="153"/>
      <c r="W4" s="153"/>
      <c r="X4" s="153"/>
      <c r="Y4" s="60"/>
      <c r="Z4" s="60"/>
      <c r="AA4" s="46"/>
      <c r="AB4" s="46"/>
    </row>
    <row r="5" spans="1:28" ht="15" customHeight="1" x14ac:dyDescent="0.3">
      <c r="A5" s="167" t="s">
        <v>24</v>
      </c>
      <c r="B5" s="167"/>
      <c r="C5" s="167"/>
      <c r="D5" s="167"/>
      <c r="E5" s="167"/>
      <c r="F5" s="167"/>
      <c r="G5" s="167"/>
      <c r="H5" s="167"/>
      <c r="I5" s="167"/>
      <c r="J5" s="167"/>
      <c r="K5" s="167"/>
      <c r="M5" s="283" t="s">
        <v>16</v>
      </c>
      <c r="N5" s="285"/>
      <c r="O5" s="350">
        <f>N86</f>
        <v>24</v>
      </c>
      <c r="P5" s="351"/>
      <c r="Q5" s="352"/>
      <c r="R5" s="350">
        <f>N100</f>
        <v>25</v>
      </c>
      <c r="S5" s="351"/>
      <c r="T5" s="352"/>
      <c r="U5" s="152" t="str">
        <f>IF(O5&gt;=22,"Corect","Trebuie alocate cel puțin 22 de ore pe săptămână")</f>
        <v>Corect</v>
      </c>
      <c r="V5" s="153"/>
      <c r="W5" s="153"/>
      <c r="X5" s="153"/>
      <c r="Y5" s="60"/>
      <c r="Z5" s="60"/>
      <c r="AA5" s="46"/>
    </row>
    <row r="6" spans="1:28" ht="15" customHeight="1" x14ac:dyDescent="0.3">
      <c r="A6" s="167" t="s">
        <v>165</v>
      </c>
      <c r="B6" s="167"/>
      <c r="C6" s="167"/>
      <c r="D6" s="167"/>
      <c r="E6" s="167"/>
      <c r="F6" s="167"/>
      <c r="G6" s="167"/>
      <c r="H6" s="167"/>
      <c r="I6" s="167"/>
      <c r="J6" s="167"/>
      <c r="K6" s="167"/>
      <c r="M6" s="283" t="s">
        <v>17</v>
      </c>
      <c r="N6" s="285"/>
      <c r="O6" s="350">
        <f>N115</f>
        <v>24</v>
      </c>
      <c r="P6" s="351"/>
      <c r="Q6" s="352"/>
      <c r="R6" s="350">
        <f>N129</f>
        <v>22</v>
      </c>
      <c r="S6" s="351"/>
      <c r="T6" s="352"/>
      <c r="U6" s="152" t="str">
        <f>IF(R5&gt;=22,"Corect","Trebuie alocate cel puțin 22 de ore pe săptămână")</f>
        <v>Corect</v>
      </c>
      <c r="V6" s="153"/>
      <c r="W6" s="153"/>
      <c r="X6" s="153"/>
      <c r="Y6" s="60"/>
      <c r="Z6" s="60"/>
      <c r="AA6" s="46"/>
    </row>
    <row r="7" spans="1:28" s="127" customFormat="1" ht="14.4" x14ac:dyDescent="0.3">
      <c r="A7" s="356" t="s">
        <v>168</v>
      </c>
      <c r="B7" s="356"/>
      <c r="C7" s="356"/>
      <c r="D7" s="356"/>
      <c r="E7" s="356"/>
      <c r="F7" s="356"/>
      <c r="G7" s="356"/>
      <c r="H7" s="356"/>
      <c r="I7" s="356"/>
      <c r="J7" s="356"/>
      <c r="K7" s="356"/>
      <c r="M7" s="129"/>
      <c r="U7" s="152" t="str">
        <f>IF(O6&gt;=22,"Corect","Trebuie alocate cel puțin 22 de ore pe săptămână")</f>
        <v>Corect</v>
      </c>
      <c r="V7" s="153"/>
      <c r="W7" s="153"/>
      <c r="X7" s="153"/>
      <c r="Y7" s="60"/>
      <c r="Z7" s="60"/>
      <c r="AA7" s="128"/>
    </row>
    <row r="8" spans="1:28" ht="12" customHeight="1" x14ac:dyDescent="0.3">
      <c r="A8" s="356"/>
      <c r="B8" s="356"/>
      <c r="C8" s="356"/>
      <c r="D8" s="356"/>
      <c r="E8" s="356"/>
      <c r="F8" s="356"/>
      <c r="G8" s="356"/>
      <c r="H8" s="356"/>
      <c r="I8" s="356"/>
      <c r="J8" s="356"/>
      <c r="K8" s="356"/>
      <c r="N8" s="127"/>
      <c r="O8" s="127"/>
      <c r="P8" s="127"/>
      <c r="Q8" s="127"/>
      <c r="R8" s="127"/>
      <c r="S8" s="127"/>
      <c r="T8" s="127"/>
      <c r="U8" s="152" t="str">
        <f>IF(R6&gt;=22,"Corect","Trebuie alocate cel puțin 22 de ore pe săptămână")</f>
        <v>Corect</v>
      </c>
      <c r="V8" s="153"/>
      <c r="W8" s="153"/>
      <c r="X8" s="153"/>
      <c r="Y8" s="60"/>
      <c r="Z8" s="60"/>
      <c r="AA8" s="46"/>
    </row>
    <row r="9" spans="1:28" ht="14.4" x14ac:dyDescent="0.3">
      <c r="A9" s="175" t="s">
        <v>166</v>
      </c>
      <c r="B9" s="175"/>
      <c r="C9" s="175"/>
      <c r="D9" s="175"/>
      <c r="E9" s="175"/>
      <c r="F9" s="175"/>
      <c r="G9" s="175"/>
      <c r="H9" s="175"/>
      <c r="I9" s="175"/>
      <c r="J9" s="175"/>
      <c r="K9" s="175"/>
      <c r="M9" s="167" t="s">
        <v>143</v>
      </c>
      <c r="N9" s="167"/>
      <c r="O9" s="167"/>
      <c r="P9" s="167"/>
      <c r="Q9" s="167"/>
      <c r="R9" s="167"/>
      <c r="S9" s="167"/>
      <c r="T9" s="167"/>
      <c r="U9" s="60"/>
      <c r="V9" s="60"/>
      <c r="W9" s="60"/>
      <c r="X9" s="60"/>
      <c r="Y9" s="60"/>
      <c r="Z9" s="60"/>
      <c r="AA9" s="46"/>
    </row>
    <row r="10" spans="1:28" ht="14.4" x14ac:dyDescent="0.3">
      <c r="A10" s="175" t="s">
        <v>167</v>
      </c>
      <c r="B10" s="175"/>
      <c r="C10" s="175"/>
      <c r="D10" s="175"/>
      <c r="E10" s="175"/>
      <c r="F10" s="175"/>
      <c r="G10" s="175"/>
      <c r="H10" s="175"/>
      <c r="I10" s="175"/>
      <c r="J10" s="175"/>
      <c r="K10" s="175"/>
      <c r="M10" s="167"/>
      <c r="N10" s="167"/>
      <c r="O10" s="167"/>
      <c r="P10" s="167"/>
      <c r="Q10" s="167"/>
      <c r="R10" s="167"/>
      <c r="S10" s="167"/>
      <c r="T10" s="167"/>
      <c r="Y10" s="60"/>
      <c r="Z10" s="60"/>
    </row>
    <row r="11" spans="1:28" ht="14.4" x14ac:dyDescent="0.3">
      <c r="A11" s="175" t="s">
        <v>19</v>
      </c>
      <c r="B11" s="175"/>
      <c r="C11" s="175"/>
      <c r="D11" s="175"/>
      <c r="E11" s="175"/>
      <c r="F11" s="175"/>
      <c r="G11" s="175"/>
      <c r="H11" s="175"/>
      <c r="I11" s="175"/>
      <c r="J11" s="175"/>
      <c r="K11" s="175"/>
      <c r="M11" s="167"/>
      <c r="N11" s="167"/>
      <c r="O11" s="167"/>
      <c r="P11" s="167"/>
      <c r="Q11" s="167"/>
      <c r="R11" s="167"/>
      <c r="S11" s="167"/>
      <c r="T11" s="167"/>
      <c r="U11" s="290" t="s">
        <v>110</v>
      </c>
      <c r="V11" s="290"/>
      <c r="W11" s="290"/>
      <c r="X11" s="290"/>
      <c r="Y11" s="60"/>
      <c r="Z11" s="60"/>
    </row>
    <row r="12" spans="1:28" ht="14.4" x14ac:dyDescent="0.3">
      <c r="A12" s="175" t="s">
        <v>20</v>
      </c>
      <c r="B12" s="175"/>
      <c r="C12" s="175"/>
      <c r="D12" s="175"/>
      <c r="E12" s="175"/>
      <c r="F12" s="175"/>
      <c r="G12" s="175"/>
      <c r="H12" s="175"/>
      <c r="I12" s="175"/>
      <c r="J12" s="175"/>
      <c r="K12" s="175"/>
      <c r="M12" s="167"/>
      <c r="N12" s="167"/>
      <c r="O12" s="167"/>
      <c r="P12" s="167"/>
      <c r="Q12" s="167"/>
      <c r="R12" s="167"/>
      <c r="S12" s="167"/>
      <c r="T12" s="167"/>
      <c r="U12" s="290"/>
      <c r="V12" s="290"/>
      <c r="W12" s="290"/>
      <c r="X12" s="290"/>
      <c r="Y12" s="60"/>
      <c r="Z12" s="60"/>
    </row>
    <row r="13" spans="1:28" ht="12.6" customHeight="1" x14ac:dyDescent="0.3">
      <c r="A13" s="175"/>
      <c r="B13" s="175"/>
      <c r="C13" s="175"/>
      <c r="D13" s="175"/>
      <c r="E13" s="175"/>
      <c r="F13" s="175"/>
      <c r="G13" s="175"/>
      <c r="H13" s="175"/>
      <c r="I13" s="175"/>
      <c r="J13" s="175"/>
      <c r="K13" s="175"/>
      <c r="M13" s="415" t="s">
        <v>23</v>
      </c>
      <c r="N13" s="415"/>
      <c r="O13" s="415"/>
      <c r="P13" s="415"/>
      <c r="Q13" s="415"/>
      <c r="R13" s="415"/>
      <c r="S13" s="415"/>
      <c r="T13" s="415"/>
      <c r="U13" s="290"/>
      <c r="V13" s="290"/>
      <c r="W13" s="290"/>
      <c r="X13" s="290"/>
      <c r="Y13" s="60"/>
      <c r="Z13" s="60"/>
    </row>
    <row r="14" spans="1:28" ht="15" customHeight="1" x14ac:dyDescent="0.3">
      <c r="A14" s="169" t="s">
        <v>0</v>
      </c>
      <c r="B14" s="169"/>
      <c r="C14" s="169"/>
      <c r="D14" s="169"/>
      <c r="E14" s="169"/>
      <c r="F14" s="169"/>
      <c r="G14" s="169"/>
      <c r="H14" s="169"/>
      <c r="I14" s="169"/>
      <c r="J14" s="169"/>
      <c r="K14" s="169"/>
      <c r="M14" s="168" t="s">
        <v>174</v>
      </c>
      <c r="N14" s="168"/>
      <c r="O14" s="168"/>
      <c r="P14" s="168"/>
      <c r="Q14" s="168"/>
      <c r="R14" s="168"/>
      <c r="S14" s="168"/>
      <c r="T14" s="168"/>
      <c r="U14" s="290"/>
      <c r="V14" s="290"/>
      <c r="W14" s="290"/>
      <c r="X14" s="290"/>
      <c r="Y14" s="60"/>
      <c r="Z14" s="60"/>
    </row>
    <row r="15" spans="1:28" ht="15" customHeight="1" x14ac:dyDescent="0.3">
      <c r="A15" s="170" t="s">
        <v>1</v>
      </c>
      <c r="B15" s="170"/>
      <c r="C15" s="170"/>
      <c r="D15" s="170"/>
      <c r="E15" s="170"/>
      <c r="F15" s="170"/>
      <c r="G15" s="170"/>
      <c r="H15" s="170"/>
      <c r="I15" s="170"/>
      <c r="J15" s="170"/>
      <c r="K15" s="170"/>
      <c r="M15" s="342" t="s">
        <v>175</v>
      </c>
      <c r="N15" s="342"/>
      <c r="O15" s="342"/>
      <c r="P15" s="342"/>
      <c r="Q15" s="342"/>
      <c r="R15" s="342"/>
      <c r="S15" s="342"/>
      <c r="T15" s="342"/>
      <c r="U15" s="290"/>
      <c r="V15" s="290"/>
      <c r="W15" s="290"/>
      <c r="X15" s="290"/>
      <c r="Y15" s="60"/>
      <c r="Z15" s="60"/>
    </row>
    <row r="16" spans="1:28" ht="12.75" customHeight="1" x14ac:dyDescent="0.25">
      <c r="A16" s="170" t="s">
        <v>169</v>
      </c>
      <c r="B16" s="170"/>
      <c r="C16" s="170"/>
      <c r="D16" s="170"/>
      <c r="E16" s="170"/>
      <c r="F16" s="170"/>
      <c r="G16" s="170"/>
      <c r="H16" s="170"/>
      <c r="I16" s="170"/>
      <c r="J16" s="170"/>
      <c r="K16" s="170"/>
      <c r="M16" s="416" t="s">
        <v>176</v>
      </c>
      <c r="N16" s="416"/>
      <c r="O16" s="416"/>
      <c r="P16" s="416"/>
      <c r="Q16" s="416"/>
      <c r="R16" s="416"/>
      <c r="S16" s="416"/>
      <c r="T16" s="416"/>
      <c r="U16" s="290"/>
      <c r="V16" s="290"/>
      <c r="W16" s="290"/>
      <c r="X16" s="290"/>
      <c r="Y16" s="47"/>
      <c r="Z16" s="47"/>
    </row>
    <row r="17" spans="1:26" x14ac:dyDescent="0.25">
      <c r="A17" s="170" t="s">
        <v>170</v>
      </c>
      <c r="B17" s="170"/>
      <c r="C17" s="170"/>
      <c r="D17" s="170"/>
      <c r="E17" s="170"/>
      <c r="F17" s="170"/>
      <c r="G17" s="170"/>
      <c r="H17" s="170"/>
      <c r="I17" s="170"/>
      <c r="J17" s="170"/>
      <c r="K17" s="170"/>
      <c r="M17" s="416"/>
      <c r="N17" s="416"/>
      <c r="O17" s="416"/>
      <c r="P17" s="416"/>
      <c r="Q17" s="416"/>
      <c r="R17" s="416"/>
      <c r="S17" s="416"/>
      <c r="T17" s="416"/>
      <c r="U17" s="47"/>
      <c r="V17" s="47"/>
      <c r="W17" s="47"/>
      <c r="X17" s="47"/>
      <c r="Y17" s="47"/>
      <c r="Z17" s="47"/>
    </row>
    <row r="18" spans="1:26" ht="12.75" customHeight="1" x14ac:dyDescent="0.25">
      <c r="A18" s="343" t="s">
        <v>171</v>
      </c>
      <c r="B18" s="343"/>
      <c r="C18" s="343"/>
      <c r="D18" s="343"/>
      <c r="E18" s="343"/>
      <c r="F18" s="343"/>
      <c r="G18" s="343"/>
      <c r="H18" s="343"/>
      <c r="I18" s="343"/>
      <c r="J18" s="343"/>
      <c r="K18" s="343"/>
      <c r="M18" s="416" t="s">
        <v>177</v>
      </c>
      <c r="N18" s="416"/>
      <c r="O18" s="416"/>
      <c r="P18" s="416"/>
      <c r="Q18" s="416"/>
      <c r="R18" s="416"/>
      <c r="S18" s="416"/>
      <c r="T18" s="416"/>
      <c r="U18" s="47"/>
      <c r="V18" s="47"/>
      <c r="W18" s="47"/>
      <c r="X18" s="47"/>
      <c r="Y18" s="47"/>
      <c r="Z18" s="47"/>
    </row>
    <row r="19" spans="1:26" ht="12.75" customHeight="1" x14ac:dyDescent="0.25">
      <c r="A19" s="175" t="s">
        <v>74</v>
      </c>
      <c r="B19" s="175"/>
      <c r="C19" s="175"/>
      <c r="D19" s="175"/>
      <c r="E19" s="175"/>
      <c r="F19" s="175"/>
      <c r="G19" s="175"/>
      <c r="H19" s="175"/>
      <c r="I19" s="175"/>
      <c r="J19" s="175"/>
      <c r="K19" s="175"/>
      <c r="M19" s="416"/>
      <c r="N19" s="416"/>
      <c r="O19" s="416"/>
      <c r="P19" s="416"/>
      <c r="Q19" s="416"/>
      <c r="R19" s="416"/>
      <c r="S19" s="416"/>
      <c r="T19" s="416"/>
      <c r="U19" s="47"/>
      <c r="V19" s="47"/>
      <c r="W19" s="47"/>
      <c r="X19" s="47"/>
      <c r="Y19" s="47"/>
      <c r="Z19" s="47"/>
    </row>
    <row r="20" spans="1:26" ht="12.75" customHeight="1" x14ac:dyDescent="0.25">
      <c r="A20" s="175" t="s">
        <v>97</v>
      </c>
      <c r="B20" s="175"/>
      <c r="C20" s="175"/>
      <c r="D20" s="175"/>
      <c r="E20" s="175"/>
      <c r="F20" s="175"/>
      <c r="G20" s="175"/>
      <c r="H20" s="175"/>
      <c r="I20" s="175"/>
      <c r="J20" s="175"/>
      <c r="K20" s="175"/>
      <c r="M20" s="173" t="s">
        <v>178</v>
      </c>
      <c r="N20" s="173"/>
      <c r="O20" s="173"/>
      <c r="P20" s="173"/>
      <c r="Q20" s="173"/>
      <c r="R20" s="173"/>
      <c r="S20" s="173"/>
      <c r="T20" s="173"/>
      <c r="U20" s="47"/>
      <c r="V20" s="47"/>
      <c r="W20" s="47"/>
      <c r="X20" s="47"/>
      <c r="Y20" s="47"/>
      <c r="Z20" s="47"/>
    </row>
    <row r="21" spans="1:26" s="40" customFormat="1" x14ac:dyDescent="0.25">
      <c r="A21" s="175" t="s">
        <v>2</v>
      </c>
      <c r="B21" s="175"/>
      <c r="C21" s="175"/>
      <c r="D21" s="175"/>
      <c r="E21" s="175"/>
      <c r="F21" s="175"/>
      <c r="G21" s="175"/>
      <c r="H21" s="175"/>
      <c r="I21" s="175"/>
      <c r="J21" s="175"/>
      <c r="K21" s="175"/>
      <c r="M21" s="173" t="s">
        <v>179</v>
      </c>
      <c r="N21" s="173"/>
      <c r="O21" s="173"/>
      <c r="P21" s="173"/>
      <c r="Q21" s="173"/>
      <c r="R21" s="173"/>
      <c r="S21" s="173"/>
      <c r="T21" s="173"/>
      <c r="U21" s="47"/>
      <c r="V21" s="47"/>
      <c r="W21" s="47"/>
      <c r="X21" s="47"/>
      <c r="Y21" s="47"/>
      <c r="Z21" s="47"/>
    </row>
    <row r="22" spans="1:26" s="27" customFormat="1" x14ac:dyDescent="0.25">
      <c r="A22" s="26"/>
      <c r="B22" s="26"/>
      <c r="C22" s="26"/>
      <c r="D22" s="26"/>
      <c r="E22" s="26"/>
      <c r="F22" s="26"/>
      <c r="G22" s="26"/>
      <c r="H22" s="26"/>
      <c r="I22" s="26"/>
      <c r="J22" s="26"/>
      <c r="K22" s="26"/>
      <c r="M22" s="167" t="s">
        <v>114</v>
      </c>
      <c r="N22" s="167"/>
      <c r="O22" s="167"/>
      <c r="P22" s="167"/>
      <c r="Q22" s="167"/>
      <c r="R22" s="167"/>
      <c r="S22" s="167"/>
      <c r="T22" s="167"/>
      <c r="U22" s="47"/>
      <c r="V22" s="47"/>
      <c r="W22" s="47"/>
      <c r="X22" s="47"/>
      <c r="Y22" s="47"/>
      <c r="Z22" s="47"/>
    </row>
    <row r="23" spans="1:26" x14ac:dyDescent="0.25">
      <c r="A23" s="174" t="s">
        <v>144</v>
      </c>
      <c r="B23" s="174"/>
      <c r="C23" s="174"/>
      <c r="D23" s="174"/>
      <c r="E23" s="174"/>
      <c r="F23" s="174"/>
      <c r="G23" s="174"/>
      <c r="H23" s="174"/>
      <c r="I23" s="174"/>
      <c r="J23" s="174"/>
      <c r="K23" s="174"/>
      <c r="M23" s="167"/>
      <c r="N23" s="167"/>
      <c r="O23" s="167"/>
      <c r="P23" s="167"/>
      <c r="Q23" s="167"/>
      <c r="R23" s="167"/>
      <c r="S23" s="167"/>
      <c r="T23" s="167"/>
      <c r="U23" s="47"/>
      <c r="V23" s="47"/>
      <c r="W23" s="47"/>
      <c r="X23" s="47"/>
      <c r="Y23" s="47"/>
      <c r="Z23" s="47"/>
    </row>
    <row r="24" spans="1:26" x14ac:dyDescent="0.25">
      <c r="A24" s="174"/>
      <c r="B24" s="174"/>
      <c r="C24" s="174"/>
      <c r="D24" s="174"/>
      <c r="E24" s="174"/>
      <c r="F24" s="174"/>
      <c r="G24" s="174"/>
      <c r="H24" s="174"/>
      <c r="I24" s="174"/>
      <c r="J24" s="174"/>
      <c r="K24" s="174"/>
      <c r="M24" s="167"/>
      <c r="N24" s="167"/>
      <c r="O24" s="167"/>
      <c r="P24" s="167"/>
      <c r="Q24" s="167"/>
      <c r="R24" s="167"/>
      <c r="S24" s="167"/>
      <c r="T24" s="167"/>
      <c r="U24" s="47"/>
      <c r="V24" s="47"/>
      <c r="W24" s="47"/>
      <c r="X24" s="47"/>
      <c r="Y24" s="47"/>
      <c r="Z24" s="47"/>
    </row>
    <row r="25" spans="1:26" x14ac:dyDescent="0.25">
      <c r="A25" s="174"/>
      <c r="B25" s="174"/>
      <c r="C25" s="174"/>
      <c r="D25" s="174"/>
      <c r="E25" s="174"/>
      <c r="F25" s="174"/>
      <c r="G25" s="174"/>
      <c r="H25" s="174"/>
      <c r="I25" s="174"/>
      <c r="J25" s="174"/>
      <c r="K25" s="174"/>
      <c r="M25" s="167"/>
      <c r="N25" s="167"/>
      <c r="O25" s="167"/>
      <c r="P25" s="167"/>
      <c r="Q25" s="167"/>
      <c r="R25" s="167"/>
      <c r="S25" s="167"/>
      <c r="T25" s="167"/>
      <c r="U25" s="47"/>
      <c r="V25" s="47"/>
      <c r="W25" s="47"/>
      <c r="X25" s="47"/>
      <c r="Y25" s="47"/>
      <c r="Z25" s="47"/>
    </row>
    <row r="26" spans="1:26" x14ac:dyDescent="0.25">
      <c r="A26" s="174"/>
      <c r="B26" s="174"/>
      <c r="C26" s="174"/>
      <c r="D26" s="174"/>
      <c r="E26" s="174"/>
      <c r="F26" s="174"/>
      <c r="G26" s="174"/>
      <c r="H26" s="174"/>
      <c r="I26" s="174"/>
      <c r="J26" s="174"/>
      <c r="K26" s="174"/>
      <c r="M26" s="167"/>
      <c r="N26" s="167"/>
      <c r="O26" s="167"/>
      <c r="P26" s="167"/>
      <c r="Q26" s="167"/>
      <c r="R26" s="167"/>
      <c r="S26" s="167"/>
      <c r="T26" s="167"/>
      <c r="U26" s="47"/>
      <c r="V26" s="47"/>
      <c r="W26" s="47"/>
      <c r="X26" s="47"/>
      <c r="Y26" s="47"/>
      <c r="Z26" s="47"/>
    </row>
    <row r="27" spans="1:26" ht="5.4" customHeight="1" x14ac:dyDescent="0.25">
      <c r="A27" s="2"/>
      <c r="B27" s="2"/>
      <c r="C27" s="2"/>
      <c r="D27" s="2"/>
      <c r="E27" s="2"/>
      <c r="F27" s="2"/>
      <c r="G27" s="2"/>
      <c r="H27" s="2"/>
      <c r="I27" s="2"/>
      <c r="J27" s="2"/>
      <c r="K27" s="2"/>
      <c r="M27" s="3"/>
      <c r="N27" s="3"/>
      <c r="O27" s="3"/>
      <c r="P27" s="3"/>
      <c r="Q27" s="3"/>
      <c r="R27" s="3"/>
      <c r="U27" s="47"/>
      <c r="V27" s="47"/>
      <c r="W27" s="47"/>
      <c r="X27" s="47"/>
      <c r="Y27" s="47"/>
      <c r="Z27" s="47"/>
    </row>
    <row r="28" spans="1:26" x14ac:dyDescent="0.25">
      <c r="A28" s="172" t="s">
        <v>18</v>
      </c>
      <c r="B28" s="172"/>
      <c r="C28" s="172"/>
      <c r="D28" s="172"/>
      <c r="E28" s="172"/>
      <c r="F28" s="172"/>
      <c r="G28" s="172"/>
      <c r="H28" s="172"/>
      <c r="I28" s="172"/>
      <c r="J28" s="172"/>
      <c r="K28" s="172"/>
      <c r="M28" s="88"/>
      <c r="N28" s="88"/>
      <c r="O28" s="88"/>
      <c r="P28" s="88"/>
      <c r="Q28" s="88"/>
      <c r="R28" s="88"/>
      <c r="S28" s="88"/>
      <c r="T28" s="88"/>
      <c r="U28" s="47"/>
      <c r="V28" s="47"/>
      <c r="W28" s="47"/>
      <c r="X28" s="47"/>
      <c r="Y28" s="47"/>
      <c r="Z28" s="47"/>
    </row>
    <row r="29" spans="1:26" ht="12.75" customHeight="1" x14ac:dyDescent="0.25">
      <c r="A29" s="164"/>
      <c r="B29" s="155" t="s">
        <v>3</v>
      </c>
      <c r="C29" s="157"/>
      <c r="D29" s="155" t="s">
        <v>4</v>
      </c>
      <c r="E29" s="156"/>
      <c r="F29" s="157"/>
      <c r="G29" s="161" t="s">
        <v>21</v>
      </c>
      <c r="H29" s="161" t="s">
        <v>11</v>
      </c>
      <c r="I29" s="155" t="s">
        <v>5</v>
      </c>
      <c r="J29" s="156"/>
      <c r="K29" s="157"/>
      <c r="M29" s="171" t="s">
        <v>180</v>
      </c>
      <c r="N29" s="171"/>
      <c r="O29" s="171"/>
      <c r="P29" s="171"/>
      <c r="Q29" s="171"/>
      <c r="R29" s="171"/>
      <c r="S29" s="171"/>
      <c r="T29" s="171"/>
    </row>
    <row r="30" spans="1:26" s="127" customFormat="1" x14ac:dyDescent="0.25">
      <c r="A30" s="165"/>
      <c r="B30" s="158"/>
      <c r="C30" s="160"/>
      <c r="D30" s="158"/>
      <c r="E30" s="159"/>
      <c r="F30" s="160"/>
      <c r="G30" s="162"/>
      <c r="H30" s="162"/>
      <c r="I30" s="158"/>
      <c r="J30" s="159"/>
      <c r="K30" s="160"/>
      <c r="M30" s="171"/>
      <c r="N30" s="171"/>
      <c r="O30" s="171"/>
      <c r="P30" s="171"/>
      <c r="Q30" s="171"/>
      <c r="R30" s="171"/>
      <c r="S30" s="171"/>
      <c r="T30" s="171"/>
    </row>
    <row r="31" spans="1:26" ht="14.25" customHeight="1" x14ac:dyDescent="0.25">
      <c r="A31" s="166"/>
      <c r="B31" s="36" t="s">
        <v>6</v>
      </c>
      <c r="C31" s="36" t="s">
        <v>7</v>
      </c>
      <c r="D31" s="36" t="s">
        <v>8</v>
      </c>
      <c r="E31" s="36" t="s">
        <v>9</v>
      </c>
      <c r="F31" s="36" t="s">
        <v>10</v>
      </c>
      <c r="G31" s="163"/>
      <c r="H31" s="163"/>
      <c r="I31" s="36" t="s">
        <v>12</v>
      </c>
      <c r="J31" s="36" t="s">
        <v>13</v>
      </c>
      <c r="K31" s="36" t="s">
        <v>14</v>
      </c>
      <c r="M31" s="171"/>
      <c r="N31" s="171"/>
      <c r="O31" s="171"/>
      <c r="P31" s="171"/>
      <c r="Q31" s="171"/>
      <c r="R31" s="171"/>
      <c r="S31" s="171"/>
      <c r="T31" s="171"/>
    </row>
    <row r="32" spans="1:26" ht="17.25" customHeight="1" x14ac:dyDescent="0.3">
      <c r="A32" s="38" t="s">
        <v>15</v>
      </c>
      <c r="B32" s="37">
        <v>14</v>
      </c>
      <c r="C32" s="37">
        <v>14</v>
      </c>
      <c r="D32" s="17">
        <v>3</v>
      </c>
      <c r="E32" s="17">
        <v>3</v>
      </c>
      <c r="F32" s="17">
        <v>2</v>
      </c>
      <c r="G32" s="17"/>
      <c r="H32" s="140">
        <v>2</v>
      </c>
      <c r="I32" s="17">
        <v>2</v>
      </c>
      <c r="J32" s="17">
        <v>1</v>
      </c>
      <c r="K32" s="17">
        <v>11</v>
      </c>
      <c r="L32" s="23"/>
      <c r="M32" s="171"/>
      <c r="N32" s="171"/>
      <c r="O32" s="171"/>
      <c r="P32" s="171"/>
      <c r="Q32" s="171"/>
      <c r="R32" s="171"/>
      <c r="S32" s="171"/>
      <c r="T32" s="171"/>
      <c r="U32" s="154" t="str">
        <f t="shared" ref="U32" si="0">IF(SUM(B32:K32)=52,"Corect","Suma trebuie să fie 52")</f>
        <v>Corect</v>
      </c>
      <c r="V32" s="154"/>
    </row>
    <row r="33" spans="1:24" ht="15" customHeight="1" x14ac:dyDescent="0.25">
      <c r="A33" s="38" t="s">
        <v>16</v>
      </c>
      <c r="B33" s="37">
        <v>14</v>
      </c>
      <c r="C33" s="37">
        <v>14</v>
      </c>
      <c r="D33" s="17">
        <v>3</v>
      </c>
      <c r="E33" s="17">
        <v>3</v>
      </c>
      <c r="F33" s="17">
        <v>2</v>
      </c>
      <c r="G33" s="17"/>
      <c r="H33" s="140">
        <v>2</v>
      </c>
      <c r="I33" s="17">
        <v>2</v>
      </c>
      <c r="J33" s="17">
        <v>1</v>
      </c>
      <c r="K33" s="17">
        <v>11</v>
      </c>
      <c r="M33" s="171"/>
      <c r="N33" s="171"/>
      <c r="O33" s="171"/>
      <c r="P33" s="171"/>
      <c r="Q33" s="171"/>
      <c r="R33" s="171"/>
      <c r="S33" s="171"/>
      <c r="T33" s="171"/>
      <c r="U33" s="154" t="str">
        <f t="shared" ref="U33:U34" si="1">IF(SUM(B33:K33)=52,"Corect","Suma trebuie să fie 52")</f>
        <v>Corect</v>
      </c>
      <c r="V33" s="154"/>
    </row>
    <row r="34" spans="1:24" ht="15.75" customHeight="1" x14ac:dyDescent="0.25">
      <c r="A34" s="39" t="s">
        <v>17</v>
      </c>
      <c r="B34" s="37">
        <v>14</v>
      </c>
      <c r="C34" s="37">
        <v>12</v>
      </c>
      <c r="D34" s="17">
        <v>3</v>
      </c>
      <c r="E34" s="17">
        <v>3</v>
      </c>
      <c r="F34" s="17">
        <v>2</v>
      </c>
      <c r="G34" s="17"/>
      <c r="H34" s="140">
        <v>2</v>
      </c>
      <c r="I34" s="17">
        <v>2</v>
      </c>
      <c r="J34" s="17">
        <v>1</v>
      </c>
      <c r="K34" s="17">
        <v>13</v>
      </c>
      <c r="M34" s="171"/>
      <c r="N34" s="171"/>
      <c r="O34" s="171"/>
      <c r="P34" s="171"/>
      <c r="Q34" s="171"/>
      <c r="R34" s="171"/>
      <c r="S34" s="171"/>
      <c r="T34" s="171"/>
      <c r="U34" s="154" t="str">
        <f t="shared" si="1"/>
        <v>Corect</v>
      </c>
      <c r="V34" s="154"/>
    </row>
    <row r="35" spans="1:24" x14ac:dyDescent="0.25">
      <c r="A35" s="5" t="s">
        <v>172</v>
      </c>
      <c r="B35" s="5"/>
      <c r="C35" s="5"/>
      <c r="D35" s="5"/>
      <c r="E35" s="5"/>
      <c r="F35" s="5"/>
      <c r="G35" s="5"/>
      <c r="H35" s="5"/>
      <c r="I35" s="5"/>
      <c r="J35" s="5"/>
      <c r="K35" s="5"/>
      <c r="M35" s="88"/>
      <c r="N35" s="88"/>
      <c r="O35" s="88"/>
      <c r="P35" s="88"/>
      <c r="Q35" s="88"/>
      <c r="R35" s="88"/>
      <c r="S35" s="88"/>
      <c r="T35" s="88"/>
    </row>
    <row r="36" spans="1:24" x14ac:dyDescent="0.25">
      <c r="A36" s="465" t="s">
        <v>173</v>
      </c>
      <c r="B36" s="465"/>
      <c r="C36" s="465"/>
      <c r="D36" s="465"/>
      <c r="E36" s="465"/>
      <c r="F36" s="465"/>
      <c r="G36" s="465"/>
      <c r="H36" s="465"/>
      <c r="I36" s="465"/>
      <c r="J36" s="465"/>
      <c r="K36" s="465"/>
      <c r="M36" s="6"/>
      <c r="N36" s="6"/>
      <c r="O36" s="6"/>
      <c r="P36" s="6"/>
      <c r="Q36" s="6"/>
      <c r="R36" s="6"/>
      <c r="S36" s="6"/>
    </row>
    <row r="37" spans="1:24" s="107" customFormat="1" x14ac:dyDescent="0.25">
      <c r="A37" s="414" t="s">
        <v>25</v>
      </c>
      <c r="B37" s="414"/>
      <c r="C37" s="414"/>
      <c r="D37" s="414"/>
      <c r="E37" s="414"/>
      <c r="F37" s="414"/>
      <c r="G37" s="414"/>
      <c r="H37" s="414"/>
      <c r="I37" s="414"/>
      <c r="J37" s="414"/>
      <c r="K37" s="414"/>
      <c r="L37" s="414"/>
      <c r="M37" s="414"/>
      <c r="N37" s="414"/>
      <c r="O37" s="414"/>
      <c r="P37" s="414"/>
      <c r="Q37" s="414"/>
      <c r="R37" s="414"/>
      <c r="S37" s="414"/>
      <c r="T37" s="414"/>
    </row>
    <row r="38" spans="1:24" x14ac:dyDescent="0.25">
      <c r="A38" s="414"/>
      <c r="B38" s="414"/>
      <c r="C38" s="414"/>
      <c r="D38" s="414"/>
      <c r="E38" s="414"/>
      <c r="F38" s="414"/>
      <c r="G38" s="414"/>
      <c r="H38" s="414"/>
      <c r="I38" s="414"/>
      <c r="J38" s="414"/>
      <c r="K38" s="414"/>
      <c r="L38" s="414"/>
      <c r="M38" s="414"/>
      <c r="N38" s="414"/>
      <c r="O38" s="414"/>
      <c r="P38" s="414"/>
      <c r="Q38" s="414"/>
      <c r="R38" s="414"/>
      <c r="S38" s="414"/>
      <c r="T38" s="414"/>
    </row>
    <row r="39" spans="1:24" ht="2.25" hidden="1" customHeight="1" x14ac:dyDescent="0.25">
      <c r="N39" s="7"/>
      <c r="O39" s="8" t="s">
        <v>41</v>
      </c>
      <c r="P39" s="8" t="s">
        <v>100</v>
      </c>
      <c r="Q39" s="8" t="s">
        <v>42</v>
      </c>
      <c r="R39" s="8" t="s">
        <v>43</v>
      </c>
      <c r="S39" s="8"/>
      <c r="T39" s="8"/>
    </row>
    <row r="40" spans="1:24" x14ac:dyDescent="0.25">
      <c r="A40" s="344" t="s">
        <v>46</v>
      </c>
      <c r="B40" s="345"/>
      <c r="C40" s="345"/>
      <c r="D40" s="345"/>
      <c r="E40" s="345"/>
      <c r="F40" s="345"/>
      <c r="G40" s="345"/>
      <c r="H40" s="345"/>
      <c r="I40" s="345"/>
      <c r="J40" s="345"/>
      <c r="K40" s="345"/>
      <c r="L40" s="345"/>
      <c r="M40" s="345"/>
      <c r="N40" s="345"/>
      <c r="O40" s="345"/>
      <c r="P40" s="345"/>
      <c r="Q40" s="345"/>
      <c r="R40" s="345"/>
      <c r="S40" s="345"/>
      <c r="T40" s="346"/>
    </row>
    <row r="41" spans="1:24" s="107" customFormat="1" x14ac:dyDescent="0.25">
      <c r="A41" s="363"/>
      <c r="B41" s="364"/>
      <c r="C41" s="364"/>
      <c r="D41" s="364"/>
      <c r="E41" s="364"/>
      <c r="F41" s="364"/>
      <c r="G41" s="364"/>
      <c r="H41" s="364"/>
      <c r="I41" s="364"/>
      <c r="J41" s="364"/>
      <c r="K41" s="364"/>
      <c r="L41" s="364"/>
      <c r="M41" s="364"/>
      <c r="N41" s="364"/>
      <c r="O41" s="364"/>
      <c r="P41" s="364"/>
      <c r="Q41" s="364"/>
      <c r="R41" s="364"/>
      <c r="S41" s="364"/>
      <c r="T41" s="365"/>
    </row>
    <row r="42" spans="1:24" s="107" customFormat="1" x14ac:dyDescent="0.25">
      <c r="A42" s="329" t="s">
        <v>31</v>
      </c>
      <c r="B42" s="344" t="s">
        <v>30</v>
      </c>
      <c r="C42" s="345"/>
      <c r="D42" s="345"/>
      <c r="E42" s="345"/>
      <c r="F42" s="345"/>
      <c r="G42" s="345"/>
      <c r="H42" s="345"/>
      <c r="I42" s="346"/>
      <c r="J42" s="161" t="s">
        <v>44</v>
      </c>
      <c r="K42" s="155" t="s">
        <v>28</v>
      </c>
      <c r="L42" s="156"/>
      <c r="M42" s="157"/>
      <c r="N42" s="155" t="s">
        <v>45</v>
      </c>
      <c r="O42" s="156"/>
      <c r="P42" s="157"/>
      <c r="Q42" s="155" t="s">
        <v>27</v>
      </c>
      <c r="R42" s="156"/>
      <c r="S42" s="157"/>
      <c r="T42" s="161" t="s">
        <v>26</v>
      </c>
    </row>
    <row r="43" spans="1:24" x14ac:dyDescent="0.25">
      <c r="A43" s="330"/>
      <c r="B43" s="347"/>
      <c r="C43" s="348"/>
      <c r="D43" s="348"/>
      <c r="E43" s="348"/>
      <c r="F43" s="348"/>
      <c r="G43" s="348"/>
      <c r="H43" s="348"/>
      <c r="I43" s="349"/>
      <c r="J43" s="162"/>
      <c r="K43" s="158"/>
      <c r="L43" s="159"/>
      <c r="M43" s="160"/>
      <c r="N43" s="158"/>
      <c r="O43" s="159"/>
      <c r="P43" s="160"/>
      <c r="Q43" s="158"/>
      <c r="R43" s="159"/>
      <c r="S43" s="160"/>
      <c r="T43" s="162"/>
    </row>
    <row r="44" spans="1:24" x14ac:dyDescent="0.25">
      <c r="A44" s="331"/>
      <c r="B44" s="363"/>
      <c r="C44" s="364"/>
      <c r="D44" s="364"/>
      <c r="E44" s="364"/>
      <c r="F44" s="364"/>
      <c r="G44" s="364"/>
      <c r="H44" s="364"/>
      <c r="I44" s="365"/>
      <c r="J44" s="163"/>
      <c r="K44" s="4" t="s">
        <v>32</v>
      </c>
      <c r="L44" s="4" t="s">
        <v>33</v>
      </c>
      <c r="M44" s="4" t="s">
        <v>34</v>
      </c>
      <c r="N44" s="4" t="s">
        <v>38</v>
      </c>
      <c r="O44" s="4" t="s">
        <v>8</v>
      </c>
      <c r="P44" s="4" t="s">
        <v>35</v>
      </c>
      <c r="Q44" s="4" t="s">
        <v>36</v>
      </c>
      <c r="R44" s="4" t="s">
        <v>32</v>
      </c>
      <c r="S44" s="4" t="s">
        <v>37</v>
      </c>
      <c r="T44" s="163"/>
    </row>
    <row r="45" spans="1:24" ht="24.75" customHeight="1" x14ac:dyDescent="0.25">
      <c r="A45" s="141" t="s">
        <v>181</v>
      </c>
      <c r="B45" s="266" t="s">
        <v>182</v>
      </c>
      <c r="C45" s="267"/>
      <c r="D45" s="267"/>
      <c r="E45" s="267"/>
      <c r="F45" s="267"/>
      <c r="G45" s="267"/>
      <c r="H45" s="267"/>
      <c r="I45" s="268"/>
      <c r="J45" s="142">
        <v>6</v>
      </c>
      <c r="K45" s="142">
        <v>2</v>
      </c>
      <c r="L45" s="142">
        <v>2</v>
      </c>
      <c r="M45" s="142">
        <v>0</v>
      </c>
      <c r="N45" s="11">
        <f>K45+L45+M45</f>
        <v>4</v>
      </c>
      <c r="O45" s="12">
        <f>P45-N45</f>
        <v>7</v>
      </c>
      <c r="P45" s="12">
        <f>ROUND(PRODUCT(J45,25)/14,0)</f>
        <v>11</v>
      </c>
      <c r="Q45" s="16" t="s">
        <v>36</v>
      </c>
      <c r="R45" s="9"/>
      <c r="S45" s="17"/>
      <c r="T45" s="9" t="s">
        <v>100</v>
      </c>
    </row>
    <row r="46" spans="1:24" x14ac:dyDescent="0.25">
      <c r="A46" s="141" t="s">
        <v>183</v>
      </c>
      <c r="B46" s="310" t="s">
        <v>184</v>
      </c>
      <c r="C46" s="311"/>
      <c r="D46" s="311"/>
      <c r="E46" s="311"/>
      <c r="F46" s="311"/>
      <c r="G46" s="311"/>
      <c r="H46" s="311"/>
      <c r="I46" s="312"/>
      <c r="J46" s="142">
        <v>4</v>
      </c>
      <c r="K46" s="142">
        <v>2</v>
      </c>
      <c r="L46" s="142">
        <v>2</v>
      </c>
      <c r="M46" s="142">
        <v>0</v>
      </c>
      <c r="N46" s="11">
        <f t="shared" ref="N46:N52" si="2">K46+L46+M46</f>
        <v>4</v>
      </c>
      <c r="O46" s="12">
        <f t="shared" ref="O46:O52" si="3">P46-N46</f>
        <v>3</v>
      </c>
      <c r="P46" s="12">
        <f t="shared" ref="P46:P49" si="4">ROUND(PRODUCT(J46,25)/14,0)</f>
        <v>7</v>
      </c>
      <c r="Q46" s="16" t="s">
        <v>36</v>
      </c>
      <c r="R46" s="9"/>
      <c r="S46" s="17"/>
      <c r="T46" s="9" t="s">
        <v>100</v>
      </c>
    </row>
    <row r="47" spans="1:24" x14ac:dyDescent="0.25">
      <c r="A47" s="141" t="s">
        <v>185</v>
      </c>
      <c r="B47" s="310" t="s">
        <v>186</v>
      </c>
      <c r="C47" s="311"/>
      <c r="D47" s="311"/>
      <c r="E47" s="311"/>
      <c r="F47" s="311"/>
      <c r="G47" s="311"/>
      <c r="H47" s="311"/>
      <c r="I47" s="312"/>
      <c r="J47" s="142">
        <v>4</v>
      </c>
      <c r="K47" s="142">
        <v>0</v>
      </c>
      <c r="L47" s="142">
        <v>2</v>
      </c>
      <c r="M47" s="142">
        <v>0</v>
      </c>
      <c r="N47" s="11">
        <f t="shared" si="2"/>
        <v>2</v>
      </c>
      <c r="O47" s="12">
        <f t="shared" si="3"/>
        <v>5</v>
      </c>
      <c r="P47" s="12">
        <f t="shared" si="4"/>
        <v>7</v>
      </c>
      <c r="Q47" s="16" t="s">
        <v>36</v>
      </c>
      <c r="R47" s="9"/>
      <c r="S47" s="17"/>
      <c r="T47" s="9" t="s">
        <v>42</v>
      </c>
    </row>
    <row r="48" spans="1:24" x14ac:dyDescent="0.25">
      <c r="A48" s="141" t="s">
        <v>187</v>
      </c>
      <c r="B48" s="310" t="s">
        <v>188</v>
      </c>
      <c r="C48" s="311"/>
      <c r="D48" s="311"/>
      <c r="E48" s="311"/>
      <c r="F48" s="311"/>
      <c r="G48" s="311"/>
      <c r="H48" s="311"/>
      <c r="I48" s="312"/>
      <c r="J48" s="142">
        <v>4</v>
      </c>
      <c r="K48" s="142">
        <v>2</v>
      </c>
      <c r="L48" s="142">
        <v>1</v>
      </c>
      <c r="M48" s="142">
        <v>0</v>
      </c>
      <c r="N48" s="11">
        <f t="shared" si="2"/>
        <v>3</v>
      </c>
      <c r="O48" s="12">
        <f t="shared" si="3"/>
        <v>4</v>
      </c>
      <c r="P48" s="12">
        <f t="shared" si="4"/>
        <v>7</v>
      </c>
      <c r="Q48" s="16" t="s">
        <v>36</v>
      </c>
      <c r="R48" s="9"/>
      <c r="S48" s="17"/>
      <c r="T48" s="9" t="s">
        <v>43</v>
      </c>
      <c r="X48" s="1" t="s">
        <v>102</v>
      </c>
    </row>
    <row r="49" spans="1:25" x14ac:dyDescent="0.25">
      <c r="A49" s="141" t="s">
        <v>189</v>
      </c>
      <c r="B49" s="266" t="s">
        <v>190</v>
      </c>
      <c r="C49" s="267"/>
      <c r="D49" s="267"/>
      <c r="E49" s="267"/>
      <c r="F49" s="267"/>
      <c r="G49" s="267"/>
      <c r="H49" s="267"/>
      <c r="I49" s="268"/>
      <c r="J49" s="142">
        <v>5</v>
      </c>
      <c r="K49" s="142">
        <v>2</v>
      </c>
      <c r="L49" s="142">
        <v>2</v>
      </c>
      <c r="M49" s="142">
        <v>0</v>
      </c>
      <c r="N49" s="11">
        <f t="shared" si="2"/>
        <v>4</v>
      </c>
      <c r="O49" s="12">
        <f t="shared" si="3"/>
        <v>5</v>
      </c>
      <c r="P49" s="12">
        <f t="shared" si="4"/>
        <v>9</v>
      </c>
      <c r="Q49" s="16" t="s">
        <v>36</v>
      </c>
      <c r="R49" s="9"/>
      <c r="S49" s="17"/>
      <c r="T49" s="9" t="s">
        <v>42</v>
      </c>
    </row>
    <row r="50" spans="1:25" x14ac:dyDescent="0.25">
      <c r="A50" s="141" t="s">
        <v>191</v>
      </c>
      <c r="B50" s="310" t="s">
        <v>192</v>
      </c>
      <c r="C50" s="311"/>
      <c r="D50" s="311"/>
      <c r="E50" s="311"/>
      <c r="F50" s="311"/>
      <c r="G50" s="311"/>
      <c r="H50" s="311"/>
      <c r="I50" s="312"/>
      <c r="J50" s="142">
        <v>4</v>
      </c>
      <c r="K50" s="142">
        <v>2</v>
      </c>
      <c r="L50" s="142">
        <v>2</v>
      </c>
      <c r="M50" s="142">
        <v>0</v>
      </c>
      <c r="N50" s="11">
        <f>K50+L50+M50</f>
        <v>4</v>
      </c>
      <c r="O50" s="12">
        <f>P50-N50</f>
        <v>3</v>
      </c>
      <c r="P50" s="12">
        <f>ROUND(PRODUCT(J50,25)/14,0)</f>
        <v>7</v>
      </c>
      <c r="Q50" s="16" t="s">
        <v>36</v>
      </c>
      <c r="R50" s="9"/>
      <c r="S50" s="17"/>
      <c r="T50" s="9" t="s">
        <v>42</v>
      </c>
    </row>
    <row r="51" spans="1:25" x14ac:dyDescent="0.25">
      <c r="A51" s="99" t="s">
        <v>101</v>
      </c>
      <c r="B51" s="411" t="s">
        <v>159</v>
      </c>
      <c r="C51" s="412"/>
      <c r="D51" s="412"/>
      <c r="E51" s="412"/>
      <c r="F51" s="412"/>
      <c r="G51" s="412"/>
      <c r="H51" s="412"/>
      <c r="I51" s="413"/>
      <c r="J51" s="50">
        <v>3</v>
      </c>
      <c r="K51" s="50">
        <v>0</v>
      </c>
      <c r="L51" s="50">
        <v>2</v>
      </c>
      <c r="M51" s="50">
        <v>0</v>
      </c>
      <c r="N51" s="35">
        <f t="shared" ref="N51" si="5">K51+L51+M51</f>
        <v>2</v>
      </c>
      <c r="O51" s="12">
        <f t="shared" ref="O51" si="6">P51-N51</f>
        <v>3</v>
      </c>
      <c r="P51" s="12">
        <f t="shared" ref="P51:P52" si="7">ROUND(PRODUCT(J51,25)/14,0)</f>
        <v>5</v>
      </c>
      <c r="Q51" s="51"/>
      <c r="R51" s="50" t="s">
        <v>32</v>
      </c>
      <c r="S51" s="52"/>
      <c r="T51" s="50" t="s">
        <v>43</v>
      </c>
      <c r="U51" s="54"/>
      <c r="V51" s="54"/>
      <c r="W51" s="54"/>
      <c r="X51" s="54"/>
      <c r="Y51" s="54"/>
    </row>
    <row r="52" spans="1:25" x14ac:dyDescent="0.25">
      <c r="A52" s="100" t="s">
        <v>88</v>
      </c>
      <c r="B52" s="332" t="s">
        <v>161</v>
      </c>
      <c r="C52" s="333"/>
      <c r="D52" s="333"/>
      <c r="E52" s="333"/>
      <c r="F52" s="333"/>
      <c r="G52" s="333"/>
      <c r="H52" s="333"/>
      <c r="I52" s="334"/>
      <c r="J52" s="42">
        <v>2</v>
      </c>
      <c r="K52" s="42">
        <v>0</v>
      </c>
      <c r="L52" s="42">
        <v>2</v>
      </c>
      <c r="M52" s="42">
        <v>0</v>
      </c>
      <c r="N52" s="42">
        <f t="shared" si="2"/>
        <v>2</v>
      </c>
      <c r="O52" s="43">
        <f t="shared" si="3"/>
        <v>2</v>
      </c>
      <c r="P52" s="43">
        <f t="shared" si="7"/>
        <v>4</v>
      </c>
      <c r="Q52" s="44"/>
      <c r="R52" s="42"/>
      <c r="S52" s="45" t="s">
        <v>37</v>
      </c>
      <c r="T52" s="42" t="s">
        <v>43</v>
      </c>
      <c r="U52" s="54"/>
      <c r="V52" s="54"/>
      <c r="W52" s="54"/>
      <c r="X52" s="54"/>
      <c r="Y52" s="54"/>
    </row>
    <row r="53" spans="1:25" x14ac:dyDescent="0.25">
      <c r="A53" s="13" t="s">
        <v>29</v>
      </c>
      <c r="B53" s="383"/>
      <c r="C53" s="384"/>
      <c r="D53" s="384"/>
      <c r="E53" s="384"/>
      <c r="F53" s="384"/>
      <c r="G53" s="384"/>
      <c r="H53" s="384"/>
      <c r="I53" s="385"/>
      <c r="J53" s="13">
        <f t="shared" ref="J53:P53" si="8">SUM(J45:J52)</f>
        <v>32</v>
      </c>
      <c r="K53" s="13">
        <f t="shared" si="8"/>
        <v>10</v>
      </c>
      <c r="L53" s="13">
        <f t="shared" si="8"/>
        <v>15</v>
      </c>
      <c r="M53" s="13">
        <f t="shared" si="8"/>
        <v>0</v>
      </c>
      <c r="N53" s="13">
        <f t="shared" si="8"/>
        <v>25</v>
      </c>
      <c r="O53" s="13">
        <f t="shared" si="8"/>
        <v>32</v>
      </c>
      <c r="P53" s="13">
        <f t="shared" si="8"/>
        <v>57</v>
      </c>
      <c r="Q53" s="24">
        <f>COUNTIF(Q45:Q52,"E")</f>
        <v>6</v>
      </c>
      <c r="R53" s="77">
        <f>COUNTIF(R45:R52,"C")</f>
        <v>1</v>
      </c>
      <c r="S53" s="77">
        <f>COUNTIF(S45:S52,"VP")</f>
        <v>1</v>
      </c>
      <c r="T53" s="95">
        <f>COUNTA(T45:T52)</f>
        <v>8</v>
      </c>
      <c r="U53" s="397" t="str">
        <f>IF(Q53&gt;=SUM(R53:S53),"Corect","E trebuie să fie cel puțin egal cu C+VP")</f>
        <v>Corect</v>
      </c>
      <c r="V53" s="398"/>
      <c r="W53" s="398"/>
    </row>
    <row r="54" spans="1:25" s="48" customFormat="1" x14ac:dyDescent="0.25">
      <c r="A54" s="417" t="s">
        <v>113</v>
      </c>
      <c r="B54" s="417"/>
      <c r="C54" s="417"/>
      <c r="D54" s="417"/>
      <c r="E54" s="417"/>
      <c r="F54" s="417"/>
      <c r="G54" s="417"/>
      <c r="H54" s="417"/>
      <c r="I54" s="417"/>
      <c r="J54" s="417"/>
      <c r="K54" s="417"/>
      <c r="L54" s="417"/>
      <c r="M54" s="417"/>
      <c r="N54" s="417"/>
      <c r="O54" s="417"/>
      <c r="P54" s="417"/>
      <c r="Q54" s="417"/>
      <c r="R54" s="417"/>
      <c r="S54" s="417"/>
      <c r="T54" s="417"/>
      <c r="U54" s="46"/>
    </row>
    <row r="55" spans="1:25" s="86" customFormat="1" x14ac:dyDescent="0.25">
      <c r="A55" s="418"/>
      <c r="B55" s="418"/>
      <c r="C55" s="418"/>
      <c r="D55" s="418"/>
      <c r="E55" s="418"/>
      <c r="F55" s="418"/>
      <c r="G55" s="418"/>
      <c r="H55" s="418"/>
      <c r="I55" s="418"/>
      <c r="J55" s="418"/>
      <c r="K55" s="418"/>
      <c r="L55" s="418"/>
      <c r="M55" s="418"/>
      <c r="N55" s="418"/>
      <c r="O55" s="418"/>
      <c r="P55" s="418"/>
      <c r="Q55" s="418"/>
      <c r="R55" s="418"/>
      <c r="S55" s="418"/>
      <c r="T55" s="418"/>
      <c r="U55" s="87"/>
    </row>
    <row r="57" spans="1:25" x14ac:dyDescent="0.25">
      <c r="A57" s="344" t="s">
        <v>47</v>
      </c>
      <c r="B57" s="345"/>
      <c r="C57" s="345"/>
      <c r="D57" s="345"/>
      <c r="E57" s="345"/>
      <c r="F57" s="345"/>
      <c r="G57" s="345"/>
      <c r="H57" s="345"/>
      <c r="I57" s="345"/>
      <c r="J57" s="345"/>
      <c r="K57" s="345"/>
      <c r="L57" s="345"/>
      <c r="M57" s="345"/>
      <c r="N57" s="345"/>
      <c r="O57" s="345"/>
      <c r="P57" s="345"/>
      <c r="Q57" s="345"/>
      <c r="R57" s="345"/>
      <c r="S57" s="345"/>
      <c r="T57" s="346"/>
    </row>
    <row r="58" spans="1:25" s="107" customFormat="1" x14ac:dyDescent="0.25">
      <c r="A58" s="347"/>
      <c r="B58" s="348"/>
      <c r="C58" s="348"/>
      <c r="D58" s="348"/>
      <c r="E58" s="348"/>
      <c r="F58" s="348"/>
      <c r="G58" s="348"/>
      <c r="H58" s="348"/>
      <c r="I58" s="348"/>
      <c r="J58" s="348"/>
      <c r="K58" s="348"/>
      <c r="L58" s="348"/>
      <c r="M58" s="348"/>
      <c r="N58" s="348"/>
      <c r="O58" s="348"/>
      <c r="P58" s="348"/>
      <c r="Q58" s="348"/>
      <c r="R58" s="348"/>
      <c r="S58" s="348"/>
      <c r="T58" s="349"/>
    </row>
    <row r="59" spans="1:25" x14ac:dyDescent="0.25">
      <c r="A59" s="329" t="s">
        <v>31</v>
      </c>
      <c r="B59" s="344" t="s">
        <v>30</v>
      </c>
      <c r="C59" s="345"/>
      <c r="D59" s="345"/>
      <c r="E59" s="345"/>
      <c r="F59" s="345"/>
      <c r="G59" s="345"/>
      <c r="H59" s="345"/>
      <c r="I59" s="346"/>
      <c r="J59" s="161" t="s">
        <v>44</v>
      </c>
      <c r="K59" s="155" t="s">
        <v>28</v>
      </c>
      <c r="L59" s="156"/>
      <c r="M59" s="157"/>
      <c r="N59" s="155" t="s">
        <v>45</v>
      </c>
      <c r="O59" s="156"/>
      <c r="P59" s="157"/>
      <c r="Q59" s="155" t="s">
        <v>27</v>
      </c>
      <c r="R59" s="156"/>
      <c r="S59" s="157"/>
      <c r="T59" s="307" t="s">
        <v>26</v>
      </c>
    </row>
    <row r="60" spans="1:25" s="107" customFormat="1" x14ac:dyDescent="0.25">
      <c r="A60" s="330"/>
      <c r="B60" s="347"/>
      <c r="C60" s="348"/>
      <c r="D60" s="348"/>
      <c r="E60" s="348"/>
      <c r="F60" s="348"/>
      <c r="G60" s="348"/>
      <c r="H60" s="348"/>
      <c r="I60" s="349"/>
      <c r="J60" s="162"/>
      <c r="K60" s="158"/>
      <c r="L60" s="159"/>
      <c r="M60" s="160"/>
      <c r="N60" s="158"/>
      <c r="O60" s="159"/>
      <c r="P60" s="160"/>
      <c r="Q60" s="158"/>
      <c r="R60" s="159"/>
      <c r="S60" s="160"/>
      <c r="T60" s="307"/>
    </row>
    <row r="61" spans="1:25" x14ac:dyDescent="0.25">
      <c r="A61" s="331"/>
      <c r="B61" s="363"/>
      <c r="C61" s="364"/>
      <c r="D61" s="364"/>
      <c r="E61" s="364"/>
      <c r="F61" s="364"/>
      <c r="G61" s="364"/>
      <c r="H61" s="364"/>
      <c r="I61" s="365"/>
      <c r="J61" s="163"/>
      <c r="K61" s="4" t="s">
        <v>32</v>
      </c>
      <c r="L61" s="4" t="s">
        <v>33</v>
      </c>
      <c r="M61" s="4" t="s">
        <v>34</v>
      </c>
      <c r="N61" s="55" t="s">
        <v>38</v>
      </c>
      <c r="O61" s="55" t="s">
        <v>8</v>
      </c>
      <c r="P61" s="55" t="s">
        <v>35</v>
      </c>
      <c r="Q61" s="55" t="s">
        <v>36</v>
      </c>
      <c r="R61" s="55" t="s">
        <v>32</v>
      </c>
      <c r="S61" s="55" t="s">
        <v>37</v>
      </c>
      <c r="T61" s="307"/>
    </row>
    <row r="62" spans="1:25" x14ac:dyDescent="0.25">
      <c r="A62" s="143" t="s">
        <v>193</v>
      </c>
      <c r="B62" s="266" t="s">
        <v>194</v>
      </c>
      <c r="C62" s="267"/>
      <c r="D62" s="267"/>
      <c r="E62" s="267"/>
      <c r="F62" s="267"/>
      <c r="G62" s="267"/>
      <c r="H62" s="267"/>
      <c r="I62" s="268"/>
      <c r="J62" s="142">
        <v>6</v>
      </c>
      <c r="K62" s="142">
        <v>2</v>
      </c>
      <c r="L62" s="142">
        <v>2</v>
      </c>
      <c r="M62" s="142">
        <v>0</v>
      </c>
      <c r="N62" s="11">
        <f>K62+L62+M62</f>
        <v>4</v>
      </c>
      <c r="O62" s="12">
        <f>P62-N62</f>
        <v>7</v>
      </c>
      <c r="P62" s="12">
        <f>ROUND(PRODUCT(J62,25)/14,0)</f>
        <v>11</v>
      </c>
      <c r="Q62" s="16" t="s">
        <v>36</v>
      </c>
      <c r="R62" s="9"/>
      <c r="S62" s="17"/>
      <c r="T62" s="9" t="s">
        <v>100</v>
      </c>
    </row>
    <row r="63" spans="1:25" ht="25.5" customHeight="1" x14ac:dyDescent="0.25">
      <c r="A63" s="143" t="s">
        <v>195</v>
      </c>
      <c r="B63" s="266" t="s">
        <v>196</v>
      </c>
      <c r="C63" s="267"/>
      <c r="D63" s="267"/>
      <c r="E63" s="267"/>
      <c r="F63" s="267"/>
      <c r="G63" s="267"/>
      <c r="H63" s="267"/>
      <c r="I63" s="268"/>
      <c r="J63" s="142">
        <v>5</v>
      </c>
      <c r="K63" s="142">
        <v>2</v>
      </c>
      <c r="L63" s="142">
        <v>1</v>
      </c>
      <c r="M63" s="142">
        <v>0</v>
      </c>
      <c r="N63" s="11">
        <f t="shared" ref="N63:N69" si="9">K63+L63+M63</f>
        <v>3</v>
      </c>
      <c r="O63" s="12">
        <f t="shared" ref="O63:O69" si="10">P63-N63</f>
        <v>6</v>
      </c>
      <c r="P63" s="12">
        <f t="shared" ref="P63:P69" si="11">ROUND(PRODUCT(J63,25)/14,0)</f>
        <v>9</v>
      </c>
      <c r="Q63" s="16" t="s">
        <v>36</v>
      </c>
      <c r="R63" s="9"/>
      <c r="S63" s="17"/>
      <c r="T63" s="9" t="s">
        <v>100</v>
      </c>
    </row>
    <row r="64" spans="1:25" x14ac:dyDescent="0.25">
      <c r="A64" s="143" t="s">
        <v>197</v>
      </c>
      <c r="B64" s="266" t="s">
        <v>198</v>
      </c>
      <c r="C64" s="267"/>
      <c r="D64" s="267"/>
      <c r="E64" s="267"/>
      <c r="F64" s="267"/>
      <c r="G64" s="267"/>
      <c r="H64" s="267"/>
      <c r="I64" s="268"/>
      <c r="J64" s="142">
        <v>5</v>
      </c>
      <c r="K64" s="142">
        <v>2</v>
      </c>
      <c r="L64" s="142">
        <v>2</v>
      </c>
      <c r="M64" s="142">
        <v>0</v>
      </c>
      <c r="N64" s="11">
        <f t="shared" si="9"/>
        <v>4</v>
      </c>
      <c r="O64" s="12">
        <f t="shared" si="10"/>
        <v>5</v>
      </c>
      <c r="P64" s="12">
        <f t="shared" si="11"/>
        <v>9</v>
      </c>
      <c r="Q64" s="16" t="s">
        <v>36</v>
      </c>
      <c r="R64" s="9"/>
      <c r="S64" s="17"/>
      <c r="T64" s="9" t="s">
        <v>42</v>
      </c>
    </row>
    <row r="65" spans="1:25" x14ac:dyDescent="0.25">
      <c r="A65" s="141" t="s">
        <v>199</v>
      </c>
      <c r="B65" s="266" t="s">
        <v>200</v>
      </c>
      <c r="C65" s="267"/>
      <c r="D65" s="267"/>
      <c r="E65" s="267"/>
      <c r="F65" s="267"/>
      <c r="G65" s="267"/>
      <c r="H65" s="267"/>
      <c r="I65" s="268"/>
      <c r="J65" s="142">
        <v>4</v>
      </c>
      <c r="K65" s="142">
        <v>2</v>
      </c>
      <c r="L65" s="142">
        <v>2</v>
      </c>
      <c r="M65" s="142">
        <v>0</v>
      </c>
      <c r="N65" s="11">
        <f>K65+L65+M65</f>
        <v>4</v>
      </c>
      <c r="O65" s="12">
        <f>P65-N65</f>
        <v>3</v>
      </c>
      <c r="P65" s="12">
        <f>ROUND(PRODUCT(J65,25)/14,0)</f>
        <v>7</v>
      </c>
      <c r="Q65" s="16" t="s">
        <v>36</v>
      </c>
      <c r="R65" s="9"/>
      <c r="S65" s="17"/>
      <c r="T65" s="9" t="s">
        <v>42</v>
      </c>
    </row>
    <row r="66" spans="1:25" x14ac:dyDescent="0.25">
      <c r="A66" s="141" t="s">
        <v>201</v>
      </c>
      <c r="B66" s="266" t="s">
        <v>202</v>
      </c>
      <c r="C66" s="267"/>
      <c r="D66" s="267"/>
      <c r="E66" s="267"/>
      <c r="F66" s="267"/>
      <c r="G66" s="267"/>
      <c r="H66" s="267"/>
      <c r="I66" s="268"/>
      <c r="J66" s="142">
        <v>3</v>
      </c>
      <c r="K66" s="142">
        <v>0</v>
      </c>
      <c r="L66" s="142">
        <v>0</v>
      </c>
      <c r="M66" s="142">
        <v>5</v>
      </c>
      <c r="N66" s="11">
        <f t="shared" si="9"/>
        <v>5</v>
      </c>
      <c r="O66" s="12">
        <f t="shared" si="10"/>
        <v>0</v>
      </c>
      <c r="P66" s="12">
        <f t="shared" si="11"/>
        <v>5</v>
      </c>
      <c r="Q66" s="16"/>
      <c r="R66" s="9" t="s">
        <v>32</v>
      </c>
      <c r="S66" s="17"/>
      <c r="T66" s="9" t="s">
        <v>42</v>
      </c>
    </row>
    <row r="67" spans="1:25" x14ac:dyDescent="0.25">
      <c r="A67" s="141" t="s">
        <v>203</v>
      </c>
      <c r="B67" s="266" t="s">
        <v>204</v>
      </c>
      <c r="C67" s="267"/>
      <c r="D67" s="267"/>
      <c r="E67" s="267"/>
      <c r="F67" s="267"/>
      <c r="G67" s="267"/>
      <c r="H67" s="267"/>
      <c r="I67" s="268"/>
      <c r="J67" s="142">
        <v>4</v>
      </c>
      <c r="K67" s="142">
        <v>2</v>
      </c>
      <c r="L67" s="142">
        <v>2</v>
      </c>
      <c r="M67" s="142">
        <v>0</v>
      </c>
      <c r="N67" s="11">
        <f t="shared" si="9"/>
        <v>4</v>
      </c>
      <c r="O67" s="12">
        <f t="shared" si="10"/>
        <v>3</v>
      </c>
      <c r="P67" s="12">
        <f t="shared" si="11"/>
        <v>7</v>
      </c>
      <c r="Q67" s="16" t="s">
        <v>36</v>
      </c>
      <c r="R67" s="9"/>
      <c r="S67" s="17"/>
      <c r="T67" s="9" t="s">
        <v>42</v>
      </c>
    </row>
    <row r="68" spans="1:25" x14ac:dyDescent="0.25">
      <c r="A68" s="99" t="s">
        <v>111</v>
      </c>
      <c r="B68" s="335" t="s">
        <v>160</v>
      </c>
      <c r="C68" s="336"/>
      <c r="D68" s="336"/>
      <c r="E68" s="336"/>
      <c r="F68" s="336"/>
      <c r="G68" s="336"/>
      <c r="H68" s="336"/>
      <c r="I68" s="337"/>
      <c r="J68" s="50">
        <v>3</v>
      </c>
      <c r="K68" s="50">
        <v>0</v>
      </c>
      <c r="L68" s="50">
        <v>2</v>
      </c>
      <c r="M68" s="50">
        <v>0</v>
      </c>
      <c r="N68" s="49">
        <f t="shared" si="9"/>
        <v>2</v>
      </c>
      <c r="O68" s="12">
        <f t="shared" si="10"/>
        <v>3</v>
      </c>
      <c r="P68" s="12">
        <f t="shared" si="11"/>
        <v>5</v>
      </c>
      <c r="Q68" s="51"/>
      <c r="R68" s="50" t="s">
        <v>32</v>
      </c>
      <c r="S68" s="52"/>
      <c r="T68" s="50" t="s">
        <v>43</v>
      </c>
      <c r="U68" s="54"/>
      <c r="V68" s="54"/>
      <c r="W68" s="54"/>
      <c r="X68" s="54"/>
      <c r="Y68" s="54"/>
    </row>
    <row r="69" spans="1:25" x14ac:dyDescent="0.25">
      <c r="A69" s="100" t="s">
        <v>89</v>
      </c>
      <c r="B69" s="332" t="s">
        <v>163</v>
      </c>
      <c r="C69" s="333"/>
      <c r="D69" s="333"/>
      <c r="E69" s="333"/>
      <c r="F69" s="333"/>
      <c r="G69" s="333"/>
      <c r="H69" s="333"/>
      <c r="I69" s="334"/>
      <c r="J69" s="42">
        <v>2</v>
      </c>
      <c r="K69" s="42">
        <v>0</v>
      </c>
      <c r="L69" s="42">
        <v>2</v>
      </c>
      <c r="M69" s="42">
        <v>0</v>
      </c>
      <c r="N69" s="42">
        <f t="shared" si="9"/>
        <v>2</v>
      </c>
      <c r="O69" s="43">
        <f t="shared" si="10"/>
        <v>2</v>
      </c>
      <c r="P69" s="43">
        <f t="shared" si="11"/>
        <v>4</v>
      </c>
      <c r="Q69" s="44"/>
      <c r="R69" s="42"/>
      <c r="S69" s="45" t="s">
        <v>37</v>
      </c>
      <c r="T69" s="42" t="s">
        <v>43</v>
      </c>
      <c r="U69" s="54"/>
      <c r="V69" s="54"/>
      <c r="W69" s="54"/>
      <c r="X69" s="54"/>
      <c r="Y69" s="54"/>
    </row>
    <row r="70" spans="1:25" x14ac:dyDescent="0.25">
      <c r="A70" s="13" t="s">
        <v>29</v>
      </c>
      <c r="B70" s="383"/>
      <c r="C70" s="384"/>
      <c r="D70" s="384"/>
      <c r="E70" s="384"/>
      <c r="F70" s="384"/>
      <c r="G70" s="384"/>
      <c r="H70" s="384"/>
      <c r="I70" s="385"/>
      <c r="J70" s="13">
        <f t="shared" ref="J70:P70" si="12">SUM(J62:J69)</f>
        <v>32</v>
      </c>
      <c r="K70" s="13">
        <f t="shared" si="12"/>
        <v>10</v>
      </c>
      <c r="L70" s="13">
        <f t="shared" si="12"/>
        <v>13</v>
      </c>
      <c r="M70" s="13">
        <f t="shared" si="12"/>
        <v>5</v>
      </c>
      <c r="N70" s="13">
        <f t="shared" si="12"/>
        <v>28</v>
      </c>
      <c r="O70" s="13">
        <f t="shared" si="12"/>
        <v>29</v>
      </c>
      <c r="P70" s="13">
        <f t="shared" si="12"/>
        <v>57</v>
      </c>
      <c r="Q70" s="24">
        <f>COUNTIF(Q62:Q69,"E")</f>
        <v>5</v>
      </c>
      <c r="R70" s="24">
        <f>COUNTIF(R62:R69,"C")</f>
        <v>2</v>
      </c>
      <c r="S70" s="24">
        <f>COUNTIF(S62:S69,"VP")</f>
        <v>1</v>
      </c>
      <c r="T70" s="95">
        <f>COUNTA(T62:T69)</f>
        <v>8</v>
      </c>
      <c r="U70" s="399" t="str">
        <f>IF(Q70&gt;=SUM(R70:S70),"Corect","E trebuie să fie cel puțin egal cu C+VP")</f>
        <v>Corect</v>
      </c>
      <c r="V70" s="398"/>
      <c r="W70" s="398"/>
    </row>
    <row r="71" spans="1:25" x14ac:dyDescent="0.25">
      <c r="A71" s="417" t="s">
        <v>112</v>
      </c>
      <c r="B71" s="417"/>
      <c r="C71" s="417"/>
      <c r="D71" s="417"/>
      <c r="E71" s="417"/>
      <c r="F71" s="417"/>
      <c r="G71" s="417"/>
      <c r="H71" s="417"/>
      <c r="I71" s="417"/>
      <c r="J71" s="417"/>
      <c r="K71" s="417"/>
      <c r="L71" s="417"/>
      <c r="M71" s="417"/>
      <c r="N71" s="417"/>
      <c r="O71" s="417"/>
      <c r="P71" s="417"/>
      <c r="Q71" s="417"/>
      <c r="R71" s="417"/>
      <c r="S71" s="417"/>
      <c r="T71" s="417"/>
    </row>
    <row r="72" spans="1:25" x14ac:dyDescent="0.25">
      <c r="A72" s="418"/>
      <c r="B72" s="418"/>
      <c r="C72" s="418"/>
      <c r="D72" s="418"/>
      <c r="E72" s="418"/>
      <c r="F72" s="418"/>
      <c r="G72" s="418"/>
      <c r="H72" s="418"/>
      <c r="I72" s="418"/>
      <c r="J72" s="418"/>
      <c r="K72" s="418"/>
      <c r="L72" s="418"/>
      <c r="M72" s="418"/>
      <c r="N72" s="418"/>
      <c r="O72" s="418"/>
      <c r="P72" s="418"/>
      <c r="Q72" s="418"/>
      <c r="R72" s="418"/>
      <c r="S72" s="418"/>
      <c r="T72" s="418"/>
    </row>
    <row r="73" spans="1:25" s="149" customFormat="1" x14ac:dyDescent="0.25">
      <c r="A73" s="148"/>
      <c r="B73" s="148"/>
      <c r="C73" s="148"/>
      <c r="D73" s="148"/>
      <c r="E73" s="148"/>
      <c r="F73" s="148"/>
      <c r="G73" s="148"/>
      <c r="H73" s="148"/>
      <c r="I73" s="148"/>
      <c r="J73" s="148"/>
      <c r="K73" s="148"/>
      <c r="L73" s="148"/>
      <c r="M73" s="148"/>
      <c r="N73" s="148"/>
      <c r="O73" s="148"/>
      <c r="P73" s="148"/>
      <c r="Q73" s="148"/>
      <c r="R73" s="148"/>
      <c r="S73" s="148"/>
      <c r="T73" s="148"/>
    </row>
    <row r="74" spans="1:25" s="107" customFormat="1" x14ac:dyDescent="0.25">
      <c r="A74" s="109"/>
      <c r="B74" s="109"/>
      <c r="C74" s="109"/>
      <c r="D74" s="109"/>
      <c r="E74" s="109"/>
      <c r="F74" s="109"/>
      <c r="G74" s="109"/>
      <c r="H74" s="109"/>
      <c r="I74" s="109"/>
      <c r="J74" s="109"/>
      <c r="K74" s="109"/>
      <c r="L74" s="109"/>
      <c r="M74" s="109"/>
      <c r="N74" s="109"/>
      <c r="O74" s="109"/>
      <c r="P74" s="109"/>
      <c r="Q74" s="109"/>
      <c r="R74" s="109"/>
      <c r="S74" s="109"/>
      <c r="T74" s="109"/>
    </row>
    <row r="75" spans="1:25" x14ac:dyDescent="0.25">
      <c r="A75" s="344" t="s">
        <v>48</v>
      </c>
      <c r="B75" s="345"/>
      <c r="C75" s="345"/>
      <c r="D75" s="345"/>
      <c r="E75" s="345"/>
      <c r="F75" s="345"/>
      <c r="G75" s="345"/>
      <c r="H75" s="345"/>
      <c r="I75" s="345"/>
      <c r="J75" s="345"/>
      <c r="K75" s="345"/>
      <c r="L75" s="345"/>
      <c r="M75" s="345"/>
      <c r="N75" s="345"/>
      <c r="O75" s="345"/>
      <c r="P75" s="345"/>
      <c r="Q75" s="345"/>
      <c r="R75" s="345"/>
      <c r="S75" s="345"/>
      <c r="T75" s="346"/>
    </row>
    <row r="76" spans="1:25" s="107" customFormat="1" x14ac:dyDescent="0.25">
      <c r="A76" s="347"/>
      <c r="B76" s="348"/>
      <c r="C76" s="348"/>
      <c r="D76" s="348"/>
      <c r="E76" s="348"/>
      <c r="F76" s="348"/>
      <c r="G76" s="348"/>
      <c r="H76" s="348"/>
      <c r="I76" s="348"/>
      <c r="J76" s="348"/>
      <c r="K76" s="348"/>
      <c r="L76" s="348"/>
      <c r="M76" s="348"/>
      <c r="N76" s="348"/>
      <c r="O76" s="348"/>
      <c r="P76" s="348"/>
      <c r="Q76" s="348"/>
      <c r="R76" s="348"/>
      <c r="S76" s="348"/>
      <c r="T76" s="349"/>
    </row>
    <row r="77" spans="1:25" x14ac:dyDescent="0.25">
      <c r="A77" s="329" t="s">
        <v>31</v>
      </c>
      <c r="B77" s="344" t="s">
        <v>30</v>
      </c>
      <c r="C77" s="345"/>
      <c r="D77" s="345"/>
      <c r="E77" s="345"/>
      <c r="F77" s="345"/>
      <c r="G77" s="345"/>
      <c r="H77" s="345"/>
      <c r="I77" s="346"/>
      <c r="J77" s="161" t="s">
        <v>44</v>
      </c>
      <c r="K77" s="155" t="s">
        <v>28</v>
      </c>
      <c r="L77" s="156"/>
      <c r="M77" s="157"/>
      <c r="N77" s="155" t="s">
        <v>45</v>
      </c>
      <c r="O77" s="156"/>
      <c r="P77" s="157"/>
      <c r="Q77" s="155" t="s">
        <v>27</v>
      </c>
      <c r="R77" s="156"/>
      <c r="S77" s="157"/>
      <c r="T77" s="307" t="s">
        <v>26</v>
      </c>
    </row>
    <row r="78" spans="1:25" s="107" customFormat="1" x14ac:dyDescent="0.25">
      <c r="A78" s="330"/>
      <c r="B78" s="347"/>
      <c r="C78" s="348"/>
      <c r="D78" s="348"/>
      <c r="E78" s="348"/>
      <c r="F78" s="348"/>
      <c r="G78" s="348"/>
      <c r="H78" s="348"/>
      <c r="I78" s="349"/>
      <c r="J78" s="162"/>
      <c r="K78" s="158"/>
      <c r="L78" s="159"/>
      <c r="M78" s="160"/>
      <c r="N78" s="158"/>
      <c r="O78" s="159"/>
      <c r="P78" s="160"/>
      <c r="Q78" s="158"/>
      <c r="R78" s="159"/>
      <c r="S78" s="160"/>
      <c r="T78" s="307"/>
    </row>
    <row r="79" spans="1:25" x14ac:dyDescent="0.25">
      <c r="A79" s="331"/>
      <c r="B79" s="363"/>
      <c r="C79" s="364"/>
      <c r="D79" s="364"/>
      <c r="E79" s="364"/>
      <c r="F79" s="364"/>
      <c r="G79" s="364"/>
      <c r="H79" s="364"/>
      <c r="I79" s="365"/>
      <c r="J79" s="163"/>
      <c r="K79" s="4" t="s">
        <v>32</v>
      </c>
      <c r="L79" s="4" t="s">
        <v>33</v>
      </c>
      <c r="M79" s="4" t="s">
        <v>34</v>
      </c>
      <c r="N79" s="55" t="s">
        <v>38</v>
      </c>
      <c r="O79" s="55" t="s">
        <v>8</v>
      </c>
      <c r="P79" s="55" t="s">
        <v>35</v>
      </c>
      <c r="Q79" s="55" t="s">
        <v>36</v>
      </c>
      <c r="R79" s="55" t="s">
        <v>32</v>
      </c>
      <c r="S79" s="55" t="s">
        <v>37</v>
      </c>
      <c r="T79" s="307"/>
    </row>
    <row r="80" spans="1:25" x14ac:dyDescent="0.25">
      <c r="A80" s="141" t="s">
        <v>205</v>
      </c>
      <c r="B80" s="310" t="s">
        <v>206</v>
      </c>
      <c r="C80" s="311"/>
      <c r="D80" s="311"/>
      <c r="E80" s="311"/>
      <c r="F80" s="311"/>
      <c r="G80" s="311"/>
      <c r="H80" s="311"/>
      <c r="I80" s="312"/>
      <c r="J80" s="142">
        <v>7</v>
      </c>
      <c r="K80" s="142">
        <v>2</v>
      </c>
      <c r="L80" s="142">
        <v>2</v>
      </c>
      <c r="M80" s="142">
        <v>0</v>
      </c>
      <c r="N80" s="11">
        <f>K80+L80+M80</f>
        <v>4</v>
      </c>
      <c r="O80" s="12">
        <f>P80-N80</f>
        <v>9</v>
      </c>
      <c r="P80" s="12">
        <f>ROUND(PRODUCT(J80,25)/14,0)</f>
        <v>13</v>
      </c>
      <c r="Q80" s="16" t="s">
        <v>36</v>
      </c>
      <c r="R80" s="9"/>
      <c r="S80" s="17"/>
      <c r="T80" s="9" t="s">
        <v>100</v>
      </c>
    </row>
    <row r="81" spans="1:23" x14ac:dyDescent="0.25">
      <c r="A81" s="141" t="s">
        <v>207</v>
      </c>
      <c r="B81" s="310" t="s">
        <v>208</v>
      </c>
      <c r="C81" s="311"/>
      <c r="D81" s="311"/>
      <c r="E81" s="311"/>
      <c r="F81" s="311"/>
      <c r="G81" s="311"/>
      <c r="H81" s="311"/>
      <c r="I81" s="312"/>
      <c r="J81" s="142">
        <v>7</v>
      </c>
      <c r="K81" s="142">
        <v>2</v>
      </c>
      <c r="L81" s="142">
        <v>2</v>
      </c>
      <c r="M81" s="142">
        <v>0</v>
      </c>
      <c r="N81" s="11">
        <f t="shared" ref="N81:N85" si="13">K81+L81+M81</f>
        <v>4</v>
      </c>
      <c r="O81" s="12">
        <f t="shared" ref="O81:O85" si="14">P81-N81</f>
        <v>9</v>
      </c>
      <c r="P81" s="12">
        <f t="shared" ref="P81:P85" si="15">ROUND(PRODUCT(J81,25)/14,0)</f>
        <v>13</v>
      </c>
      <c r="Q81" s="16" t="s">
        <v>36</v>
      </c>
      <c r="R81" s="9"/>
      <c r="S81" s="17"/>
      <c r="T81" s="9" t="s">
        <v>100</v>
      </c>
    </row>
    <row r="82" spans="1:23" x14ac:dyDescent="0.25">
      <c r="A82" s="141" t="s">
        <v>209</v>
      </c>
      <c r="B82" s="310" t="s">
        <v>210</v>
      </c>
      <c r="C82" s="311"/>
      <c r="D82" s="311"/>
      <c r="E82" s="311"/>
      <c r="F82" s="311"/>
      <c r="G82" s="311"/>
      <c r="H82" s="311"/>
      <c r="I82" s="312"/>
      <c r="J82" s="142">
        <v>4</v>
      </c>
      <c r="K82" s="142">
        <v>2</v>
      </c>
      <c r="L82" s="142">
        <v>2</v>
      </c>
      <c r="M82" s="142">
        <v>0</v>
      </c>
      <c r="N82" s="11">
        <f t="shared" si="13"/>
        <v>4</v>
      </c>
      <c r="O82" s="12">
        <f t="shared" si="14"/>
        <v>3</v>
      </c>
      <c r="P82" s="12">
        <f t="shared" si="15"/>
        <v>7</v>
      </c>
      <c r="Q82" s="16" t="s">
        <v>36</v>
      </c>
      <c r="R82" s="9"/>
      <c r="S82" s="17"/>
      <c r="T82" s="9" t="s">
        <v>42</v>
      </c>
    </row>
    <row r="83" spans="1:23" x14ac:dyDescent="0.25">
      <c r="A83" s="141" t="s">
        <v>211</v>
      </c>
      <c r="B83" s="338" t="s">
        <v>212</v>
      </c>
      <c r="C83" s="339"/>
      <c r="D83" s="339"/>
      <c r="E83" s="339"/>
      <c r="F83" s="339"/>
      <c r="G83" s="339"/>
      <c r="H83" s="339"/>
      <c r="I83" s="340"/>
      <c r="J83" s="9">
        <v>4</v>
      </c>
      <c r="K83" s="9">
        <v>2</v>
      </c>
      <c r="L83" s="9">
        <v>2</v>
      </c>
      <c r="M83" s="9">
        <v>0</v>
      </c>
      <c r="N83" s="11">
        <f t="shared" si="13"/>
        <v>4</v>
      </c>
      <c r="O83" s="12">
        <f t="shared" si="14"/>
        <v>3</v>
      </c>
      <c r="P83" s="12">
        <f t="shared" si="15"/>
        <v>7</v>
      </c>
      <c r="Q83" s="16" t="s">
        <v>36</v>
      </c>
      <c r="R83" s="9"/>
      <c r="S83" s="17"/>
      <c r="T83" s="9" t="s">
        <v>42</v>
      </c>
    </row>
    <row r="84" spans="1:23" x14ac:dyDescent="0.25">
      <c r="A84" s="34" t="s">
        <v>211</v>
      </c>
      <c r="B84" s="338" t="s">
        <v>213</v>
      </c>
      <c r="C84" s="339"/>
      <c r="D84" s="339"/>
      <c r="E84" s="339"/>
      <c r="F84" s="339"/>
      <c r="G84" s="339"/>
      <c r="H84" s="339"/>
      <c r="I84" s="340"/>
      <c r="J84" s="9">
        <v>4</v>
      </c>
      <c r="K84" s="9">
        <v>2</v>
      </c>
      <c r="L84" s="9">
        <v>2</v>
      </c>
      <c r="M84" s="9">
        <v>0</v>
      </c>
      <c r="N84" s="11">
        <f t="shared" si="13"/>
        <v>4</v>
      </c>
      <c r="O84" s="12">
        <f t="shared" si="14"/>
        <v>3</v>
      </c>
      <c r="P84" s="12">
        <f t="shared" si="15"/>
        <v>7</v>
      </c>
      <c r="Q84" s="16" t="s">
        <v>36</v>
      </c>
      <c r="R84" s="9"/>
      <c r="S84" s="17"/>
      <c r="T84" s="9" t="s">
        <v>42</v>
      </c>
    </row>
    <row r="85" spans="1:23" x14ac:dyDescent="0.25">
      <c r="A85" s="34" t="s">
        <v>211</v>
      </c>
      <c r="B85" s="338" t="s">
        <v>214</v>
      </c>
      <c r="C85" s="339"/>
      <c r="D85" s="339"/>
      <c r="E85" s="339"/>
      <c r="F85" s="339"/>
      <c r="G85" s="339"/>
      <c r="H85" s="339"/>
      <c r="I85" s="340"/>
      <c r="J85" s="9">
        <v>4</v>
      </c>
      <c r="K85" s="9">
        <v>2</v>
      </c>
      <c r="L85" s="9">
        <v>2</v>
      </c>
      <c r="M85" s="9">
        <v>0</v>
      </c>
      <c r="N85" s="11">
        <f t="shared" si="13"/>
        <v>4</v>
      </c>
      <c r="O85" s="12">
        <f t="shared" si="14"/>
        <v>3</v>
      </c>
      <c r="P85" s="12">
        <f t="shared" si="15"/>
        <v>7</v>
      </c>
      <c r="Q85" s="16" t="s">
        <v>36</v>
      </c>
      <c r="R85" s="9"/>
      <c r="S85" s="17"/>
      <c r="T85" s="9" t="s">
        <v>42</v>
      </c>
    </row>
    <row r="86" spans="1:23" x14ac:dyDescent="0.25">
      <c r="A86" s="13" t="s">
        <v>29</v>
      </c>
      <c r="B86" s="383"/>
      <c r="C86" s="384"/>
      <c r="D86" s="384"/>
      <c r="E86" s="384"/>
      <c r="F86" s="384"/>
      <c r="G86" s="384"/>
      <c r="H86" s="384"/>
      <c r="I86" s="385"/>
      <c r="J86" s="13">
        <f t="shared" ref="J86:P86" si="16">SUM(J80:J85)</f>
        <v>30</v>
      </c>
      <c r="K86" s="13">
        <f t="shared" si="16"/>
        <v>12</v>
      </c>
      <c r="L86" s="13">
        <f t="shared" si="16"/>
        <v>12</v>
      </c>
      <c r="M86" s="13">
        <f t="shared" si="16"/>
        <v>0</v>
      </c>
      <c r="N86" s="13">
        <f t="shared" si="16"/>
        <v>24</v>
      </c>
      <c r="O86" s="13">
        <f t="shared" si="16"/>
        <v>30</v>
      </c>
      <c r="P86" s="13">
        <f t="shared" si="16"/>
        <v>54</v>
      </c>
      <c r="Q86" s="13">
        <f>COUNTIF(Q80:Q85,"E")</f>
        <v>6</v>
      </c>
      <c r="R86" s="13">
        <f>COUNTIF(R80:R85,"C")</f>
        <v>0</v>
      </c>
      <c r="S86" s="13">
        <f>COUNTIF(S80:S85,"VP")</f>
        <v>0</v>
      </c>
      <c r="T86" s="95">
        <f>COUNTA(T80:T85)</f>
        <v>6</v>
      </c>
      <c r="U86" s="399" t="str">
        <f>IF(Q86&gt;=SUM(R86:S86),"Corect","E trebuie să fie cel puțin egal cu C+VP")</f>
        <v>Corect</v>
      </c>
      <c r="V86" s="398"/>
      <c r="W86" s="398"/>
    </row>
    <row r="88" spans="1:23" s="107" customFormat="1" x14ac:dyDescent="0.25"/>
    <row r="89" spans="1:23" x14ac:dyDescent="0.25">
      <c r="A89" s="344" t="s">
        <v>49</v>
      </c>
      <c r="B89" s="345"/>
      <c r="C89" s="345"/>
      <c r="D89" s="345"/>
      <c r="E89" s="345"/>
      <c r="F89" s="345"/>
      <c r="G89" s="345"/>
      <c r="H89" s="345"/>
      <c r="I89" s="345"/>
      <c r="J89" s="345"/>
      <c r="K89" s="345"/>
      <c r="L89" s="345"/>
      <c r="M89" s="345"/>
      <c r="N89" s="345"/>
      <c r="O89" s="345"/>
      <c r="P89" s="345"/>
      <c r="Q89" s="345"/>
      <c r="R89" s="345"/>
      <c r="S89" s="345"/>
      <c r="T89" s="346"/>
    </row>
    <row r="90" spans="1:23" s="107" customFormat="1" x14ac:dyDescent="0.25">
      <c r="A90" s="347"/>
      <c r="B90" s="348"/>
      <c r="C90" s="348"/>
      <c r="D90" s="348"/>
      <c r="E90" s="348"/>
      <c r="F90" s="348"/>
      <c r="G90" s="348"/>
      <c r="H90" s="348"/>
      <c r="I90" s="348"/>
      <c r="J90" s="348"/>
      <c r="K90" s="348"/>
      <c r="L90" s="348"/>
      <c r="M90" s="348"/>
      <c r="N90" s="348"/>
      <c r="O90" s="348"/>
      <c r="P90" s="348"/>
      <c r="Q90" s="348"/>
      <c r="R90" s="348"/>
      <c r="S90" s="348"/>
      <c r="T90" s="349"/>
    </row>
    <row r="91" spans="1:23" x14ac:dyDescent="0.25">
      <c r="A91" s="329" t="s">
        <v>31</v>
      </c>
      <c r="B91" s="344" t="s">
        <v>30</v>
      </c>
      <c r="C91" s="345"/>
      <c r="D91" s="345"/>
      <c r="E91" s="345"/>
      <c r="F91" s="345"/>
      <c r="G91" s="345"/>
      <c r="H91" s="345"/>
      <c r="I91" s="346"/>
      <c r="J91" s="161" t="s">
        <v>44</v>
      </c>
      <c r="K91" s="155" t="s">
        <v>28</v>
      </c>
      <c r="L91" s="156"/>
      <c r="M91" s="157"/>
      <c r="N91" s="155" t="s">
        <v>45</v>
      </c>
      <c r="O91" s="156"/>
      <c r="P91" s="157"/>
      <c r="Q91" s="307" t="s">
        <v>27</v>
      </c>
      <c r="R91" s="307"/>
      <c r="S91" s="307"/>
      <c r="T91" s="307" t="s">
        <v>26</v>
      </c>
    </row>
    <row r="92" spans="1:23" s="107" customFormat="1" x14ac:dyDescent="0.25">
      <c r="A92" s="330"/>
      <c r="B92" s="347"/>
      <c r="C92" s="348"/>
      <c r="D92" s="348"/>
      <c r="E92" s="348"/>
      <c r="F92" s="348"/>
      <c r="G92" s="348"/>
      <c r="H92" s="348"/>
      <c r="I92" s="349"/>
      <c r="J92" s="162"/>
      <c r="K92" s="158"/>
      <c r="L92" s="159"/>
      <c r="M92" s="160"/>
      <c r="N92" s="158"/>
      <c r="O92" s="159"/>
      <c r="P92" s="160"/>
      <c r="Q92" s="307"/>
      <c r="R92" s="307"/>
      <c r="S92" s="307"/>
      <c r="T92" s="307"/>
    </row>
    <row r="93" spans="1:23" x14ac:dyDescent="0.25">
      <c r="A93" s="331"/>
      <c r="B93" s="363"/>
      <c r="C93" s="364"/>
      <c r="D93" s="364"/>
      <c r="E93" s="364"/>
      <c r="F93" s="364"/>
      <c r="G93" s="364"/>
      <c r="H93" s="364"/>
      <c r="I93" s="365"/>
      <c r="J93" s="163"/>
      <c r="K93" s="4" t="s">
        <v>32</v>
      </c>
      <c r="L93" s="4" t="s">
        <v>33</v>
      </c>
      <c r="M93" s="4" t="s">
        <v>34</v>
      </c>
      <c r="N93" s="55" t="s">
        <v>38</v>
      </c>
      <c r="O93" s="55" t="s">
        <v>8</v>
      </c>
      <c r="P93" s="55" t="s">
        <v>35</v>
      </c>
      <c r="Q93" s="55" t="s">
        <v>36</v>
      </c>
      <c r="R93" s="55" t="s">
        <v>32</v>
      </c>
      <c r="S93" s="55" t="s">
        <v>37</v>
      </c>
      <c r="T93" s="307"/>
    </row>
    <row r="94" spans="1:23" x14ac:dyDescent="0.25">
      <c r="A94" s="141" t="s">
        <v>215</v>
      </c>
      <c r="B94" s="310" t="s">
        <v>216</v>
      </c>
      <c r="C94" s="311"/>
      <c r="D94" s="311"/>
      <c r="E94" s="311"/>
      <c r="F94" s="311"/>
      <c r="G94" s="311"/>
      <c r="H94" s="311"/>
      <c r="I94" s="312"/>
      <c r="J94" s="142">
        <v>5</v>
      </c>
      <c r="K94" s="142">
        <v>2</v>
      </c>
      <c r="L94" s="142">
        <v>2</v>
      </c>
      <c r="M94" s="142">
        <v>0</v>
      </c>
      <c r="N94" s="11">
        <f>K94+L94+M94</f>
        <v>4</v>
      </c>
      <c r="O94" s="12">
        <f>P94-N94</f>
        <v>5</v>
      </c>
      <c r="P94" s="12">
        <f>ROUND(PRODUCT(J94,25)/14,0)</f>
        <v>9</v>
      </c>
      <c r="Q94" s="16" t="s">
        <v>36</v>
      </c>
      <c r="R94" s="9"/>
      <c r="S94" s="17"/>
      <c r="T94" s="9" t="s">
        <v>100</v>
      </c>
    </row>
    <row r="95" spans="1:23" x14ac:dyDescent="0.25">
      <c r="A95" s="141" t="s">
        <v>217</v>
      </c>
      <c r="B95" s="310" t="s">
        <v>218</v>
      </c>
      <c r="C95" s="311"/>
      <c r="D95" s="311"/>
      <c r="E95" s="311"/>
      <c r="F95" s="311"/>
      <c r="G95" s="311"/>
      <c r="H95" s="311"/>
      <c r="I95" s="312"/>
      <c r="J95" s="142">
        <v>6</v>
      </c>
      <c r="K95" s="142">
        <v>2</v>
      </c>
      <c r="L95" s="142">
        <v>2</v>
      </c>
      <c r="M95" s="142">
        <v>0</v>
      </c>
      <c r="N95" s="11">
        <f t="shared" ref="N95:N99" si="17">K95+L95+M95</f>
        <v>4</v>
      </c>
      <c r="O95" s="12">
        <f t="shared" ref="O95:O99" si="18">P95-N95</f>
        <v>7</v>
      </c>
      <c r="P95" s="12">
        <f t="shared" ref="P95:P99" si="19">ROUND(PRODUCT(J95,25)/14,0)</f>
        <v>11</v>
      </c>
      <c r="Q95" s="16" t="s">
        <v>36</v>
      </c>
      <c r="R95" s="9"/>
      <c r="S95" s="17"/>
      <c r="T95" s="9" t="s">
        <v>42</v>
      </c>
    </row>
    <row r="96" spans="1:23" ht="24.75" customHeight="1" x14ac:dyDescent="0.25">
      <c r="A96" s="141" t="s">
        <v>219</v>
      </c>
      <c r="B96" s="386" t="s">
        <v>220</v>
      </c>
      <c r="C96" s="387"/>
      <c r="D96" s="387"/>
      <c r="E96" s="387"/>
      <c r="F96" s="387"/>
      <c r="G96" s="387"/>
      <c r="H96" s="387"/>
      <c r="I96" s="388"/>
      <c r="J96" s="142">
        <v>6</v>
      </c>
      <c r="K96" s="142">
        <v>2</v>
      </c>
      <c r="L96" s="142">
        <v>2</v>
      </c>
      <c r="M96" s="142">
        <v>0</v>
      </c>
      <c r="N96" s="11">
        <f t="shared" si="17"/>
        <v>4</v>
      </c>
      <c r="O96" s="12">
        <f t="shared" si="18"/>
        <v>7</v>
      </c>
      <c r="P96" s="12">
        <f t="shared" si="19"/>
        <v>11</v>
      </c>
      <c r="Q96" s="16" t="s">
        <v>36</v>
      </c>
      <c r="R96" s="9"/>
      <c r="S96" s="17"/>
      <c r="T96" s="9" t="s">
        <v>42</v>
      </c>
    </row>
    <row r="97" spans="1:23" x14ac:dyDescent="0.25">
      <c r="A97" s="141" t="s">
        <v>221</v>
      </c>
      <c r="B97" s="310" t="s">
        <v>222</v>
      </c>
      <c r="C97" s="311"/>
      <c r="D97" s="311"/>
      <c r="E97" s="311"/>
      <c r="F97" s="311"/>
      <c r="G97" s="311"/>
      <c r="H97" s="311"/>
      <c r="I97" s="312"/>
      <c r="J97" s="142">
        <v>3</v>
      </c>
      <c r="K97" s="142">
        <v>0</v>
      </c>
      <c r="L97" s="142">
        <v>0</v>
      </c>
      <c r="M97" s="142">
        <v>5</v>
      </c>
      <c r="N97" s="11">
        <f t="shared" si="17"/>
        <v>5</v>
      </c>
      <c r="O97" s="12">
        <f t="shared" si="18"/>
        <v>0</v>
      </c>
      <c r="P97" s="12">
        <f t="shared" si="19"/>
        <v>5</v>
      </c>
      <c r="Q97" s="16"/>
      <c r="R97" s="9" t="s">
        <v>32</v>
      </c>
      <c r="S97" s="17"/>
      <c r="T97" s="9" t="s">
        <v>42</v>
      </c>
    </row>
    <row r="98" spans="1:23" x14ac:dyDescent="0.25">
      <c r="A98" s="34" t="s">
        <v>223</v>
      </c>
      <c r="B98" s="338" t="s">
        <v>224</v>
      </c>
      <c r="C98" s="339"/>
      <c r="D98" s="339"/>
      <c r="E98" s="339"/>
      <c r="F98" s="339"/>
      <c r="G98" s="339"/>
      <c r="H98" s="339"/>
      <c r="I98" s="340"/>
      <c r="J98" s="142">
        <v>5</v>
      </c>
      <c r="K98" s="142">
        <v>2</v>
      </c>
      <c r="L98" s="142">
        <v>2</v>
      </c>
      <c r="M98" s="142">
        <v>0</v>
      </c>
      <c r="N98" s="11">
        <f t="shared" si="17"/>
        <v>4</v>
      </c>
      <c r="O98" s="12">
        <f t="shared" si="18"/>
        <v>5</v>
      </c>
      <c r="P98" s="12">
        <f t="shared" si="19"/>
        <v>9</v>
      </c>
      <c r="Q98" s="16"/>
      <c r="R98" s="9" t="s">
        <v>32</v>
      </c>
      <c r="S98" s="17"/>
      <c r="T98" s="9" t="s">
        <v>42</v>
      </c>
    </row>
    <row r="99" spans="1:23" x14ac:dyDescent="0.25">
      <c r="A99" s="34" t="s">
        <v>223</v>
      </c>
      <c r="B99" s="338" t="s">
        <v>225</v>
      </c>
      <c r="C99" s="339"/>
      <c r="D99" s="339"/>
      <c r="E99" s="339"/>
      <c r="F99" s="339"/>
      <c r="G99" s="339"/>
      <c r="H99" s="339"/>
      <c r="I99" s="340"/>
      <c r="J99" s="9">
        <v>5</v>
      </c>
      <c r="K99" s="9">
        <v>2</v>
      </c>
      <c r="L99" s="9">
        <v>2</v>
      </c>
      <c r="M99" s="9">
        <v>0</v>
      </c>
      <c r="N99" s="11">
        <f t="shared" si="17"/>
        <v>4</v>
      </c>
      <c r="O99" s="12">
        <f t="shared" si="18"/>
        <v>5</v>
      </c>
      <c r="P99" s="12">
        <f t="shared" si="19"/>
        <v>9</v>
      </c>
      <c r="Q99" s="16" t="s">
        <v>36</v>
      </c>
      <c r="R99" s="9"/>
      <c r="S99" s="17"/>
      <c r="T99" s="9" t="s">
        <v>42</v>
      </c>
    </row>
    <row r="100" spans="1:23" x14ac:dyDescent="0.25">
      <c r="A100" s="13" t="s">
        <v>29</v>
      </c>
      <c r="B100" s="383"/>
      <c r="C100" s="384"/>
      <c r="D100" s="384"/>
      <c r="E100" s="384"/>
      <c r="F100" s="384"/>
      <c r="G100" s="384"/>
      <c r="H100" s="384"/>
      <c r="I100" s="385"/>
      <c r="J100" s="13">
        <f t="shared" ref="J100:P100" si="20">SUM(J94:J99)</f>
        <v>30</v>
      </c>
      <c r="K100" s="13">
        <f t="shared" si="20"/>
        <v>10</v>
      </c>
      <c r="L100" s="13">
        <f t="shared" si="20"/>
        <v>10</v>
      </c>
      <c r="M100" s="13">
        <f t="shared" si="20"/>
        <v>5</v>
      </c>
      <c r="N100" s="13">
        <f t="shared" si="20"/>
        <v>25</v>
      </c>
      <c r="O100" s="13">
        <f t="shared" si="20"/>
        <v>29</v>
      </c>
      <c r="P100" s="13">
        <f t="shared" si="20"/>
        <v>54</v>
      </c>
      <c r="Q100" s="13">
        <f>COUNTIF(Q94:Q99,"E")</f>
        <v>4</v>
      </c>
      <c r="R100" s="13">
        <f>COUNTIF(R94:R99,"C")</f>
        <v>2</v>
      </c>
      <c r="S100" s="13">
        <f>COUNTIF(S94:S99,"VP")</f>
        <v>0</v>
      </c>
      <c r="T100" s="95">
        <f>COUNTA(T94:T99)</f>
        <v>6</v>
      </c>
      <c r="U100" s="399" t="str">
        <f>IF(Q100&gt;=SUM(R100:S100),"Corect","E trebuie să fie cel puțin egal cu C+VP")</f>
        <v>Corect</v>
      </c>
      <c r="V100" s="398"/>
      <c r="W100" s="398"/>
    </row>
    <row r="102" spans="1:23" x14ac:dyDescent="0.25">
      <c r="B102" s="2"/>
      <c r="C102" s="2"/>
      <c r="D102" s="2"/>
      <c r="E102" s="2"/>
      <c r="F102" s="2"/>
      <c r="G102" s="2"/>
      <c r="M102" s="6"/>
      <c r="N102" s="6"/>
      <c r="O102" s="6"/>
      <c r="P102" s="6"/>
      <c r="Q102" s="6"/>
      <c r="R102" s="6"/>
      <c r="S102" s="6"/>
    </row>
    <row r="104" spans="1:23" x14ac:dyDescent="0.25">
      <c r="A104" s="344" t="s">
        <v>50</v>
      </c>
      <c r="B104" s="345"/>
      <c r="C104" s="345"/>
      <c r="D104" s="345"/>
      <c r="E104" s="345"/>
      <c r="F104" s="345"/>
      <c r="G104" s="345"/>
      <c r="H104" s="345"/>
      <c r="I104" s="345"/>
      <c r="J104" s="345"/>
      <c r="K104" s="345"/>
      <c r="L104" s="345"/>
      <c r="M104" s="345"/>
      <c r="N104" s="345"/>
      <c r="O104" s="345"/>
      <c r="P104" s="345"/>
      <c r="Q104" s="345"/>
      <c r="R104" s="345"/>
      <c r="S104" s="345"/>
      <c r="T104" s="346"/>
    </row>
    <row r="105" spans="1:23" s="107" customFormat="1" x14ac:dyDescent="0.25">
      <c r="A105" s="347"/>
      <c r="B105" s="348"/>
      <c r="C105" s="348"/>
      <c r="D105" s="348"/>
      <c r="E105" s="348"/>
      <c r="F105" s="348"/>
      <c r="G105" s="348"/>
      <c r="H105" s="348"/>
      <c r="I105" s="348"/>
      <c r="J105" s="348"/>
      <c r="K105" s="348"/>
      <c r="L105" s="348"/>
      <c r="M105" s="348"/>
      <c r="N105" s="348"/>
      <c r="O105" s="348"/>
      <c r="P105" s="348"/>
      <c r="Q105" s="348"/>
      <c r="R105" s="348"/>
      <c r="S105" s="348"/>
      <c r="T105" s="349"/>
    </row>
    <row r="106" spans="1:23" x14ac:dyDescent="0.25">
      <c r="A106" s="329" t="s">
        <v>31</v>
      </c>
      <c r="B106" s="344" t="s">
        <v>30</v>
      </c>
      <c r="C106" s="345"/>
      <c r="D106" s="345"/>
      <c r="E106" s="345"/>
      <c r="F106" s="345"/>
      <c r="G106" s="345"/>
      <c r="H106" s="345"/>
      <c r="I106" s="346"/>
      <c r="J106" s="161" t="s">
        <v>44</v>
      </c>
      <c r="K106" s="155" t="s">
        <v>28</v>
      </c>
      <c r="L106" s="156"/>
      <c r="M106" s="157"/>
      <c r="N106" s="155" t="s">
        <v>45</v>
      </c>
      <c r="O106" s="156"/>
      <c r="P106" s="157"/>
      <c r="Q106" s="155" t="s">
        <v>27</v>
      </c>
      <c r="R106" s="156"/>
      <c r="S106" s="157"/>
      <c r="T106" s="307" t="s">
        <v>26</v>
      </c>
    </row>
    <row r="107" spans="1:23" s="107" customFormat="1" x14ac:dyDescent="0.25">
      <c r="A107" s="330"/>
      <c r="B107" s="347"/>
      <c r="C107" s="348"/>
      <c r="D107" s="348"/>
      <c r="E107" s="348"/>
      <c r="F107" s="348"/>
      <c r="G107" s="348"/>
      <c r="H107" s="348"/>
      <c r="I107" s="349"/>
      <c r="J107" s="162"/>
      <c r="K107" s="158"/>
      <c r="L107" s="159"/>
      <c r="M107" s="160"/>
      <c r="N107" s="158"/>
      <c r="O107" s="159"/>
      <c r="P107" s="160"/>
      <c r="Q107" s="158"/>
      <c r="R107" s="159"/>
      <c r="S107" s="160"/>
      <c r="T107" s="307"/>
    </row>
    <row r="108" spans="1:23" x14ac:dyDescent="0.25">
      <c r="A108" s="331"/>
      <c r="B108" s="363"/>
      <c r="C108" s="364"/>
      <c r="D108" s="364"/>
      <c r="E108" s="364"/>
      <c r="F108" s="364"/>
      <c r="G108" s="364"/>
      <c r="H108" s="364"/>
      <c r="I108" s="365"/>
      <c r="J108" s="163"/>
      <c r="K108" s="4" t="s">
        <v>32</v>
      </c>
      <c r="L108" s="4" t="s">
        <v>33</v>
      </c>
      <c r="M108" s="4" t="s">
        <v>34</v>
      </c>
      <c r="N108" s="55" t="s">
        <v>38</v>
      </c>
      <c r="O108" s="55" t="s">
        <v>8</v>
      </c>
      <c r="P108" s="55" t="s">
        <v>35</v>
      </c>
      <c r="Q108" s="55" t="s">
        <v>36</v>
      </c>
      <c r="R108" s="55" t="s">
        <v>32</v>
      </c>
      <c r="S108" s="55" t="s">
        <v>37</v>
      </c>
      <c r="T108" s="307"/>
    </row>
    <row r="109" spans="1:23" x14ac:dyDescent="0.25">
      <c r="A109" s="141" t="s">
        <v>226</v>
      </c>
      <c r="B109" s="266" t="s">
        <v>227</v>
      </c>
      <c r="C109" s="267"/>
      <c r="D109" s="267"/>
      <c r="E109" s="267"/>
      <c r="F109" s="267"/>
      <c r="G109" s="267"/>
      <c r="H109" s="267"/>
      <c r="I109" s="268"/>
      <c r="J109" s="142">
        <v>5</v>
      </c>
      <c r="K109" s="142">
        <v>2</v>
      </c>
      <c r="L109" s="142">
        <v>2</v>
      </c>
      <c r="M109" s="142">
        <v>0</v>
      </c>
      <c r="N109" s="11">
        <f>K109+L109+M109</f>
        <v>4</v>
      </c>
      <c r="O109" s="12">
        <f>P109-N109</f>
        <v>5</v>
      </c>
      <c r="P109" s="12">
        <f>ROUND(PRODUCT(J109,25)/14,0)</f>
        <v>9</v>
      </c>
      <c r="Q109" s="16" t="s">
        <v>36</v>
      </c>
      <c r="R109" s="9"/>
      <c r="S109" s="17"/>
      <c r="T109" s="9" t="s">
        <v>42</v>
      </c>
    </row>
    <row r="110" spans="1:23" x14ac:dyDescent="0.25">
      <c r="A110" s="141" t="s">
        <v>228</v>
      </c>
      <c r="B110" s="266" t="s">
        <v>229</v>
      </c>
      <c r="C110" s="267"/>
      <c r="D110" s="267"/>
      <c r="E110" s="267"/>
      <c r="F110" s="267"/>
      <c r="G110" s="267"/>
      <c r="H110" s="267"/>
      <c r="I110" s="268"/>
      <c r="J110" s="142">
        <v>5</v>
      </c>
      <c r="K110" s="142">
        <v>2</v>
      </c>
      <c r="L110" s="142">
        <v>2</v>
      </c>
      <c r="M110" s="142">
        <v>0</v>
      </c>
      <c r="N110" s="11">
        <f t="shared" ref="N110:N114" si="21">K110+L110+M110</f>
        <v>4</v>
      </c>
      <c r="O110" s="12">
        <f t="shared" ref="O110:O114" si="22">P110-N110</f>
        <v>5</v>
      </c>
      <c r="P110" s="12">
        <f t="shared" ref="P110:P114" si="23">ROUND(PRODUCT(J110,25)/14,0)</f>
        <v>9</v>
      </c>
      <c r="Q110" s="16" t="s">
        <v>36</v>
      </c>
      <c r="R110" s="9"/>
      <c r="S110" s="17"/>
      <c r="T110" s="9" t="s">
        <v>100</v>
      </c>
    </row>
    <row r="111" spans="1:23" x14ac:dyDescent="0.25">
      <c r="A111" s="141" t="s">
        <v>230</v>
      </c>
      <c r="B111" s="266" t="s">
        <v>231</v>
      </c>
      <c r="C111" s="267"/>
      <c r="D111" s="267"/>
      <c r="E111" s="267"/>
      <c r="F111" s="267"/>
      <c r="G111" s="267"/>
      <c r="H111" s="267"/>
      <c r="I111" s="268"/>
      <c r="J111" s="142">
        <v>7</v>
      </c>
      <c r="K111" s="142">
        <v>2</v>
      </c>
      <c r="L111" s="142">
        <v>2</v>
      </c>
      <c r="M111" s="142">
        <v>0</v>
      </c>
      <c r="N111" s="11">
        <f t="shared" si="21"/>
        <v>4</v>
      </c>
      <c r="O111" s="12">
        <f t="shared" si="22"/>
        <v>9</v>
      </c>
      <c r="P111" s="12">
        <f t="shared" si="23"/>
        <v>13</v>
      </c>
      <c r="Q111" s="16" t="s">
        <v>36</v>
      </c>
      <c r="R111" s="9"/>
      <c r="S111" s="17"/>
      <c r="T111" s="9" t="s">
        <v>100</v>
      </c>
    </row>
    <row r="112" spans="1:23" ht="25.5" customHeight="1" x14ac:dyDescent="0.25">
      <c r="A112" s="141" t="s">
        <v>232</v>
      </c>
      <c r="B112" s="266" t="s">
        <v>233</v>
      </c>
      <c r="C112" s="267"/>
      <c r="D112" s="267"/>
      <c r="E112" s="267"/>
      <c r="F112" s="267"/>
      <c r="G112" s="267"/>
      <c r="H112" s="267"/>
      <c r="I112" s="268"/>
      <c r="J112" s="142">
        <v>5</v>
      </c>
      <c r="K112" s="142">
        <v>2</v>
      </c>
      <c r="L112" s="142">
        <v>2</v>
      </c>
      <c r="M112" s="142">
        <v>0</v>
      </c>
      <c r="N112" s="11">
        <f t="shared" si="21"/>
        <v>4</v>
      </c>
      <c r="O112" s="12">
        <f t="shared" si="22"/>
        <v>5</v>
      </c>
      <c r="P112" s="12">
        <f t="shared" si="23"/>
        <v>9</v>
      </c>
      <c r="Q112" s="16" t="s">
        <v>36</v>
      </c>
      <c r="R112" s="9"/>
      <c r="S112" s="17"/>
      <c r="T112" s="9" t="s">
        <v>42</v>
      </c>
    </row>
    <row r="113" spans="1:23" x14ac:dyDescent="0.25">
      <c r="A113" s="141" t="s">
        <v>234</v>
      </c>
      <c r="B113" s="266" t="s">
        <v>235</v>
      </c>
      <c r="C113" s="267"/>
      <c r="D113" s="267"/>
      <c r="E113" s="267"/>
      <c r="F113" s="267"/>
      <c r="G113" s="267"/>
      <c r="H113" s="267"/>
      <c r="I113" s="268"/>
      <c r="J113" s="142">
        <v>4</v>
      </c>
      <c r="K113" s="142">
        <v>2</v>
      </c>
      <c r="L113" s="142">
        <v>2</v>
      </c>
      <c r="M113" s="142">
        <v>0</v>
      </c>
      <c r="N113" s="11">
        <f t="shared" si="21"/>
        <v>4</v>
      </c>
      <c r="O113" s="12">
        <f t="shared" si="22"/>
        <v>3</v>
      </c>
      <c r="P113" s="12">
        <f t="shared" si="23"/>
        <v>7</v>
      </c>
      <c r="Q113" s="16" t="s">
        <v>36</v>
      </c>
      <c r="R113" s="9"/>
      <c r="S113" s="17"/>
      <c r="T113" s="9" t="s">
        <v>42</v>
      </c>
    </row>
    <row r="114" spans="1:23" x14ac:dyDescent="0.25">
      <c r="A114" s="34" t="s">
        <v>236</v>
      </c>
      <c r="B114" s="338" t="s">
        <v>237</v>
      </c>
      <c r="C114" s="339"/>
      <c r="D114" s="339"/>
      <c r="E114" s="339"/>
      <c r="F114" s="339"/>
      <c r="G114" s="339"/>
      <c r="H114" s="339"/>
      <c r="I114" s="340"/>
      <c r="J114" s="9">
        <v>4</v>
      </c>
      <c r="K114" s="9">
        <v>2</v>
      </c>
      <c r="L114" s="9">
        <v>2</v>
      </c>
      <c r="M114" s="9">
        <v>0</v>
      </c>
      <c r="N114" s="11">
        <f t="shared" si="21"/>
        <v>4</v>
      </c>
      <c r="O114" s="12">
        <f t="shared" si="22"/>
        <v>3</v>
      </c>
      <c r="P114" s="12">
        <f t="shared" si="23"/>
        <v>7</v>
      </c>
      <c r="Q114" s="16" t="s">
        <v>36</v>
      </c>
      <c r="R114" s="9"/>
      <c r="S114" s="17"/>
      <c r="T114" s="9" t="s">
        <v>42</v>
      </c>
    </row>
    <row r="115" spans="1:23" x14ac:dyDescent="0.25">
      <c r="A115" s="13" t="s">
        <v>29</v>
      </c>
      <c r="B115" s="383"/>
      <c r="C115" s="384"/>
      <c r="D115" s="384"/>
      <c r="E115" s="384"/>
      <c r="F115" s="384"/>
      <c r="G115" s="384"/>
      <c r="H115" s="384"/>
      <c r="I115" s="385"/>
      <c r="J115" s="13">
        <f t="shared" ref="J115:P115" si="24">SUM(J109:J114)</f>
        <v>30</v>
      </c>
      <c r="K115" s="13">
        <f t="shared" si="24"/>
        <v>12</v>
      </c>
      <c r="L115" s="13">
        <f t="shared" si="24"/>
        <v>12</v>
      </c>
      <c r="M115" s="13">
        <f t="shared" si="24"/>
        <v>0</v>
      </c>
      <c r="N115" s="13">
        <f t="shared" si="24"/>
        <v>24</v>
      </c>
      <c r="O115" s="13">
        <f t="shared" si="24"/>
        <v>30</v>
      </c>
      <c r="P115" s="13">
        <f t="shared" si="24"/>
        <v>54</v>
      </c>
      <c r="Q115" s="13">
        <f>COUNTIF(Q109:Q114,"E")</f>
        <v>6</v>
      </c>
      <c r="R115" s="13">
        <f>COUNTIF(R109:R114,"C")</f>
        <v>0</v>
      </c>
      <c r="S115" s="13">
        <f>COUNTIF(S109:S114,"VP")</f>
        <v>0</v>
      </c>
      <c r="T115" s="95">
        <f>COUNTA(T109:T114)</f>
        <v>6</v>
      </c>
      <c r="U115" s="399" t="str">
        <f>IF(Q115&gt;=SUM(R115:S115),"Corect","E trebuie să fie cel puțin egal cu C+VP")</f>
        <v>Corect</v>
      </c>
      <c r="V115" s="398"/>
      <c r="W115" s="398"/>
    </row>
    <row r="116" spans="1:23" s="107" customFormat="1" x14ac:dyDescent="0.25">
      <c r="A116" s="113"/>
      <c r="B116" s="113"/>
      <c r="C116" s="113"/>
      <c r="D116" s="113"/>
      <c r="E116" s="113"/>
      <c r="F116" s="113"/>
      <c r="G116" s="113"/>
      <c r="H116" s="113"/>
      <c r="I116" s="113"/>
      <c r="J116" s="113"/>
      <c r="K116" s="113"/>
      <c r="L116" s="113"/>
      <c r="M116" s="113"/>
      <c r="N116" s="113"/>
      <c r="O116" s="113"/>
      <c r="P116" s="113"/>
      <c r="Q116" s="113"/>
      <c r="R116" s="113"/>
      <c r="S116" s="113"/>
      <c r="T116" s="113"/>
      <c r="U116" s="108"/>
    </row>
    <row r="117" spans="1:23" x14ac:dyDescent="0.25">
      <c r="A117" s="114"/>
      <c r="B117" s="114"/>
      <c r="C117" s="114"/>
      <c r="D117" s="114"/>
      <c r="E117" s="114"/>
      <c r="F117" s="114"/>
      <c r="G117" s="114"/>
      <c r="H117" s="114"/>
      <c r="I117" s="114"/>
      <c r="J117" s="114"/>
      <c r="K117" s="114"/>
      <c r="L117" s="114"/>
      <c r="M117" s="114"/>
      <c r="N117" s="114"/>
      <c r="O117" s="114"/>
      <c r="P117" s="114"/>
      <c r="Q117" s="114"/>
      <c r="R117" s="114"/>
      <c r="S117" s="114"/>
      <c r="T117" s="114"/>
    </row>
    <row r="118" spans="1:23" x14ac:dyDescent="0.25">
      <c r="A118" s="344" t="s">
        <v>51</v>
      </c>
      <c r="B118" s="345"/>
      <c r="C118" s="345"/>
      <c r="D118" s="345"/>
      <c r="E118" s="345"/>
      <c r="F118" s="345"/>
      <c r="G118" s="345"/>
      <c r="H118" s="345"/>
      <c r="I118" s="345"/>
      <c r="J118" s="345"/>
      <c r="K118" s="345"/>
      <c r="L118" s="345"/>
      <c r="M118" s="345"/>
      <c r="N118" s="345"/>
      <c r="O118" s="345"/>
      <c r="P118" s="345"/>
      <c r="Q118" s="345"/>
      <c r="R118" s="345"/>
      <c r="S118" s="345"/>
      <c r="T118" s="346"/>
    </row>
    <row r="119" spans="1:23" s="107" customFormat="1" x14ac:dyDescent="0.25">
      <c r="A119" s="347"/>
      <c r="B119" s="348"/>
      <c r="C119" s="348"/>
      <c r="D119" s="348"/>
      <c r="E119" s="348"/>
      <c r="F119" s="348"/>
      <c r="G119" s="348"/>
      <c r="H119" s="348"/>
      <c r="I119" s="348"/>
      <c r="J119" s="348"/>
      <c r="K119" s="348"/>
      <c r="L119" s="348"/>
      <c r="M119" s="348"/>
      <c r="N119" s="348"/>
      <c r="O119" s="348"/>
      <c r="P119" s="348"/>
      <c r="Q119" s="348"/>
      <c r="R119" s="348"/>
      <c r="S119" s="348"/>
      <c r="T119" s="349"/>
    </row>
    <row r="120" spans="1:23" x14ac:dyDescent="0.25">
      <c r="A120" s="329" t="s">
        <v>31</v>
      </c>
      <c r="B120" s="344" t="s">
        <v>30</v>
      </c>
      <c r="C120" s="345"/>
      <c r="D120" s="345"/>
      <c r="E120" s="345"/>
      <c r="F120" s="345"/>
      <c r="G120" s="345"/>
      <c r="H120" s="345"/>
      <c r="I120" s="346"/>
      <c r="J120" s="161" t="s">
        <v>44</v>
      </c>
      <c r="K120" s="155" t="s">
        <v>28</v>
      </c>
      <c r="L120" s="156"/>
      <c r="M120" s="157"/>
      <c r="N120" s="155" t="s">
        <v>45</v>
      </c>
      <c r="O120" s="156"/>
      <c r="P120" s="157"/>
      <c r="Q120" s="307" t="s">
        <v>27</v>
      </c>
      <c r="R120" s="307"/>
      <c r="S120" s="307"/>
      <c r="T120" s="307" t="s">
        <v>26</v>
      </c>
    </row>
    <row r="121" spans="1:23" s="107" customFormat="1" x14ac:dyDescent="0.25">
      <c r="A121" s="330"/>
      <c r="B121" s="347"/>
      <c r="C121" s="348"/>
      <c r="D121" s="348"/>
      <c r="E121" s="348"/>
      <c r="F121" s="348"/>
      <c r="G121" s="348"/>
      <c r="H121" s="348"/>
      <c r="I121" s="349"/>
      <c r="J121" s="162"/>
      <c r="K121" s="158"/>
      <c r="L121" s="159"/>
      <c r="M121" s="160"/>
      <c r="N121" s="158"/>
      <c r="O121" s="159"/>
      <c r="P121" s="160"/>
      <c r="Q121" s="307"/>
      <c r="R121" s="307"/>
      <c r="S121" s="307"/>
      <c r="T121" s="307"/>
    </row>
    <row r="122" spans="1:23" x14ac:dyDescent="0.25">
      <c r="A122" s="331"/>
      <c r="B122" s="363"/>
      <c r="C122" s="364"/>
      <c r="D122" s="364"/>
      <c r="E122" s="364"/>
      <c r="F122" s="364"/>
      <c r="G122" s="364"/>
      <c r="H122" s="364"/>
      <c r="I122" s="365"/>
      <c r="J122" s="163"/>
      <c r="K122" s="4" t="s">
        <v>32</v>
      </c>
      <c r="L122" s="4" t="s">
        <v>33</v>
      </c>
      <c r="M122" s="4" t="s">
        <v>34</v>
      </c>
      <c r="N122" s="55" t="s">
        <v>38</v>
      </c>
      <c r="O122" s="55" t="s">
        <v>8</v>
      </c>
      <c r="P122" s="55" t="s">
        <v>35</v>
      </c>
      <c r="Q122" s="55" t="s">
        <v>36</v>
      </c>
      <c r="R122" s="55" t="s">
        <v>32</v>
      </c>
      <c r="S122" s="55" t="s">
        <v>37</v>
      </c>
      <c r="T122" s="307"/>
    </row>
    <row r="123" spans="1:23" x14ac:dyDescent="0.25">
      <c r="A123" s="143" t="s">
        <v>238</v>
      </c>
      <c r="B123" s="266" t="s">
        <v>239</v>
      </c>
      <c r="C123" s="267"/>
      <c r="D123" s="267"/>
      <c r="E123" s="267"/>
      <c r="F123" s="267"/>
      <c r="G123" s="267"/>
      <c r="H123" s="267"/>
      <c r="I123" s="268"/>
      <c r="J123" s="9">
        <v>7</v>
      </c>
      <c r="K123" s="9">
        <v>2</v>
      </c>
      <c r="L123" s="9">
        <v>2</v>
      </c>
      <c r="M123" s="9">
        <v>0</v>
      </c>
      <c r="N123" s="11">
        <f>K123+L123+M123</f>
        <v>4</v>
      </c>
      <c r="O123" s="12">
        <f>P123-N123</f>
        <v>11</v>
      </c>
      <c r="P123" s="12">
        <f>ROUND(PRODUCT(J123,25)/12,0)</f>
        <v>15</v>
      </c>
      <c r="Q123" s="16" t="s">
        <v>36</v>
      </c>
      <c r="R123" s="9"/>
      <c r="S123" s="17"/>
      <c r="T123" s="9" t="s">
        <v>42</v>
      </c>
    </row>
    <row r="124" spans="1:23" x14ac:dyDescent="0.25">
      <c r="A124" s="143" t="s">
        <v>240</v>
      </c>
      <c r="B124" s="266" t="s">
        <v>241</v>
      </c>
      <c r="C124" s="267"/>
      <c r="D124" s="267"/>
      <c r="E124" s="267"/>
      <c r="F124" s="267"/>
      <c r="G124" s="267"/>
      <c r="H124" s="267"/>
      <c r="I124" s="268"/>
      <c r="J124" s="9">
        <v>7</v>
      </c>
      <c r="K124" s="9">
        <v>2</v>
      </c>
      <c r="L124" s="9">
        <v>2</v>
      </c>
      <c r="M124" s="9">
        <v>0</v>
      </c>
      <c r="N124" s="11">
        <f t="shared" ref="N124:N128" si="25">K124+L124+M124</f>
        <v>4</v>
      </c>
      <c r="O124" s="12">
        <f t="shared" ref="O124:O128" si="26">P124-N124</f>
        <v>11</v>
      </c>
      <c r="P124" s="12">
        <f t="shared" ref="P124:P128" si="27">ROUND(PRODUCT(J124,25)/12,0)</f>
        <v>15</v>
      </c>
      <c r="Q124" s="16" t="s">
        <v>36</v>
      </c>
      <c r="R124" s="9"/>
      <c r="S124" s="17"/>
      <c r="T124" s="9" t="s">
        <v>100</v>
      </c>
    </row>
    <row r="125" spans="1:23" ht="24" customHeight="1" x14ac:dyDescent="0.25">
      <c r="A125" s="143" t="s">
        <v>242</v>
      </c>
      <c r="B125" s="266" t="s">
        <v>243</v>
      </c>
      <c r="C125" s="267"/>
      <c r="D125" s="267"/>
      <c r="E125" s="267"/>
      <c r="F125" s="267"/>
      <c r="G125" s="267"/>
      <c r="H125" s="267"/>
      <c r="I125" s="268"/>
      <c r="J125" s="9">
        <v>6</v>
      </c>
      <c r="K125" s="9">
        <v>2</v>
      </c>
      <c r="L125" s="9">
        <v>2</v>
      </c>
      <c r="M125" s="9">
        <v>0</v>
      </c>
      <c r="N125" s="11">
        <f t="shared" si="25"/>
        <v>4</v>
      </c>
      <c r="O125" s="12">
        <f t="shared" si="26"/>
        <v>9</v>
      </c>
      <c r="P125" s="12">
        <f t="shared" si="27"/>
        <v>13</v>
      </c>
      <c r="Q125" s="16" t="s">
        <v>36</v>
      </c>
      <c r="R125" s="9"/>
      <c r="S125" s="17"/>
      <c r="T125" s="9" t="s">
        <v>42</v>
      </c>
    </row>
    <row r="126" spans="1:23" x14ac:dyDescent="0.25">
      <c r="A126" s="141" t="s">
        <v>244</v>
      </c>
      <c r="B126" s="266" t="s">
        <v>245</v>
      </c>
      <c r="C126" s="267"/>
      <c r="D126" s="267"/>
      <c r="E126" s="267"/>
      <c r="F126" s="267"/>
      <c r="G126" s="267"/>
      <c r="H126" s="267"/>
      <c r="I126" s="268"/>
      <c r="J126" s="9">
        <v>4</v>
      </c>
      <c r="K126" s="9">
        <v>0</v>
      </c>
      <c r="L126" s="9">
        <v>0</v>
      </c>
      <c r="M126" s="9">
        <v>6</v>
      </c>
      <c r="N126" s="11">
        <f t="shared" si="25"/>
        <v>6</v>
      </c>
      <c r="O126" s="12">
        <f t="shared" si="26"/>
        <v>2</v>
      </c>
      <c r="P126" s="12">
        <f t="shared" si="27"/>
        <v>8</v>
      </c>
      <c r="Q126" s="16"/>
      <c r="R126" s="9" t="s">
        <v>32</v>
      </c>
      <c r="S126" s="17"/>
      <c r="T126" s="9" t="s">
        <v>42</v>
      </c>
    </row>
    <row r="127" spans="1:23" x14ac:dyDescent="0.25">
      <c r="A127" s="34" t="s">
        <v>246</v>
      </c>
      <c r="B127" s="266" t="s">
        <v>247</v>
      </c>
      <c r="C127" s="267"/>
      <c r="D127" s="267"/>
      <c r="E127" s="267"/>
      <c r="F127" s="267"/>
      <c r="G127" s="267"/>
      <c r="H127" s="267"/>
      <c r="I127" s="268"/>
      <c r="J127" s="9">
        <v>6</v>
      </c>
      <c r="K127" s="9">
        <v>2</v>
      </c>
      <c r="L127" s="9">
        <v>2</v>
      </c>
      <c r="M127" s="9">
        <v>0</v>
      </c>
      <c r="N127" s="11">
        <f t="shared" si="25"/>
        <v>4</v>
      </c>
      <c r="O127" s="12">
        <f t="shared" si="26"/>
        <v>9</v>
      </c>
      <c r="P127" s="12">
        <f t="shared" si="27"/>
        <v>13</v>
      </c>
      <c r="Q127" s="16"/>
      <c r="R127" s="9" t="s">
        <v>32</v>
      </c>
      <c r="S127" s="17"/>
      <c r="T127" s="9" t="s">
        <v>42</v>
      </c>
    </row>
    <row r="128" spans="1:23" x14ac:dyDescent="0.25">
      <c r="A128" s="141" t="s">
        <v>248</v>
      </c>
      <c r="B128" s="326" t="s">
        <v>249</v>
      </c>
      <c r="C128" s="327"/>
      <c r="D128" s="327"/>
      <c r="E128" s="327"/>
      <c r="F128" s="327"/>
      <c r="G128" s="327"/>
      <c r="H128" s="327"/>
      <c r="I128" s="328"/>
      <c r="J128" s="9">
        <v>0</v>
      </c>
      <c r="K128" s="9">
        <v>0</v>
      </c>
      <c r="L128" s="9">
        <v>0</v>
      </c>
      <c r="M128" s="9">
        <v>0</v>
      </c>
      <c r="N128" s="11">
        <f t="shared" si="25"/>
        <v>0</v>
      </c>
      <c r="O128" s="12">
        <f t="shared" si="26"/>
        <v>0</v>
      </c>
      <c r="P128" s="12">
        <f t="shared" si="27"/>
        <v>0</v>
      </c>
      <c r="Q128" s="16"/>
      <c r="R128" s="9"/>
      <c r="S128" s="17"/>
      <c r="T128" s="9"/>
    </row>
    <row r="129" spans="1:26" x14ac:dyDescent="0.25">
      <c r="A129" s="13" t="s">
        <v>29</v>
      </c>
      <c r="B129" s="383"/>
      <c r="C129" s="384"/>
      <c r="D129" s="384"/>
      <c r="E129" s="384"/>
      <c r="F129" s="384"/>
      <c r="G129" s="384"/>
      <c r="H129" s="384"/>
      <c r="I129" s="385"/>
      <c r="J129" s="13">
        <f t="shared" ref="J129:P129" si="28">SUM(J123:J128)</f>
        <v>30</v>
      </c>
      <c r="K129" s="13">
        <f t="shared" si="28"/>
        <v>8</v>
      </c>
      <c r="L129" s="13">
        <f t="shared" si="28"/>
        <v>8</v>
      </c>
      <c r="M129" s="13">
        <f t="shared" si="28"/>
        <v>6</v>
      </c>
      <c r="N129" s="13">
        <f t="shared" si="28"/>
        <v>22</v>
      </c>
      <c r="O129" s="13">
        <f t="shared" si="28"/>
        <v>42</v>
      </c>
      <c r="P129" s="13">
        <f t="shared" si="28"/>
        <v>64</v>
      </c>
      <c r="Q129" s="13">
        <f>COUNTIF(Q123:Q128,"E")</f>
        <v>3</v>
      </c>
      <c r="R129" s="13">
        <f>COUNTIF(R123:R128,"C")</f>
        <v>2</v>
      </c>
      <c r="S129" s="13">
        <f>COUNTIF(S123:S128,"VP")</f>
        <v>0</v>
      </c>
      <c r="T129" s="95">
        <f>COUNTA(T123:T128)</f>
        <v>5</v>
      </c>
      <c r="U129" s="399" t="str">
        <f>IF(Q129&gt;=SUM(R129:S129),"Corect","E trebuie să fie cel puțin egal cu C+VP")</f>
        <v>Corect</v>
      </c>
      <c r="V129" s="398"/>
      <c r="W129" s="398"/>
    </row>
    <row r="131" spans="1:26" x14ac:dyDescent="0.25">
      <c r="B131" s="2"/>
      <c r="C131" s="2"/>
      <c r="D131" s="2"/>
      <c r="E131" s="2"/>
      <c r="F131" s="2"/>
      <c r="G131" s="2"/>
      <c r="M131" s="6"/>
      <c r="N131" s="6"/>
      <c r="O131" s="6"/>
      <c r="P131" s="6"/>
      <c r="Q131" s="6"/>
      <c r="R131" s="6"/>
      <c r="S131" s="6"/>
    </row>
    <row r="132" spans="1:26" x14ac:dyDescent="0.25">
      <c r="B132" s="6"/>
      <c r="C132" s="6"/>
      <c r="D132" s="6"/>
      <c r="E132" s="6"/>
      <c r="F132" s="6"/>
      <c r="G132" s="6"/>
      <c r="M132" s="6"/>
      <c r="N132" s="6"/>
      <c r="O132" s="6"/>
      <c r="P132" s="6"/>
      <c r="Q132" s="6"/>
      <c r="R132" s="6"/>
      <c r="S132" s="6"/>
    </row>
    <row r="133" spans="1:26" x14ac:dyDescent="0.25">
      <c r="A133" s="344" t="s">
        <v>52</v>
      </c>
      <c r="B133" s="345"/>
      <c r="C133" s="345"/>
      <c r="D133" s="345"/>
      <c r="E133" s="345"/>
      <c r="F133" s="345"/>
      <c r="G133" s="345"/>
      <c r="H133" s="345"/>
      <c r="I133" s="345"/>
      <c r="J133" s="345"/>
      <c r="K133" s="345"/>
      <c r="L133" s="345"/>
      <c r="M133" s="345"/>
      <c r="N133" s="345"/>
      <c r="O133" s="345"/>
      <c r="P133" s="345"/>
      <c r="Q133" s="345"/>
      <c r="R133" s="345"/>
      <c r="S133" s="345"/>
      <c r="T133" s="346"/>
      <c r="U133" s="82"/>
      <c r="V133" s="56"/>
      <c r="W133" s="56"/>
      <c r="X133" s="56"/>
      <c r="Y133" s="56"/>
    </row>
    <row r="134" spans="1:26" s="107" customFormat="1" x14ac:dyDescent="0.25">
      <c r="A134" s="363"/>
      <c r="B134" s="364"/>
      <c r="C134" s="364"/>
      <c r="D134" s="364"/>
      <c r="E134" s="364"/>
      <c r="F134" s="364"/>
      <c r="G134" s="364"/>
      <c r="H134" s="364"/>
      <c r="I134" s="364"/>
      <c r="J134" s="364"/>
      <c r="K134" s="364"/>
      <c r="L134" s="364"/>
      <c r="M134" s="364"/>
      <c r="N134" s="364"/>
      <c r="O134" s="364"/>
      <c r="P134" s="364"/>
      <c r="Q134" s="364"/>
      <c r="R134" s="364"/>
      <c r="S134" s="364"/>
      <c r="T134" s="365"/>
      <c r="U134" s="106"/>
      <c r="V134" s="106"/>
      <c r="W134" s="106"/>
      <c r="X134" s="106"/>
      <c r="Y134" s="106"/>
    </row>
    <row r="135" spans="1:26" x14ac:dyDescent="0.25">
      <c r="A135" s="362" t="s">
        <v>31</v>
      </c>
      <c r="B135" s="344" t="s">
        <v>30</v>
      </c>
      <c r="C135" s="345"/>
      <c r="D135" s="345"/>
      <c r="E135" s="345"/>
      <c r="F135" s="345"/>
      <c r="G135" s="345"/>
      <c r="H135" s="345"/>
      <c r="I135" s="346"/>
      <c r="J135" s="307" t="s">
        <v>44</v>
      </c>
      <c r="K135" s="155" t="s">
        <v>28</v>
      </c>
      <c r="L135" s="156"/>
      <c r="M135" s="157"/>
      <c r="N135" s="155" t="s">
        <v>45</v>
      </c>
      <c r="O135" s="156"/>
      <c r="P135" s="157"/>
      <c r="Q135" s="155" t="s">
        <v>27</v>
      </c>
      <c r="R135" s="156"/>
      <c r="S135" s="157"/>
      <c r="T135" s="307" t="s">
        <v>26</v>
      </c>
      <c r="U135" s="82"/>
      <c r="V135" s="56"/>
      <c r="W135" s="56"/>
      <c r="X135" s="56"/>
      <c r="Y135" s="56"/>
    </row>
    <row r="136" spans="1:26" s="107" customFormat="1" x14ac:dyDescent="0.25">
      <c r="A136" s="362"/>
      <c r="B136" s="347"/>
      <c r="C136" s="348"/>
      <c r="D136" s="348"/>
      <c r="E136" s="348"/>
      <c r="F136" s="348"/>
      <c r="G136" s="348"/>
      <c r="H136" s="348"/>
      <c r="I136" s="349"/>
      <c r="J136" s="307"/>
      <c r="K136" s="158"/>
      <c r="L136" s="159"/>
      <c r="M136" s="160"/>
      <c r="N136" s="158"/>
      <c r="O136" s="159"/>
      <c r="P136" s="160"/>
      <c r="Q136" s="158"/>
      <c r="R136" s="159"/>
      <c r="S136" s="160"/>
      <c r="T136" s="307"/>
      <c r="U136" s="106"/>
      <c r="V136" s="106"/>
      <c r="W136" s="106"/>
      <c r="X136" s="106"/>
      <c r="Y136" s="106"/>
    </row>
    <row r="137" spans="1:26" x14ac:dyDescent="0.25">
      <c r="A137" s="362"/>
      <c r="B137" s="363"/>
      <c r="C137" s="364"/>
      <c r="D137" s="364"/>
      <c r="E137" s="364"/>
      <c r="F137" s="364"/>
      <c r="G137" s="364"/>
      <c r="H137" s="364"/>
      <c r="I137" s="365"/>
      <c r="J137" s="307"/>
      <c r="K137" s="80" t="s">
        <v>32</v>
      </c>
      <c r="L137" s="80" t="s">
        <v>33</v>
      </c>
      <c r="M137" s="80" t="s">
        <v>34</v>
      </c>
      <c r="N137" s="80" t="s">
        <v>38</v>
      </c>
      <c r="O137" s="80" t="s">
        <v>8</v>
      </c>
      <c r="P137" s="80" t="s">
        <v>35</v>
      </c>
      <c r="Q137" s="80" t="s">
        <v>36</v>
      </c>
      <c r="R137" s="80" t="s">
        <v>32</v>
      </c>
      <c r="S137" s="80" t="s">
        <v>37</v>
      </c>
      <c r="T137" s="307"/>
      <c r="U137" s="82"/>
      <c r="V137" s="56"/>
      <c r="W137" s="56"/>
      <c r="X137" s="56"/>
      <c r="Y137" s="56"/>
    </row>
    <row r="138" spans="1:26" x14ac:dyDescent="0.25">
      <c r="A138" s="144" t="s">
        <v>191</v>
      </c>
      <c r="B138" s="324" t="s">
        <v>90</v>
      </c>
      <c r="C138" s="324"/>
      <c r="D138" s="324"/>
      <c r="E138" s="324"/>
      <c r="F138" s="324"/>
      <c r="G138" s="324"/>
      <c r="H138" s="324"/>
      <c r="I138" s="324"/>
      <c r="J138" s="324"/>
      <c r="K138" s="324"/>
      <c r="L138" s="324"/>
      <c r="M138" s="324"/>
      <c r="N138" s="324"/>
      <c r="O138" s="324"/>
      <c r="P138" s="324"/>
      <c r="Q138" s="324"/>
      <c r="R138" s="324"/>
      <c r="S138" s="324"/>
      <c r="T138" s="324"/>
      <c r="U138" s="82"/>
      <c r="V138" s="56"/>
      <c r="W138" s="56"/>
      <c r="X138" s="56"/>
      <c r="Y138" s="56"/>
    </row>
    <row r="139" spans="1:26" x14ac:dyDescent="0.25">
      <c r="A139" s="136" t="s">
        <v>250</v>
      </c>
      <c r="B139" s="266" t="s">
        <v>251</v>
      </c>
      <c r="C139" s="267"/>
      <c r="D139" s="267"/>
      <c r="E139" s="267"/>
      <c r="F139" s="267"/>
      <c r="G139" s="267"/>
      <c r="H139" s="267"/>
      <c r="I139" s="268"/>
      <c r="J139" s="18">
        <v>4</v>
      </c>
      <c r="K139" s="18">
        <v>2</v>
      </c>
      <c r="L139" s="18">
        <v>2</v>
      </c>
      <c r="M139" s="18">
        <v>0</v>
      </c>
      <c r="N139" s="12">
        <f>K139+L139+M139</f>
        <v>4</v>
      </c>
      <c r="O139" s="12">
        <f>P139-N139</f>
        <v>3</v>
      </c>
      <c r="P139" s="12">
        <f>ROUND(PRODUCT(J139,25)/14,0)</f>
        <v>7</v>
      </c>
      <c r="Q139" s="18"/>
      <c r="R139" s="18" t="s">
        <v>32</v>
      </c>
      <c r="S139" s="19"/>
      <c r="T139" s="9" t="s">
        <v>42</v>
      </c>
      <c r="U139" s="82"/>
      <c r="V139" s="56"/>
      <c r="W139" s="56"/>
      <c r="X139" s="56"/>
      <c r="Y139" s="56"/>
    </row>
    <row r="140" spans="1:26" ht="24.75" customHeight="1" x14ac:dyDescent="0.25">
      <c r="A140" s="136" t="s">
        <v>252</v>
      </c>
      <c r="B140" s="266" t="s">
        <v>253</v>
      </c>
      <c r="C140" s="267"/>
      <c r="D140" s="267"/>
      <c r="E140" s="267"/>
      <c r="F140" s="267"/>
      <c r="G140" s="267"/>
      <c r="H140" s="267"/>
      <c r="I140" s="268"/>
      <c r="J140" s="18">
        <v>4</v>
      </c>
      <c r="K140" s="18">
        <v>2</v>
      </c>
      <c r="L140" s="18">
        <v>2</v>
      </c>
      <c r="M140" s="18">
        <v>0</v>
      </c>
      <c r="N140" s="12">
        <f t="shared" ref="N140:N152" si="29">K140+L140+M140</f>
        <v>4</v>
      </c>
      <c r="O140" s="12">
        <f t="shared" ref="O140:O152" si="30">P140-N140</f>
        <v>3</v>
      </c>
      <c r="P140" s="12">
        <f t="shared" ref="P140:P152" si="31">ROUND(PRODUCT(J140,25)/14,0)</f>
        <v>7</v>
      </c>
      <c r="Q140" s="18"/>
      <c r="R140" s="18" t="s">
        <v>32</v>
      </c>
      <c r="S140" s="19"/>
      <c r="T140" s="9" t="s">
        <v>42</v>
      </c>
      <c r="U140" s="65"/>
      <c r="V140" s="61"/>
      <c r="W140" s="61"/>
      <c r="X140" s="61"/>
      <c r="Y140" s="65"/>
      <c r="Z140" s="46"/>
    </row>
    <row r="141" spans="1:26" x14ac:dyDescent="0.25">
      <c r="A141" s="81"/>
      <c r="B141" s="361"/>
      <c r="C141" s="361"/>
      <c r="D141" s="361"/>
      <c r="E141" s="361"/>
      <c r="F141" s="361"/>
      <c r="G141" s="361"/>
      <c r="H141" s="361"/>
      <c r="I141" s="361"/>
      <c r="J141" s="18">
        <v>0</v>
      </c>
      <c r="K141" s="18">
        <v>0</v>
      </c>
      <c r="L141" s="18">
        <v>0</v>
      </c>
      <c r="M141" s="18">
        <v>0</v>
      </c>
      <c r="N141" s="12">
        <f>K141+L141+M141</f>
        <v>0</v>
      </c>
      <c r="O141" s="12">
        <f>P141-N141</f>
        <v>0</v>
      </c>
      <c r="P141" s="12">
        <f>ROUND(PRODUCT(J141,25)/14,0)</f>
        <v>0</v>
      </c>
      <c r="Q141" s="18"/>
      <c r="R141" s="18"/>
      <c r="S141" s="19"/>
      <c r="T141" s="9" t="s">
        <v>42</v>
      </c>
      <c r="U141" s="62"/>
      <c r="V141" s="62"/>
      <c r="W141" s="62"/>
      <c r="X141" s="62"/>
      <c r="Y141" s="62"/>
      <c r="Z141" s="46"/>
    </row>
    <row r="142" spans="1:26" x14ac:dyDescent="0.25">
      <c r="A142" s="144" t="s">
        <v>203</v>
      </c>
      <c r="B142" s="325" t="s">
        <v>91</v>
      </c>
      <c r="C142" s="325"/>
      <c r="D142" s="325"/>
      <c r="E142" s="325"/>
      <c r="F142" s="325"/>
      <c r="G142" s="325"/>
      <c r="H142" s="325"/>
      <c r="I142" s="325"/>
      <c r="J142" s="325"/>
      <c r="K142" s="325"/>
      <c r="L142" s="325"/>
      <c r="M142" s="325"/>
      <c r="N142" s="325"/>
      <c r="O142" s="325"/>
      <c r="P142" s="325"/>
      <c r="Q142" s="325"/>
      <c r="R142" s="325"/>
      <c r="S142" s="325"/>
      <c r="T142" s="325"/>
      <c r="U142" s="62"/>
      <c r="V142" s="62"/>
      <c r="W142" s="62"/>
      <c r="X142" s="62"/>
      <c r="Y142" s="62"/>
      <c r="Z142" s="46"/>
    </row>
    <row r="143" spans="1:26" ht="27" customHeight="1" x14ac:dyDescent="0.25">
      <c r="A143" s="136" t="s">
        <v>254</v>
      </c>
      <c r="B143" s="266" t="s">
        <v>255</v>
      </c>
      <c r="C143" s="267"/>
      <c r="D143" s="267"/>
      <c r="E143" s="267"/>
      <c r="F143" s="267"/>
      <c r="G143" s="267"/>
      <c r="H143" s="267"/>
      <c r="I143" s="268"/>
      <c r="J143" s="18">
        <v>4</v>
      </c>
      <c r="K143" s="18">
        <v>2</v>
      </c>
      <c r="L143" s="18">
        <v>2</v>
      </c>
      <c r="M143" s="18">
        <v>0</v>
      </c>
      <c r="N143" s="12">
        <f t="shared" si="29"/>
        <v>4</v>
      </c>
      <c r="O143" s="12">
        <f t="shared" si="30"/>
        <v>3</v>
      </c>
      <c r="P143" s="12">
        <f t="shared" si="31"/>
        <v>7</v>
      </c>
      <c r="Q143" s="18" t="s">
        <v>36</v>
      </c>
      <c r="R143" s="18"/>
      <c r="S143" s="19"/>
      <c r="T143" s="9" t="s">
        <v>42</v>
      </c>
      <c r="U143" s="62"/>
      <c r="V143" s="62"/>
      <c r="W143" s="62"/>
      <c r="X143" s="62"/>
      <c r="Y143" s="62"/>
      <c r="Z143" s="46"/>
    </row>
    <row r="144" spans="1:26" ht="23.25" customHeight="1" x14ac:dyDescent="0.25">
      <c r="A144" s="146" t="s">
        <v>252</v>
      </c>
      <c r="B144" s="266" t="s">
        <v>253</v>
      </c>
      <c r="C144" s="267"/>
      <c r="D144" s="267"/>
      <c r="E144" s="267"/>
      <c r="F144" s="267"/>
      <c r="G144" s="267"/>
      <c r="H144" s="267"/>
      <c r="I144" s="268"/>
      <c r="J144" s="147">
        <v>4</v>
      </c>
      <c r="K144" s="147">
        <v>2</v>
      </c>
      <c r="L144" s="147">
        <v>2</v>
      </c>
      <c r="M144" s="147">
        <v>0</v>
      </c>
      <c r="N144" s="12">
        <f>K144+L144+M144</f>
        <v>4</v>
      </c>
      <c r="O144" s="12">
        <f>P144-N144</f>
        <v>3</v>
      </c>
      <c r="P144" s="12">
        <f>ROUND(PRODUCT(J144,25)/14,0)</f>
        <v>7</v>
      </c>
      <c r="Q144" s="18" t="s">
        <v>36</v>
      </c>
      <c r="R144" s="18"/>
      <c r="S144" s="19"/>
      <c r="T144" s="9" t="s">
        <v>42</v>
      </c>
      <c r="U144" s="62"/>
      <c r="V144" s="62"/>
      <c r="W144" s="62"/>
      <c r="X144" s="62"/>
      <c r="Y144" s="62"/>
      <c r="Z144" s="46"/>
    </row>
    <row r="145" spans="1:26" x14ac:dyDescent="0.25">
      <c r="A145" s="81"/>
      <c r="B145" s="361"/>
      <c r="C145" s="361"/>
      <c r="D145" s="361"/>
      <c r="E145" s="361"/>
      <c r="F145" s="361"/>
      <c r="G145" s="361"/>
      <c r="H145" s="361"/>
      <c r="I145" s="361"/>
      <c r="J145" s="18">
        <v>0</v>
      </c>
      <c r="K145" s="18">
        <v>0</v>
      </c>
      <c r="L145" s="18">
        <v>0</v>
      </c>
      <c r="M145" s="18">
        <v>0</v>
      </c>
      <c r="N145" s="12">
        <f t="shared" si="29"/>
        <v>0</v>
      </c>
      <c r="O145" s="12">
        <f t="shared" si="30"/>
        <v>0</v>
      </c>
      <c r="P145" s="12">
        <f t="shared" si="31"/>
        <v>0</v>
      </c>
      <c r="Q145" s="18"/>
      <c r="R145" s="18"/>
      <c r="S145" s="19"/>
      <c r="T145" s="9" t="s">
        <v>42</v>
      </c>
      <c r="U145" s="62"/>
      <c r="V145" s="62"/>
      <c r="W145" s="62"/>
      <c r="X145" s="62"/>
      <c r="Y145" s="62"/>
      <c r="Z145" s="46"/>
    </row>
    <row r="146" spans="1:26" x14ac:dyDescent="0.25">
      <c r="A146" s="145" t="s">
        <v>211</v>
      </c>
      <c r="B146" s="325" t="s">
        <v>92</v>
      </c>
      <c r="C146" s="325"/>
      <c r="D146" s="325"/>
      <c r="E146" s="325"/>
      <c r="F146" s="325"/>
      <c r="G146" s="325"/>
      <c r="H146" s="325"/>
      <c r="I146" s="325"/>
      <c r="J146" s="325"/>
      <c r="K146" s="325"/>
      <c r="L146" s="325"/>
      <c r="M146" s="325"/>
      <c r="N146" s="325"/>
      <c r="O146" s="325"/>
      <c r="P146" s="325"/>
      <c r="Q146" s="325"/>
      <c r="R146" s="325"/>
      <c r="S146" s="325"/>
      <c r="T146" s="325"/>
      <c r="U146" s="62"/>
      <c r="V146" s="62"/>
      <c r="W146" s="62"/>
      <c r="X146" s="62"/>
      <c r="Y146" s="62"/>
      <c r="Z146" s="46"/>
    </row>
    <row r="147" spans="1:26" ht="27.75" customHeight="1" x14ac:dyDescent="0.25">
      <c r="A147" s="146" t="s">
        <v>256</v>
      </c>
      <c r="B147" s="266" t="s">
        <v>257</v>
      </c>
      <c r="C147" s="267"/>
      <c r="D147" s="267"/>
      <c r="E147" s="267"/>
      <c r="F147" s="267"/>
      <c r="G147" s="267"/>
      <c r="H147" s="267"/>
      <c r="I147" s="268"/>
      <c r="J147" s="147">
        <v>4</v>
      </c>
      <c r="K147" s="147">
        <v>2</v>
      </c>
      <c r="L147" s="147">
        <v>2</v>
      </c>
      <c r="M147" s="147">
        <v>0</v>
      </c>
      <c r="N147" s="12">
        <f t="shared" si="29"/>
        <v>4</v>
      </c>
      <c r="O147" s="12">
        <f t="shared" si="30"/>
        <v>3</v>
      </c>
      <c r="P147" s="12">
        <f t="shared" si="31"/>
        <v>7</v>
      </c>
      <c r="Q147" s="18" t="s">
        <v>36</v>
      </c>
      <c r="R147" s="18"/>
      <c r="S147" s="19"/>
      <c r="T147" s="9" t="s">
        <v>42</v>
      </c>
      <c r="U147" s="62"/>
      <c r="V147" s="62"/>
      <c r="W147" s="62"/>
      <c r="X147" s="62"/>
      <c r="Y147" s="62"/>
      <c r="Z147" s="46"/>
    </row>
    <row r="148" spans="1:26" s="138" customFormat="1" ht="25.5" customHeight="1" x14ac:dyDescent="0.25">
      <c r="A148" s="146" t="s">
        <v>258</v>
      </c>
      <c r="B148" s="266" t="s">
        <v>259</v>
      </c>
      <c r="C148" s="267"/>
      <c r="D148" s="267"/>
      <c r="E148" s="267"/>
      <c r="F148" s="267"/>
      <c r="G148" s="267"/>
      <c r="H148" s="267"/>
      <c r="I148" s="268"/>
      <c r="J148" s="147">
        <v>4</v>
      </c>
      <c r="K148" s="147">
        <v>2</v>
      </c>
      <c r="L148" s="147">
        <v>2</v>
      </c>
      <c r="M148" s="147">
        <v>0</v>
      </c>
      <c r="N148" s="12">
        <f t="shared" ref="N148" si="32">K148+L148+M148</f>
        <v>4</v>
      </c>
      <c r="O148" s="12">
        <f t="shared" ref="O148" si="33">P148-N148</f>
        <v>3</v>
      </c>
      <c r="P148" s="12">
        <f t="shared" ref="P148" si="34">ROUND(PRODUCT(J148,25)/14,0)</f>
        <v>7</v>
      </c>
      <c r="Q148" s="18" t="s">
        <v>36</v>
      </c>
      <c r="R148" s="18"/>
      <c r="S148" s="19"/>
      <c r="T148" s="9" t="s">
        <v>42</v>
      </c>
      <c r="U148" s="62"/>
      <c r="V148" s="62"/>
      <c r="W148" s="62"/>
      <c r="X148" s="62"/>
      <c r="Y148" s="62"/>
      <c r="Z148" s="137"/>
    </row>
    <row r="149" spans="1:26" s="138" customFormat="1" x14ac:dyDescent="0.25">
      <c r="A149" s="146" t="s">
        <v>260</v>
      </c>
      <c r="B149" s="266" t="s">
        <v>261</v>
      </c>
      <c r="C149" s="267"/>
      <c r="D149" s="267"/>
      <c r="E149" s="267"/>
      <c r="F149" s="267"/>
      <c r="G149" s="267"/>
      <c r="H149" s="267"/>
      <c r="I149" s="268"/>
      <c r="J149" s="147">
        <v>4</v>
      </c>
      <c r="K149" s="147">
        <v>2</v>
      </c>
      <c r="L149" s="147">
        <v>2</v>
      </c>
      <c r="M149" s="147">
        <v>0</v>
      </c>
      <c r="N149" s="12">
        <f t="shared" ref="N149" si="35">K149+L149+M149</f>
        <v>4</v>
      </c>
      <c r="O149" s="12">
        <f t="shared" ref="O149" si="36">P149-N149</f>
        <v>3</v>
      </c>
      <c r="P149" s="12">
        <f t="shared" ref="P149" si="37">ROUND(PRODUCT(J149,25)/14,0)</f>
        <v>7</v>
      </c>
      <c r="Q149" s="18" t="s">
        <v>36</v>
      </c>
      <c r="R149" s="18"/>
      <c r="S149" s="19"/>
      <c r="T149" s="9" t="s">
        <v>42</v>
      </c>
      <c r="U149" s="62"/>
      <c r="V149" s="62"/>
      <c r="W149" s="62"/>
      <c r="X149" s="62"/>
      <c r="Y149" s="62"/>
      <c r="Z149" s="137"/>
    </row>
    <row r="150" spans="1:26" ht="40.5" customHeight="1" x14ac:dyDescent="0.25">
      <c r="A150" s="136" t="s">
        <v>276</v>
      </c>
      <c r="B150" s="266" t="s">
        <v>302</v>
      </c>
      <c r="C150" s="267"/>
      <c r="D150" s="267"/>
      <c r="E150" s="267"/>
      <c r="F150" s="267"/>
      <c r="G150" s="267"/>
      <c r="H150" s="267"/>
      <c r="I150" s="268"/>
      <c r="J150" s="147">
        <v>4</v>
      </c>
      <c r="K150" s="147">
        <v>2</v>
      </c>
      <c r="L150" s="147">
        <v>2</v>
      </c>
      <c r="M150" s="147">
        <v>0</v>
      </c>
      <c r="N150" s="12">
        <f t="shared" si="29"/>
        <v>4</v>
      </c>
      <c r="O150" s="12">
        <f t="shared" si="30"/>
        <v>3</v>
      </c>
      <c r="P150" s="12">
        <f t="shared" si="31"/>
        <v>7</v>
      </c>
      <c r="Q150" s="18" t="s">
        <v>36</v>
      </c>
      <c r="R150" s="18"/>
      <c r="S150" s="19"/>
      <c r="T150" s="9" t="s">
        <v>42</v>
      </c>
      <c r="U150" s="62"/>
      <c r="V150" s="62"/>
      <c r="W150" s="62"/>
      <c r="X150" s="62"/>
      <c r="Y150" s="62"/>
      <c r="Z150" s="46"/>
    </row>
    <row r="151" spans="1:26" s="138" customFormat="1" ht="27.75" customHeight="1" x14ac:dyDescent="0.25">
      <c r="A151" s="146" t="s">
        <v>252</v>
      </c>
      <c r="B151" s="266" t="s">
        <v>253</v>
      </c>
      <c r="C151" s="267"/>
      <c r="D151" s="267"/>
      <c r="E151" s="267"/>
      <c r="F151" s="267"/>
      <c r="G151" s="267"/>
      <c r="H151" s="267"/>
      <c r="I151" s="268"/>
      <c r="J151" s="147">
        <v>4</v>
      </c>
      <c r="K151" s="147">
        <v>2</v>
      </c>
      <c r="L151" s="147">
        <v>2</v>
      </c>
      <c r="M151" s="147">
        <v>0</v>
      </c>
      <c r="N151" s="12">
        <f t="shared" ref="N151" si="38">K151+L151+M151</f>
        <v>4</v>
      </c>
      <c r="O151" s="12">
        <f t="shared" ref="O151" si="39">P151-N151</f>
        <v>3</v>
      </c>
      <c r="P151" s="12">
        <f t="shared" ref="P151" si="40">ROUND(PRODUCT(J151,25)/14,0)</f>
        <v>7</v>
      </c>
      <c r="Q151" s="18" t="s">
        <v>36</v>
      </c>
      <c r="R151" s="18"/>
      <c r="S151" s="19"/>
      <c r="T151" s="9" t="s">
        <v>42</v>
      </c>
      <c r="U151" s="62"/>
      <c r="V151" s="62"/>
      <c r="W151" s="62"/>
      <c r="X151" s="62"/>
      <c r="Y151" s="62"/>
      <c r="Z151" s="137"/>
    </row>
    <row r="152" spans="1:26" x14ac:dyDescent="0.25">
      <c r="A152" s="146" t="s">
        <v>280</v>
      </c>
      <c r="B152" s="266" t="s">
        <v>303</v>
      </c>
      <c r="C152" s="267"/>
      <c r="D152" s="267"/>
      <c r="E152" s="267"/>
      <c r="F152" s="267"/>
      <c r="G152" s="267"/>
      <c r="H152" s="267"/>
      <c r="I152" s="268"/>
      <c r="J152" s="147">
        <v>4</v>
      </c>
      <c r="K152" s="147">
        <v>2</v>
      </c>
      <c r="L152" s="147">
        <v>2</v>
      </c>
      <c r="M152" s="147">
        <v>0</v>
      </c>
      <c r="N152" s="12">
        <f t="shared" si="29"/>
        <v>4</v>
      </c>
      <c r="O152" s="12">
        <f t="shared" si="30"/>
        <v>3</v>
      </c>
      <c r="P152" s="12">
        <f t="shared" si="31"/>
        <v>7</v>
      </c>
      <c r="Q152" s="18" t="s">
        <v>36</v>
      </c>
      <c r="R152" s="18"/>
      <c r="S152" s="19"/>
      <c r="T152" s="9" t="s">
        <v>42</v>
      </c>
      <c r="U152" s="65"/>
      <c r="V152" s="61"/>
      <c r="W152" s="61"/>
      <c r="X152" s="61"/>
      <c r="Y152" s="65"/>
      <c r="Z152" s="46"/>
    </row>
    <row r="153" spans="1:26" x14ac:dyDescent="0.25">
      <c r="A153" s="145" t="s">
        <v>223</v>
      </c>
      <c r="B153" s="325" t="s">
        <v>93</v>
      </c>
      <c r="C153" s="325"/>
      <c r="D153" s="325"/>
      <c r="E153" s="325"/>
      <c r="F153" s="325"/>
      <c r="G153" s="325"/>
      <c r="H153" s="325"/>
      <c r="I153" s="325"/>
      <c r="J153" s="325"/>
      <c r="K153" s="325"/>
      <c r="L153" s="325"/>
      <c r="M153" s="325"/>
      <c r="N153" s="325"/>
      <c r="O153" s="325"/>
      <c r="P153" s="325"/>
      <c r="Q153" s="325"/>
      <c r="R153" s="325"/>
      <c r="S153" s="325"/>
      <c r="T153" s="325"/>
      <c r="U153" s="62"/>
      <c r="V153" s="63"/>
      <c r="W153" s="63"/>
      <c r="X153" s="63"/>
      <c r="Y153" s="66"/>
      <c r="Z153" s="46"/>
    </row>
    <row r="154" spans="1:26" x14ac:dyDescent="0.25">
      <c r="A154" s="146" t="s">
        <v>262</v>
      </c>
      <c r="B154" s="377" t="s">
        <v>263</v>
      </c>
      <c r="C154" s="378"/>
      <c r="D154" s="378"/>
      <c r="E154" s="378"/>
      <c r="F154" s="378"/>
      <c r="G154" s="378"/>
      <c r="H154" s="378"/>
      <c r="I154" s="379"/>
      <c r="J154" s="147">
        <v>5</v>
      </c>
      <c r="K154" s="147">
        <v>2</v>
      </c>
      <c r="L154" s="147">
        <v>2</v>
      </c>
      <c r="M154" s="147">
        <v>0</v>
      </c>
      <c r="N154" s="12">
        <f>K154+L154+M154</f>
        <v>4</v>
      </c>
      <c r="O154" s="12">
        <f>P154-N154</f>
        <v>5</v>
      </c>
      <c r="P154" s="12">
        <f>ROUND(PRODUCT(J154,25)/14,0)</f>
        <v>9</v>
      </c>
      <c r="Q154" s="18" t="s">
        <v>36</v>
      </c>
      <c r="R154" s="18"/>
      <c r="S154" s="19"/>
      <c r="T154" s="9" t="s">
        <v>42</v>
      </c>
      <c r="U154" s="66"/>
      <c r="V154" s="63"/>
      <c r="W154" s="63"/>
      <c r="X154" s="63"/>
      <c r="Y154" s="66"/>
      <c r="Z154" s="46"/>
    </row>
    <row r="155" spans="1:26" x14ac:dyDescent="0.25">
      <c r="A155" s="146" t="s">
        <v>264</v>
      </c>
      <c r="B155" s="377" t="s">
        <v>265</v>
      </c>
      <c r="C155" s="378"/>
      <c r="D155" s="378"/>
      <c r="E155" s="378"/>
      <c r="F155" s="378"/>
      <c r="G155" s="378"/>
      <c r="H155" s="378"/>
      <c r="I155" s="379"/>
      <c r="J155" s="147">
        <v>5</v>
      </c>
      <c r="K155" s="147">
        <v>2</v>
      </c>
      <c r="L155" s="147">
        <v>2</v>
      </c>
      <c r="M155" s="147">
        <v>0</v>
      </c>
      <c r="N155" s="12">
        <f>K155+L155+M155</f>
        <v>4</v>
      </c>
      <c r="O155" s="12">
        <f t="shared" ref="O155:O163" si="41">P155-N155</f>
        <v>5</v>
      </c>
      <c r="P155" s="12">
        <f t="shared" ref="P155:P160" si="42">ROUND(PRODUCT(J155,25)/14,0)</f>
        <v>9</v>
      </c>
      <c r="Q155" s="18" t="s">
        <v>36</v>
      </c>
      <c r="R155" s="18"/>
      <c r="S155" s="19"/>
      <c r="T155" s="9" t="s">
        <v>42</v>
      </c>
      <c r="U155" s="66"/>
      <c r="V155" s="63"/>
      <c r="W155" s="63"/>
      <c r="X155" s="63"/>
      <c r="Y155" s="66"/>
      <c r="Z155" s="46"/>
    </row>
    <row r="156" spans="1:26" x14ac:dyDescent="0.25">
      <c r="A156" s="141" t="s">
        <v>266</v>
      </c>
      <c r="B156" s="310" t="s">
        <v>267</v>
      </c>
      <c r="C156" s="311"/>
      <c r="D156" s="311"/>
      <c r="E156" s="311"/>
      <c r="F156" s="311"/>
      <c r="G156" s="311"/>
      <c r="H156" s="311"/>
      <c r="I156" s="312"/>
      <c r="J156" s="147">
        <v>5</v>
      </c>
      <c r="K156" s="147">
        <v>2</v>
      </c>
      <c r="L156" s="147">
        <v>2</v>
      </c>
      <c r="M156" s="147">
        <v>0</v>
      </c>
      <c r="N156" s="12">
        <f>K156+L156+M156</f>
        <v>4</v>
      </c>
      <c r="O156" s="12">
        <f t="shared" si="41"/>
        <v>5</v>
      </c>
      <c r="P156" s="12">
        <f t="shared" si="42"/>
        <v>9</v>
      </c>
      <c r="Q156" s="18" t="s">
        <v>36</v>
      </c>
      <c r="R156" s="18"/>
      <c r="S156" s="19"/>
      <c r="T156" s="9" t="s">
        <v>42</v>
      </c>
      <c r="U156" s="65"/>
      <c r="V156" s="61"/>
      <c r="W156" s="61"/>
      <c r="X156" s="61"/>
      <c r="Y156" s="65"/>
      <c r="Z156" s="46"/>
    </row>
    <row r="157" spans="1:26" ht="26.4" customHeight="1" x14ac:dyDescent="0.25">
      <c r="A157" s="146" t="s">
        <v>282</v>
      </c>
      <c r="B157" s="313" t="s">
        <v>301</v>
      </c>
      <c r="C157" s="313"/>
      <c r="D157" s="313"/>
      <c r="E157" s="313"/>
      <c r="F157" s="313"/>
      <c r="G157" s="313"/>
      <c r="H157" s="313"/>
      <c r="I157" s="313"/>
      <c r="J157" s="18">
        <v>0</v>
      </c>
      <c r="K157" s="18">
        <v>0</v>
      </c>
      <c r="L157" s="18">
        <v>0</v>
      </c>
      <c r="M157" s="18">
        <v>0</v>
      </c>
      <c r="N157" s="12">
        <f>K157+L157+M157</f>
        <v>0</v>
      </c>
      <c r="O157" s="12">
        <f t="shared" si="41"/>
        <v>0</v>
      </c>
      <c r="P157" s="12">
        <f t="shared" si="42"/>
        <v>0</v>
      </c>
      <c r="Q157" s="18" t="s">
        <v>36</v>
      </c>
      <c r="R157" s="18"/>
      <c r="S157" s="19"/>
      <c r="T157" s="9" t="s">
        <v>42</v>
      </c>
      <c r="U157" s="64"/>
      <c r="V157" s="64"/>
      <c r="W157" s="64"/>
      <c r="X157" s="64"/>
      <c r="Y157" s="64"/>
      <c r="Z157" s="46"/>
    </row>
    <row r="158" spans="1:26" x14ac:dyDescent="0.25">
      <c r="A158" s="151" t="s">
        <v>236</v>
      </c>
      <c r="B158" s="325" t="s">
        <v>94</v>
      </c>
      <c r="C158" s="325"/>
      <c r="D158" s="325"/>
      <c r="E158" s="325"/>
      <c r="F158" s="325"/>
      <c r="G158" s="325"/>
      <c r="H158" s="325"/>
      <c r="I158" s="325"/>
      <c r="J158" s="325"/>
      <c r="K158" s="325"/>
      <c r="L158" s="325"/>
      <c r="M158" s="325"/>
      <c r="N158" s="325"/>
      <c r="O158" s="325"/>
      <c r="P158" s="325"/>
      <c r="Q158" s="325"/>
      <c r="R158" s="325"/>
      <c r="S158" s="325"/>
      <c r="T158" s="325"/>
      <c r="U158" s="64"/>
      <c r="V158" s="64"/>
      <c r="W158" s="64"/>
      <c r="X158" s="64"/>
      <c r="Y158" s="64"/>
      <c r="Z158" s="46"/>
    </row>
    <row r="159" spans="1:26" x14ac:dyDescent="0.25">
      <c r="A159" s="136" t="s">
        <v>268</v>
      </c>
      <c r="B159" s="374" t="s">
        <v>269</v>
      </c>
      <c r="C159" s="375"/>
      <c r="D159" s="375"/>
      <c r="E159" s="375"/>
      <c r="F159" s="375"/>
      <c r="G159" s="375"/>
      <c r="H159" s="375"/>
      <c r="I159" s="376"/>
      <c r="J159" s="18">
        <v>4</v>
      </c>
      <c r="K159" s="18">
        <v>2</v>
      </c>
      <c r="L159" s="18">
        <v>2</v>
      </c>
      <c r="M159" s="18">
        <v>0</v>
      </c>
      <c r="N159" s="12">
        <f>K159+L159+M159</f>
        <v>4</v>
      </c>
      <c r="O159" s="12">
        <f>P159-N159</f>
        <v>3</v>
      </c>
      <c r="P159" s="12">
        <f>ROUND(PRODUCT(J159,25)/14,0)</f>
        <v>7</v>
      </c>
      <c r="Q159" s="18" t="s">
        <v>36</v>
      </c>
      <c r="R159" s="18"/>
      <c r="S159" s="19"/>
      <c r="T159" s="9" t="s">
        <v>42</v>
      </c>
      <c r="U159" s="64"/>
      <c r="V159" s="64"/>
      <c r="W159" s="64"/>
      <c r="X159" s="64"/>
      <c r="Y159" s="64"/>
      <c r="Z159" s="46"/>
    </row>
    <row r="160" spans="1:26" x14ac:dyDescent="0.25">
      <c r="A160" s="136" t="s">
        <v>270</v>
      </c>
      <c r="B160" s="374" t="s">
        <v>271</v>
      </c>
      <c r="C160" s="375"/>
      <c r="D160" s="375"/>
      <c r="E160" s="375"/>
      <c r="F160" s="375"/>
      <c r="G160" s="375"/>
      <c r="H160" s="375"/>
      <c r="I160" s="376"/>
      <c r="J160" s="18">
        <v>4</v>
      </c>
      <c r="K160" s="18">
        <v>2</v>
      </c>
      <c r="L160" s="18">
        <v>2</v>
      </c>
      <c r="M160" s="18">
        <v>0</v>
      </c>
      <c r="N160" s="12">
        <f>K160+L160+M160</f>
        <v>4</v>
      </c>
      <c r="O160" s="12">
        <f t="shared" si="41"/>
        <v>3</v>
      </c>
      <c r="P160" s="12">
        <f t="shared" si="42"/>
        <v>7</v>
      </c>
      <c r="Q160" s="18" t="s">
        <v>36</v>
      </c>
      <c r="R160" s="18"/>
      <c r="S160" s="19"/>
      <c r="T160" s="9" t="s">
        <v>42</v>
      </c>
      <c r="U160" s="64"/>
      <c r="V160" s="64"/>
      <c r="W160" s="64"/>
      <c r="X160" s="64"/>
      <c r="Y160" s="64"/>
      <c r="Z160" s="46"/>
    </row>
    <row r="161" spans="1:26" x14ac:dyDescent="0.25">
      <c r="A161" s="150" t="s">
        <v>299</v>
      </c>
      <c r="B161" s="358" t="s">
        <v>298</v>
      </c>
      <c r="C161" s="359"/>
      <c r="D161" s="359"/>
      <c r="E161" s="359"/>
      <c r="F161" s="359"/>
      <c r="G161" s="359"/>
      <c r="H161" s="359"/>
      <c r="I161" s="360"/>
      <c r="J161" s="18">
        <v>0</v>
      </c>
      <c r="K161" s="18">
        <v>0</v>
      </c>
      <c r="L161" s="18">
        <v>0</v>
      </c>
      <c r="M161" s="18">
        <v>0</v>
      </c>
      <c r="N161" s="12">
        <f>K161+L161+M161</f>
        <v>0</v>
      </c>
      <c r="O161" s="12">
        <f>P161-N161</f>
        <v>0</v>
      </c>
      <c r="P161" s="12">
        <f>ROUND(PRODUCT(J161,25)/14,0)</f>
        <v>0</v>
      </c>
      <c r="Q161" s="18" t="s">
        <v>36</v>
      </c>
      <c r="R161" s="18"/>
      <c r="S161" s="19"/>
      <c r="T161" s="9" t="s">
        <v>42</v>
      </c>
      <c r="U161" s="64"/>
      <c r="V161" s="64"/>
      <c r="W161" s="64"/>
      <c r="X161" s="64"/>
      <c r="Y161" s="64"/>
      <c r="Z161" s="46"/>
    </row>
    <row r="162" spans="1:26" x14ac:dyDescent="0.25">
      <c r="A162" s="144" t="s">
        <v>246</v>
      </c>
      <c r="B162" s="325" t="s">
        <v>95</v>
      </c>
      <c r="C162" s="325"/>
      <c r="D162" s="325"/>
      <c r="E162" s="325"/>
      <c r="F162" s="325"/>
      <c r="G162" s="325"/>
      <c r="H162" s="325"/>
      <c r="I162" s="325"/>
      <c r="J162" s="325"/>
      <c r="K162" s="325"/>
      <c r="L162" s="325"/>
      <c r="M162" s="325"/>
      <c r="N162" s="325"/>
      <c r="O162" s="325"/>
      <c r="P162" s="325"/>
      <c r="Q162" s="325"/>
      <c r="R162" s="325"/>
      <c r="S162" s="325"/>
      <c r="T162" s="325"/>
      <c r="U162" s="64"/>
      <c r="V162" s="64"/>
      <c r="W162" s="64"/>
      <c r="X162" s="64"/>
      <c r="Y162" s="64"/>
      <c r="Z162" s="46"/>
    </row>
    <row r="163" spans="1:26" x14ac:dyDescent="0.25">
      <c r="A163" s="136" t="s">
        <v>272</v>
      </c>
      <c r="B163" s="266" t="s">
        <v>273</v>
      </c>
      <c r="C163" s="267"/>
      <c r="D163" s="267"/>
      <c r="E163" s="267"/>
      <c r="F163" s="267"/>
      <c r="G163" s="267"/>
      <c r="H163" s="267"/>
      <c r="I163" s="268"/>
      <c r="J163" s="18">
        <v>6</v>
      </c>
      <c r="K163" s="18">
        <v>2</v>
      </c>
      <c r="L163" s="18">
        <v>2</v>
      </c>
      <c r="M163" s="18">
        <v>0</v>
      </c>
      <c r="N163" s="12">
        <f>K163+L163+M163</f>
        <v>4</v>
      </c>
      <c r="O163" s="12">
        <f t="shared" si="41"/>
        <v>9</v>
      </c>
      <c r="P163" s="12">
        <f>ROUND(PRODUCT(J163,25)/12,0)</f>
        <v>13</v>
      </c>
      <c r="Q163" s="18" t="s">
        <v>36</v>
      </c>
      <c r="R163" s="18"/>
      <c r="S163" s="19"/>
      <c r="T163" s="9" t="s">
        <v>42</v>
      </c>
      <c r="U163" s="64"/>
      <c r="V163" s="64"/>
      <c r="W163" s="64"/>
      <c r="X163" s="64"/>
      <c r="Y163" s="64"/>
      <c r="Z163" s="46"/>
    </row>
    <row r="164" spans="1:26" x14ac:dyDescent="0.25">
      <c r="A164" s="136" t="s">
        <v>274</v>
      </c>
      <c r="B164" s="266" t="s">
        <v>275</v>
      </c>
      <c r="C164" s="267"/>
      <c r="D164" s="267"/>
      <c r="E164" s="267"/>
      <c r="F164" s="267"/>
      <c r="G164" s="267"/>
      <c r="H164" s="267"/>
      <c r="I164" s="268"/>
      <c r="J164" s="18">
        <v>6</v>
      </c>
      <c r="K164" s="18">
        <v>2</v>
      </c>
      <c r="L164" s="18">
        <v>2</v>
      </c>
      <c r="M164" s="18">
        <v>0</v>
      </c>
      <c r="N164" s="12">
        <f>K164+L164+M164</f>
        <v>4</v>
      </c>
      <c r="O164" s="12">
        <f>P164-N164</f>
        <v>9</v>
      </c>
      <c r="P164" s="12">
        <f>ROUND(PRODUCT(J164,25)/12,0)</f>
        <v>13</v>
      </c>
      <c r="Q164" s="18" t="s">
        <v>36</v>
      </c>
      <c r="R164" s="18"/>
      <c r="S164" s="19"/>
      <c r="T164" s="9" t="s">
        <v>42</v>
      </c>
      <c r="U164" s="64"/>
      <c r="V164" s="64"/>
      <c r="W164" s="64"/>
      <c r="X164" s="64"/>
      <c r="Y164" s="64"/>
      <c r="Z164" s="46"/>
    </row>
    <row r="165" spans="1:26" ht="27" customHeight="1" x14ac:dyDescent="0.25">
      <c r="A165" s="146" t="s">
        <v>281</v>
      </c>
      <c r="B165" s="313" t="s">
        <v>300</v>
      </c>
      <c r="C165" s="313"/>
      <c r="D165" s="313"/>
      <c r="E165" s="313"/>
      <c r="F165" s="313"/>
      <c r="G165" s="313"/>
      <c r="H165" s="313"/>
      <c r="I165" s="313"/>
      <c r="J165" s="18">
        <v>0</v>
      </c>
      <c r="K165" s="18">
        <v>0</v>
      </c>
      <c r="L165" s="18">
        <v>0</v>
      </c>
      <c r="M165" s="18">
        <v>0</v>
      </c>
      <c r="N165" s="12">
        <f>K165+L165+M165</f>
        <v>0</v>
      </c>
      <c r="O165" s="12">
        <f>P165-N165</f>
        <v>0</v>
      </c>
      <c r="P165" s="12">
        <f>ROUND(PRODUCT(J165,25)/12,0)</f>
        <v>0</v>
      </c>
      <c r="Q165" s="18" t="s">
        <v>36</v>
      </c>
      <c r="R165" s="18"/>
      <c r="S165" s="19"/>
      <c r="T165" s="9" t="s">
        <v>42</v>
      </c>
      <c r="U165" s="64"/>
      <c r="V165" s="64"/>
      <c r="W165" s="64"/>
      <c r="X165" s="64"/>
      <c r="Y165" s="64"/>
      <c r="Z165" s="46"/>
    </row>
    <row r="166" spans="1:26" x14ac:dyDescent="0.25">
      <c r="A166" s="81"/>
      <c r="B166" s="382"/>
      <c r="C166" s="382"/>
      <c r="D166" s="382"/>
      <c r="E166" s="382"/>
      <c r="F166" s="382"/>
      <c r="G166" s="382"/>
      <c r="H166" s="382"/>
      <c r="I166" s="382"/>
      <c r="J166" s="18">
        <v>0</v>
      </c>
      <c r="K166" s="18">
        <v>0</v>
      </c>
      <c r="L166" s="18">
        <v>0</v>
      </c>
      <c r="M166" s="18">
        <v>0</v>
      </c>
      <c r="N166" s="12">
        <f>K166+L166+M166</f>
        <v>0</v>
      </c>
      <c r="O166" s="12">
        <f>P166-N166</f>
        <v>0</v>
      </c>
      <c r="P166" s="12">
        <f>ROUND(PRODUCT(J166,25)/12,0)</f>
        <v>0</v>
      </c>
      <c r="Q166" s="18"/>
      <c r="R166" s="18"/>
      <c r="S166" s="19"/>
      <c r="T166" s="9" t="s">
        <v>42</v>
      </c>
      <c r="U166" s="64"/>
      <c r="V166" s="64"/>
      <c r="W166" s="64"/>
      <c r="X166" s="64"/>
      <c r="Y166" s="64"/>
      <c r="Z166" s="46"/>
    </row>
    <row r="167" spans="1:26" x14ac:dyDescent="0.25">
      <c r="A167" s="381" t="s">
        <v>154</v>
      </c>
      <c r="B167" s="381"/>
      <c r="C167" s="381"/>
      <c r="D167" s="381"/>
      <c r="E167" s="381"/>
      <c r="F167" s="381"/>
      <c r="G167" s="381"/>
      <c r="H167" s="381"/>
      <c r="I167" s="381"/>
      <c r="J167" s="14">
        <f t="shared" ref="J167:P167" si="43">SUM(J139,J143,J147:J149,J154:J155,J159,J163)</f>
        <v>40</v>
      </c>
      <c r="K167" s="135">
        <f t="shared" si="43"/>
        <v>18</v>
      </c>
      <c r="L167" s="135">
        <f t="shared" si="43"/>
        <v>18</v>
      </c>
      <c r="M167" s="135">
        <f t="shared" si="43"/>
        <v>0</v>
      </c>
      <c r="N167" s="135">
        <f t="shared" si="43"/>
        <v>36</v>
      </c>
      <c r="O167" s="135">
        <f t="shared" si="43"/>
        <v>37</v>
      </c>
      <c r="P167" s="135">
        <f t="shared" si="43"/>
        <v>73</v>
      </c>
      <c r="Q167" s="135">
        <f>COUNTIF(Q139,"E")+COUNTIF(Q143,"E")+COUNTIF(Q147:Q149,"E")+COUNTIF(Q154:Q155,"E")+COUNTIF(Q159,"E")+COUNTIF(Q163,"E")</f>
        <v>8</v>
      </c>
      <c r="R167" s="15">
        <f>COUNTIF(R139,"C")+COUNTIF(R143,"C")+COUNTIF(R147,"C")+COUNTIF(R154,"C")+COUNTIF(R159,"C")+COUNTIF(R163,"C")</f>
        <v>1</v>
      </c>
      <c r="S167" s="15">
        <f>COUNTIF(S139,"VP")+COUNTIF(S143,"VP")+COUNTIF(S147,"VP")+COUNTIF(S154,"VP")+COUNTIF(S159,"VP")+COUNTIF(S163,"VP")</f>
        <v>0</v>
      </c>
      <c r="T167" s="84">
        <f>COUNTA(T139,T143,T147,T148,T149,T155,T154,T159,T163)</f>
        <v>9</v>
      </c>
      <c r="U167" s="64"/>
      <c r="V167" s="64"/>
      <c r="W167" s="64"/>
      <c r="X167" s="64"/>
      <c r="Y167" s="64"/>
      <c r="Z167" s="46"/>
    </row>
    <row r="168" spans="1:26" x14ac:dyDescent="0.25">
      <c r="A168" s="277" t="s">
        <v>54</v>
      </c>
      <c r="B168" s="277"/>
      <c r="C168" s="277"/>
      <c r="D168" s="277"/>
      <c r="E168" s="277"/>
      <c r="F168" s="277"/>
      <c r="G168" s="277"/>
      <c r="H168" s="277"/>
      <c r="I168" s="277"/>
      <c r="J168" s="277"/>
      <c r="K168" s="14">
        <f t="shared" ref="K168:P168" si="44">SUM(K139,K143,K147:K149,K154:K155,K159)*14+K163*12</f>
        <v>248</v>
      </c>
      <c r="L168" s="135">
        <f t="shared" si="44"/>
        <v>248</v>
      </c>
      <c r="M168" s="135">
        <f t="shared" si="44"/>
        <v>0</v>
      </c>
      <c r="N168" s="135">
        <f t="shared" si="44"/>
        <v>496</v>
      </c>
      <c r="O168" s="135">
        <f t="shared" si="44"/>
        <v>500</v>
      </c>
      <c r="P168" s="135">
        <f t="shared" si="44"/>
        <v>996</v>
      </c>
      <c r="Q168" s="380"/>
      <c r="R168" s="380"/>
      <c r="S168" s="380"/>
      <c r="T168" s="380"/>
      <c r="Y168" s="46"/>
      <c r="Z168" s="46"/>
    </row>
    <row r="169" spans="1:26" x14ac:dyDescent="0.25">
      <c r="A169" s="277"/>
      <c r="B169" s="277"/>
      <c r="C169" s="277"/>
      <c r="D169" s="277"/>
      <c r="E169" s="277"/>
      <c r="F169" s="277"/>
      <c r="G169" s="277"/>
      <c r="H169" s="277"/>
      <c r="I169" s="277"/>
      <c r="J169" s="277"/>
      <c r="K169" s="282">
        <f>SUM(K168:M168)</f>
        <v>496</v>
      </c>
      <c r="L169" s="282"/>
      <c r="M169" s="282"/>
      <c r="N169" s="282">
        <f>SUM(N168:O168)</f>
        <v>996</v>
      </c>
      <c r="O169" s="282"/>
      <c r="P169" s="282"/>
      <c r="Q169" s="380"/>
      <c r="R169" s="380"/>
      <c r="S169" s="380"/>
      <c r="T169" s="380"/>
    </row>
    <row r="170" spans="1:26" ht="12.75" customHeight="1" x14ac:dyDescent="0.25">
      <c r="A170" s="283" t="s">
        <v>98</v>
      </c>
      <c r="B170" s="284"/>
      <c r="C170" s="284"/>
      <c r="D170" s="284"/>
      <c r="E170" s="284"/>
      <c r="F170" s="284"/>
      <c r="G170" s="284"/>
      <c r="H170" s="284"/>
      <c r="I170" s="284"/>
      <c r="J170" s="285"/>
      <c r="K170" s="276">
        <f>T167/SUM(T53,T70,T86,T100,T115,T129)</f>
        <v>0.23076923076923078</v>
      </c>
      <c r="L170" s="276"/>
      <c r="M170" s="276"/>
      <c r="N170" s="276"/>
      <c r="O170" s="276"/>
      <c r="P170" s="276"/>
      <c r="Q170" s="276"/>
      <c r="R170" s="276"/>
      <c r="S170" s="276"/>
      <c r="T170" s="276"/>
    </row>
    <row r="171" spans="1:26" x14ac:dyDescent="0.25">
      <c r="A171" s="286" t="s">
        <v>99</v>
      </c>
      <c r="B171" s="286"/>
      <c r="C171" s="286"/>
      <c r="D171" s="286"/>
      <c r="E171" s="286"/>
      <c r="F171" s="286"/>
      <c r="G171" s="286"/>
      <c r="H171" s="286"/>
      <c r="I171" s="286"/>
      <c r="J171" s="286"/>
      <c r="K171" s="276">
        <f>K169/(SUM(N53,N70,N86,N100,N115)*14+N129*12)</f>
        <v>0.24457593688362919</v>
      </c>
      <c r="L171" s="276"/>
      <c r="M171" s="276"/>
      <c r="N171" s="276"/>
      <c r="O171" s="276"/>
      <c r="P171" s="276"/>
      <c r="Q171" s="276"/>
      <c r="R171" s="276"/>
      <c r="S171" s="276"/>
      <c r="T171" s="276"/>
    </row>
    <row r="172" spans="1:26" s="107" customFormat="1" x14ac:dyDescent="0.25">
      <c r="A172" s="112"/>
      <c r="B172" s="112"/>
      <c r="C172" s="112"/>
      <c r="D172" s="112"/>
      <c r="E172" s="112"/>
      <c r="F172" s="112"/>
      <c r="G172" s="112"/>
      <c r="H172" s="112"/>
      <c r="I172" s="112"/>
      <c r="J172" s="112"/>
      <c r="K172" s="74"/>
      <c r="L172" s="74"/>
      <c r="M172" s="74"/>
      <c r="N172" s="74"/>
      <c r="O172" s="74"/>
      <c r="P172" s="74"/>
      <c r="Q172" s="74"/>
      <c r="R172" s="74"/>
      <c r="S172" s="74"/>
      <c r="T172" s="74"/>
    </row>
    <row r="173" spans="1:26" s="104" customFormat="1" x14ac:dyDescent="0.25">
      <c r="A173" s="73"/>
      <c r="B173" s="73"/>
      <c r="C173" s="73"/>
      <c r="D173" s="73"/>
      <c r="E173" s="73"/>
      <c r="F173" s="73"/>
      <c r="G173" s="73"/>
      <c r="H173" s="73"/>
      <c r="I173" s="73"/>
      <c r="J173" s="73"/>
      <c r="K173" s="74"/>
      <c r="L173" s="74"/>
      <c r="M173" s="74"/>
      <c r="N173" s="74"/>
      <c r="O173" s="74"/>
      <c r="P173" s="74"/>
      <c r="Q173" s="74"/>
      <c r="R173" s="74"/>
      <c r="S173" s="74"/>
      <c r="T173" s="74"/>
    </row>
    <row r="174" spans="1:26" s="104" customFormat="1" x14ac:dyDescent="0.25">
      <c r="A174" s="344" t="s">
        <v>277</v>
      </c>
      <c r="B174" s="345"/>
      <c r="C174" s="345"/>
      <c r="D174" s="345"/>
      <c r="E174" s="345"/>
      <c r="F174" s="345"/>
      <c r="G174" s="345"/>
      <c r="H174" s="345"/>
      <c r="I174" s="345"/>
      <c r="J174" s="345"/>
      <c r="K174" s="345"/>
      <c r="L174" s="345"/>
      <c r="M174" s="345"/>
      <c r="N174" s="345"/>
      <c r="O174" s="345"/>
      <c r="P174" s="345"/>
      <c r="Q174" s="345"/>
      <c r="R174" s="345"/>
      <c r="S174" s="345"/>
      <c r="T174" s="346"/>
    </row>
    <row r="175" spans="1:26" s="107" customFormat="1" x14ac:dyDescent="0.25">
      <c r="A175" s="363"/>
      <c r="B175" s="364"/>
      <c r="C175" s="364"/>
      <c r="D175" s="364"/>
      <c r="E175" s="364"/>
      <c r="F175" s="364"/>
      <c r="G175" s="364"/>
      <c r="H175" s="364"/>
      <c r="I175" s="364"/>
      <c r="J175" s="364"/>
      <c r="K175" s="364"/>
      <c r="L175" s="364"/>
      <c r="M175" s="364"/>
      <c r="N175" s="364"/>
      <c r="O175" s="364"/>
      <c r="P175" s="364"/>
      <c r="Q175" s="364"/>
      <c r="R175" s="364"/>
      <c r="S175" s="364"/>
      <c r="T175" s="365"/>
    </row>
    <row r="176" spans="1:26" s="104" customFormat="1" x14ac:dyDescent="0.25">
      <c r="A176" s="362" t="s">
        <v>31</v>
      </c>
      <c r="B176" s="344" t="s">
        <v>30</v>
      </c>
      <c r="C176" s="345"/>
      <c r="D176" s="345"/>
      <c r="E176" s="345"/>
      <c r="F176" s="345"/>
      <c r="G176" s="345"/>
      <c r="H176" s="345"/>
      <c r="I176" s="346"/>
      <c r="J176" s="307" t="s">
        <v>44</v>
      </c>
      <c r="K176" s="155" t="s">
        <v>28</v>
      </c>
      <c r="L176" s="156"/>
      <c r="M176" s="157"/>
      <c r="N176" s="155" t="s">
        <v>45</v>
      </c>
      <c r="O176" s="156"/>
      <c r="P176" s="157"/>
      <c r="Q176" s="155" t="s">
        <v>27</v>
      </c>
      <c r="R176" s="156"/>
      <c r="S176" s="157"/>
      <c r="T176" s="307" t="s">
        <v>26</v>
      </c>
    </row>
    <row r="177" spans="1:26" s="107" customFormat="1" x14ac:dyDescent="0.25">
      <c r="A177" s="362"/>
      <c r="B177" s="347"/>
      <c r="C177" s="348"/>
      <c r="D177" s="348"/>
      <c r="E177" s="348"/>
      <c r="F177" s="348"/>
      <c r="G177" s="348"/>
      <c r="H177" s="348"/>
      <c r="I177" s="349"/>
      <c r="J177" s="307"/>
      <c r="K177" s="158"/>
      <c r="L177" s="159"/>
      <c r="M177" s="160"/>
      <c r="N177" s="158"/>
      <c r="O177" s="159"/>
      <c r="P177" s="160"/>
      <c r="Q177" s="158"/>
      <c r="R177" s="159"/>
      <c r="S177" s="160"/>
      <c r="T177" s="307"/>
    </row>
    <row r="178" spans="1:26" s="104" customFormat="1" x14ac:dyDescent="0.25">
      <c r="A178" s="362"/>
      <c r="B178" s="363"/>
      <c r="C178" s="364"/>
      <c r="D178" s="364"/>
      <c r="E178" s="364"/>
      <c r="F178" s="364"/>
      <c r="G178" s="364"/>
      <c r="H178" s="364"/>
      <c r="I178" s="365"/>
      <c r="J178" s="307"/>
      <c r="K178" s="101" t="s">
        <v>32</v>
      </c>
      <c r="L178" s="101" t="s">
        <v>33</v>
      </c>
      <c r="M178" s="101" t="s">
        <v>34</v>
      </c>
      <c r="N178" s="101" t="s">
        <v>38</v>
      </c>
      <c r="O178" s="101" t="s">
        <v>8</v>
      </c>
      <c r="P178" s="101" t="s">
        <v>35</v>
      </c>
      <c r="Q178" s="101" t="s">
        <v>36</v>
      </c>
      <c r="R178" s="101" t="s">
        <v>32</v>
      </c>
      <c r="S178" s="101" t="s">
        <v>37</v>
      </c>
      <c r="T178" s="307"/>
    </row>
    <row r="179" spans="1:26" s="104" customFormat="1" x14ac:dyDescent="0.25">
      <c r="A179" s="324" t="s">
        <v>151</v>
      </c>
      <c r="B179" s="324"/>
      <c r="C179" s="324"/>
      <c r="D179" s="324"/>
      <c r="E179" s="324"/>
      <c r="F179" s="324"/>
      <c r="G179" s="324"/>
      <c r="H179" s="324"/>
      <c r="I179" s="324"/>
      <c r="J179" s="324"/>
      <c r="K179" s="324"/>
      <c r="L179" s="324"/>
      <c r="M179" s="324"/>
      <c r="N179" s="324"/>
      <c r="O179" s="324"/>
      <c r="P179" s="324"/>
      <c r="Q179" s="324"/>
      <c r="R179" s="324"/>
      <c r="S179" s="324"/>
      <c r="T179" s="324"/>
      <c r="U179" s="105"/>
    </row>
    <row r="180" spans="1:26" s="104" customFormat="1" x14ac:dyDescent="0.25">
      <c r="A180" s="102" t="s">
        <v>149</v>
      </c>
      <c r="B180" s="361" t="s">
        <v>158</v>
      </c>
      <c r="C180" s="361"/>
      <c r="D180" s="361"/>
      <c r="E180" s="361"/>
      <c r="F180" s="361"/>
      <c r="G180" s="361"/>
      <c r="H180" s="361"/>
      <c r="I180" s="361"/>
      <c r="J180" s="18">
        <v>3</v>
      </c>
      <c r="K180" s="18">
        <v>2</v>
      </c>
      <c r="L180" s="18">
        <v>0</v>
      </c>
      <c r="M180" s="18">
        <v>0</v>
      </c>
      <c r="N180" s="12">
        <f t="shared" ref="N180" si="45">K180+L180+M180</f>
        <v>2</v>
      </c>
      <c r="O180" s="12">
        <f t="shared" ref="O180" si="46">P180-N180</f>
        <v>3</v>
      </c>
      <c r="P180" s="12">
        <f t="shared" ref="P180" si="47">ROUND(PRODUCT(J180,25)/14,0)</f>
        <v>5</v>
      </c>
      <c r="Q180" s="18"/>
      <c r="R180" s="18"/>
      <c r="S180" s="19" t="s">
        <v>37</v>
      </c>
      <c r="T180" s="9" t="s">
        <v>43</v>
      </c>
      <c r="U180" s="105"/>
    </row>
    <row r="181" spans="1:26" s="131" customFormat="1" ht="15" customHeight="1" x14ac:dyDescent="0.25">
      <c r="A181" s="389" t="s">
        <v>150</v>
      </c>
      <c r="B181" s="391" t="s">
        <v>162</v>
      </c>
      <c r="C181" s="392"/>
      <c r="D181" s="392"/>
      <c r="E181" s="392"/>
      <c r="F181" s="392"/>
      <c r="G181" s="392"/>
      <c r="H181" s="392"/>
      <c r="I181" s="393"/>
      <c r="J181" s="368">
        <v>3</v>
      </c>
      <c r="K181" s="368">
        <v>2</v>
      </c>
      <c r="L181" s="368">
        <v>0</v>
      </c>
      <c r="M181" s="368">
        <v>0</v>
      </c>
      <c r="N181" s="366">
        <f>K181+L181+M181</f>
        <v>2</v>
      </c>
      <c r="O181" s="366">
        <f>P181-N181</f>
        <v>3</v>
      </c>
      <c r="P181" s="366">
        <f>ROUND(PRODUCT(J181,25)/14,0)</f>
        <v>5</v>
      </c>
      <c r="Q181" s="368"/>
      <c r="R181" s="368"/>
      <c r="S181" s="372" t="s">
        <v>37</v>
      </c>
      <c r="T181" s="370" t="s">
        <v>43</v>
      </c>
      <c r="U181" s="132"/>
    </row>
    <row r="182" spans="1:26" s="104" customFormat="1" x14ac:dyDescent="0.25">
      <c r="A182" s="390"/>
      <c r="B182" s="394"/>
      <c r="C182" s="395"/>
      <c r="D182" s="395"/>
      <c r="E182" s="395"/>
      <c r="F182" s="395"/>
      <c r="G182" s="395"/>
      <c r="H182" s="395"/>
      <c r="I182" s="396"/>
      <c r="J182" s="369"/>
      <c r="K182" s="369"/>
      <c r="L182" s="369"/>
      <c r="M182" s="369"/>
      <c r="N182" s="367"/>
      <c r="O182" s="367"/>
      <c r="P182" s="367"/>
      <c r="Q182" s="369"/>
      <c r="R182" s="369"/>
      <c r="S182" s="373"/>
      <c r="T182" s="371"/>
      <c r="U182" s="62"/>
      <c r="V182" s="67"/>
      <c r="W182" s="67"/>
      <c r="X182" s="67"/>
      <c r="Y182" s="67"/>
      <c r="Z182" s="67"/>
    </row>
    <row r="183" spans="1:26" s="104" customFormat="1" x14ac:dyDescent="0.25">
      <c r="A183" s="277" t="s">
        <v>153</v>
      </c>
      <c r="B183" s="277"/>
      <c r="C183" s="277"/>
      <c r="D183" s="277"/>
      <c r="E183" s="277"/>
      <c r="F183" s="277"/>
      <c r="G183" s="277"/>
      <c r="H183" s="277"/>
      <c r="I183" s="277"/>
      <c r="J183" s="103">
        <f>SUM(J180:J182)</f>
        <v>6</v>
      </c>
      <c r="K183" s="133">
        <f t="shared" ref="K183:P183" si="48">SUM(K180:K182)</f>
        <v>4</v>
      </c>
      <c r="L183" s="133">
        <f t="shared" si="48"/>
        <v>0</v>
      </c>
      <c r="M183" s="133">
        <f t="shared" si="48"/>
        <v>0</v>
      </c>
      <c r="N183" s="133">
        <f t="shared" si="48"/>
        <v>4</v>
      </c>
      <c r="O183" s="133">
        <f t="shared" si="48"/>
        <v>6</v>
      </c>
      <c r="P183" s="133">
        <f t="shared" si="48"/>
        <v>10</v>
      </c>
      <c r="Q183" s="103">
        <f>COUNTIF(Q180:Q182,"E")</f>
        <v>0</v>
      </c>
      <c r="R183" s="103">
        <f>COUNTIF(R180:R182,"C")</f>
        <v>0</v>
      </c>
      <c r="S183" s="103">
        <f>COUNTIF(S180:S182,"VP")</f>
        <v>2</v>
      </c>
      <c r="T183" s="84">
        <f>COUNTA(T180:T182)</f>
        <v>2</v>
      </c>
    </row>
    <row r="184" spans="1:26" s="104" customFormat="1" x14ac:dyDescent="0.25">
      <c r="A184" s="277" t="s">
        <v>54</v>
      </c>
      <c r="B184" s="277"/>
      <c r="C184" s="277"/>
      <c r="D184" s="277"/>
      <c r="E184" s="277"/>
      <c r="F184" s="277"/>
      <c r="G184" s="277"/>
      <c r="H184" s="277"/>
      <c r="I184" s="277"/>
      <c r="J184" s="277"/>
      <c r="K184" s="103">
        <f>SUM(K180:K182)*14</f>
        <v>56</v>
      </c>
      <c r="L184" s="133">
        <f t="shared" ref="L184:P184" si="49">SUM(L180:L182)*14</f>
        <v>0</v>
      </c>
      <c r="M184" s="133">
        <f t="shared" si="49"/>
        <v>0</v>
      </c>
      <c r="N184" s="133">
        <f t="shared" si="49"/>
        <v>56</v>
      </c>
      <c r="O184" s="133">
        <f t="shared" si="49"/>
        <v>84</v>
      </c>
      <c r="P184" s="133">
        <f t="shared" si="49"/>
        <v>140</v>
      </c>
      <c r="Q184" s="281"/>
      <c r="R184" s="281"/>
      <c r="S184" s="281"/>
      <c r="T184" s="281"/>
    </row>
    <row r="185" spans="1:26" s="104" customFormat="1" x14ac:dyDescent="0.25">
      <c r="A185" s="277"/>
      <c r="B185" s="277"/>
      <c r="C185" s="277"/>
      <c r="D185" s="277"/>
      <c r="E185" s="277"/>
      <c r="F185" s="277"/>
      <c r="G185" s="277"/>
      <c r="H185" s="277"/>
      <c r="I185" s="277"/>
      <c r="J185" s="277"/>
      <c r="K185" s="282">
        <f>SUM(K184:M184)</f>
        <v>56</v>
      </c>
      <c r="L185" s="282"/>
      <c r="M185" s="282"/>
      <c r="N185" s="282">
        <f>SUM(N184:O184)</f>
        <v>140</v>
      </c>
      <c r="O185" s="282"/>
      <c r="P185" s="282"/>
      <c r="Q185" s="281"/>
      <c r="R185" s="281"/>
      <c r="S185" s="281"/>
      <c r="T185" s="281"/>
    </row>
    <row r="186" spans="1:26" s="104" customFormat="1" ht="12.75" customHeight="1" x14ac:dyDescent="0.25">
      <c r="A186" s="283" t="s">
        <v>98</v>
      </c>
      <c r="B186" s="284"/>
      <c r="C186" s="284"/>
      <c r="D186" s="284"/>
      <c r="E186" s="284"/>
      <c r="F186" s="284"/>
      <c r="G186" s="284"/>
      <c r="H186" s="284"/>
      <c r="I186" s="284"/>
      <c r="J186" s="285"/>
      <c r="K186" s="287">
        <f>T183/SUM(T53,T70,T86,T100,T115,T129)</f>
        <v>5.128205128205128E-2</v>
      </c>
      <c r="L186" s="288"/>
      <c r="M186" s="288"/>
      <c r="N186" s="288"/>
      <c r="O186" s="288"/>
      <c r="P186" s="288"/>
      <c r="Q186" s="288"/>
      <c r="R186" s="288"/>
      <c r="S186" s="288"/>
      <c r="T186" s="289"/>
    </row>
    <row r="187" spans="1:26" s="104" customFormat="1" x14ac:dyDescent="0.25">
      <c r="A187" s="286" t="s">
        <v>99</v>
      </c>
      <c r="B187" s="286"/>
      <c r="C187" s="286"/>
      <c r="D187" s="286"/>
      <c r="E187" s="286"/>
      <c r="F187" s="286"/>
      <c r="G187" s="286"/>
      <c r="H187" s="286"/>
      <c r="I187" s="286"/>
      <c r="J187" s="286"/>
      <c r="K187" s="287">
        <f>K185/(SUM(N53,N70,N86,N100,N115)*14+N129*12)</f>
        <v>2.7613412228796843E-2</v>
      </c>
      <c r="L187" s="288"/>
      <c r="M187" s="288"/>
      <c r="N187" s="288"/>
      <c r="O187" s="288"/>
      <c r="P187" s="288"/>
      <c r="Q187" s="288"/>
      <c r="R187" s="288"/>
      <c r="S187" s="288"/>
      <c r="T187" s="289"/>
    </row>
    <row r="188" spans="1:26" s="104" customFormat="1" x14ac:dyDescent="0.25">
      <c r="A188" s="308" t="s">
        <v>152</v>
      </c>
      <c r="B188" s="308"/>
      <c r="C188" s="308"/>
      <c r="D188" s="308"/>
      <c r="E188" s="308"/>
      <c r="F188" s="308"/>
      <c r="G188" s="308"/>
      <c r="H188" s="308"/>
      <c r="I188" s="308"/>
      <c r="J188" s="308"/>
      <c r="K188" s="308"/>
      <c r="L188" s="308"/>
      <c r="M188" s="308"/>
      <c r="N188" s="308"/>
      <c r="O188" s="308"/>
      <c r="P188" s="308"/>
      <c r="Q188" s="308"/>
      <c r="R188" s="308"/>
      <c r="S188" s="308"/>
      <c r="T188" s="308"/>
    </row>
    <row r="189" spans="1:26" s="104" customFormat="1" x14ac:dyDescent="0.25">
      <c r="A189" s="309"/>
      <c r="B189" s="309"/>
      <c r="C189" s="309"/>
      <c r="D189" s="309"/>
      <c r="E189" s="309"/>
      <c r="F189" s="309"/>
      <c r="G189" s="309"/>
      <c r="H189" s="309"/>
      <c r="I189" s="309"/>
      <c r="J189" s="309"/>
      <c r="K189" s="309"/>
      <c r="L189" s="309"/>
      <c r="M189" s="309"/>
      <c r="N189" s="309"/>
      <c r="O189" s="309"/>
      <c r="P189" s="309"/>
      <c r="Q189" s="309"/>
      <c r="R189" s="309"/>
      <c r="S189" s="309"/>
      <c r="T189" s="309"/>
    </row>
    <row r="190" spans="1:26" s="104" customFormat="1" x14ac:dyDescent="0.25">
      <c r="A190" s="309"/>
      <c r="B190" s="309"/>
      <c r="C190" s="309"/>
      <c r="D190" s="309"/>
      <c r="E190" s="309"/>
      <c r="F190" s="309"/>
      <c r="G190" s="309"/>
      <c r="H190" s="309"/>
      <c r="I190" s="309"/>
      <c r="J190" s="309"/>
      <c r="K190" s="309"/>
      <c r="L190" s="309"/>
      <c r="M190" s="309"/>
      <c r="N190" s="309"/>
      <c r="O190" s="309"/>
      <c r="P190" s="309"/>
      <c r="Q190" s="309"/>
      <c r="R190" s="309"/>
      <c r="S190" s="309"/>
      <c r="T190" s="309"/>
    </row>
    <row r="191" spans="1:26" s="104" customFormat="1" x14ac:dyDescent="0.25">
      <c r="A191" s="73"/>
      <c r="B191" s="73"/>
      <c r="C191" s="73"/>
      <c r="D191" s="73"/>
      <c r="E191" s="73"/>
      <c r="F191" s="73"/>
      <c r="G191" s="73"/>
      <c r="H191" s="73"/>
      <c r="I191" s="73"/>
      <c r="J191" s="73"/>
      <c r="K191" s="74"/>
      <c r="L191" s="74"/>
      <c r="M191" s="74"/>
      <c r="N191" s="74"/>
      <c r="O191" s="74"/>
      <c r="P191" s="74"/>
      <c r="Q191" s="74"/>
      <c r="R191" s="74"/>
      <c r="S191" s="74"/>
      <c r="T191" s="74"/>
    </row>
    <row r="192" spans="1:26" s="107" customFormat="1" x14ac:dyDescent="0.25">
      <c r="A192" s="73"/>
      <c r="B192" s="73"/>
      <c r="C192" s="73"/>
      <c r="D192" s="73"/>
      <c r="E192" s="73"/>
      <c r="F192" s="73"/>
      <c r="G192" s="73"/>
      <c r="H192" s="73"/>
      <c r="I192" s="73"/>
      <c r="J192" s="73"/>
      <c r="K192" s="74"/>
      <c r="L192" s="74"/>
      <c r="M192" s="74"/>
      <c r="N192" s="74"/>
      <c r="O192" s="74"/>
      <c r="P192" s="74"/>
      <c r="Q192" s="74"/>
      <c r="R192" s="74"/>
      <c r="S192" s="74"/>
      <c r="T192" s="74"/>
    </row>
    <row r="193" spans="1:26" s="41" customFormat="1" x14ac:dyDescent="0.25">
      <c r="A193" s="46"/>
      <c r="B193" s="46"/>
      <c r="C193" s="46"/>
      <c r="D193" s="46"/>
      <c r="E193" s="46"/>
      <c r="F193" s="46"/>
      <c r="G193" s="46"/>
      <c r="H193" s="46"/>
      <c r="I193" s="46"/>
      <c r="J193" s="46"/>
      <c r="K193" s="46"/>
      <c r="L193" s="46"/>
      <c r="M193" s="46"/>
      <c r="N193" s="46"/>
      <c r="O193" s="46"/>
      <c r="P193" s="46"/>
      <c r="Q193" s="46"/>
      <c r="R193" s="46"/>
      <c r="S193" s="46"/>
      <c r="T193" s="46"/>
    </row>
    <row r="194" spans="1:26" ht="14.4" x14ac:dyDescent="0.3">
      <c r="A194" s="155" t="s">
        <v>103</v>
      </c>
      <c r="B194" s="156"/>
      <c r="C194" s="156"/>
      <c r="D194" s="156"/>
      <c r="E194" s="156"/>
      <c r="F194" s="156"/>
      <c r="G194" s="156"/>
      <c r="H194" s="156"/>
      <c r="I194" s="156"/>
      <c r="J194" s="156"/>
      <c r="K194" s="156"/>
      <c r="L194" s="156"/>
      <c r="M194" s="156"/>
      <c r="N194" s="156"/>
      <c r="O194" s="156"/>
      <c r="P194" s="156"/>
      <c r="Q194" s="156"/>
      <c r="R194" s="156"/>
      <c r="S194" s="156"/>
      <c r="T194" s="157"/>
      <c r="U194" s="59"/>
      <c r="V194" s="60"/>
    </row>
    <row r="195" spans="1:26" s="111" customFormat="1" ht="14.4" x14ac:dyDescent="0.3">
      <c r="A195" s="158"/>
      <c r="B195" s="159"/>
      <c r="C195" s="159"/>
      <c r="D195" s="159"/>
      <c r="E195" s="159"/>
      <c r="F195" s="159"/>
      <c r="G195" s="159"/>
      <c r="H195" s="159"/>
      <c r="I195" s="159"/>
      <c r="J195" s="159"/>
      <c r="K195" s="159"/>
      <c r="L195" s="159"/>
      <c r="M195" s="159"/>
      <c r="N195" s="159"/>
      <c r="O195" s="159"/>
      <c r="P195" s="159"/>
      <c r="Q195" s="159"/>
      <c r="R195" s="159"/>
      <c r="S195" s="159"/>
      <c r="T195" s="160"/>
      <c r="U195" s="59"/>
      <c r="V195" s="60"/>
    </row>
    <row r="196" spans="1:26" ht="14.4" x14ac:dyDescent="0.3">
      <c r="A196" s="265" t="s">
        <v>31</v>
      </c>
      <c r="B196" s="265" t="s">
        <v>30</v>
      </c>
      <c r="C196" s="265"/>
      <c r="D196" s="265"/>
      <c r="E196" s="265"/>
      <c r="F196" s="265"/>
      <c r="G196" s="265"/>
      <c r="H196" s="265"/>
      <c r="I196" s="265"/>
      <c r="J196" s="275" t="s">
        <v>44</v>
      </c>
      <c r="K196" s="301" t="s">
        <v>28</v>
      </c>
      <c r="L196" s="302"/>
      <c r="M196" s="303"/>
      <c r="N196" s="301" t="s">
        <v>45</v>
      </c>
      <c r="O196" s="302"/>
      <c r="P196" s="303"/>
      <c r="Q196" s="301" t="s">
        <v>27</v>
      </c>
      <c r="R196" s="302"/>
      <c r="S196" s="303"/>
      <c r="T196" s="275" t="s">
        <v>26</v>
      </c>
      <c r="U196" s="83"/>
      <c r="V196" s="60"/>
      <c r="W196" s="68"/>
      <c r="X196" s="68"/>
      <c r="Y196" s="68"/>
      <c r="Z196" s="68"/>
    </row>
    <row r="197" spans="1:26" s="111" customFormat="1" ht="14.4" x14ac:dyDescent="0.3">
      <c r="A197" s="265"/>
      <c r="B197" s="265"/>
      <c r="C197" s="265"/>
      <c r="D197" s="265"/>
      <c r="E197" s="265"/>
      <c r="F197" s="265"/>
      <c r="G197" s="265"/>
      <c r="H197" s="265"/>
      <c r="I197" s="265"/>
      <c r="J197" s="275"/>
      <c r="K197" s="304"/>
      <c r="L197" s="305"/>
      <c r="M197" s="306"/>
      <c r="N197" s="304"/>
      <c r="O197" s="305"/>
      <c r="P197" s="306"/>
      <c r="Q197" s="304"/>
      <c r="R197" s="305"/>
      <c r="S197" s="306"/>
      <c r="T197" s="275"/>
      <c r="U197" s="83"/>
      <c r="V197" s="60"/>
      <c r="W197" s="68"/>
      <c r="X197" s="68"/>
      <c r="Y197" s="68"/>
      <c r="Z197" s="68"/>
    </row>
    <row r="198" spans="1:26" ht="14.4" x14ac:dyDescent="0.25">
      <c r="A198" s="265"/>
      <c r="B198" s="265"/>
      <c r="C198" s="265"/>
      <c r="D198" s="265"/>
      <c r="E198" s="265"/>
      <c r="F198" s="265"/>
      <c r="G198" s="265"/>
      <c r="H198" s="265"/>
      <c r="I198" s="265"/>
      <c r="J198" s="275"/>
      <c r="K198" s="79" t="s">
        <v>32</v>
      </c>
      <c r="L198" s="79" t="s">
        <v>33</v>
      </c>
      <c r="M198" s="79" t="s">
        <v>34</v>
      </c>
      <c r="N198" s="79" t="s">
        <v>38</v>
      </c>
      <c r="O198" s="79" t="s">
        <v>8</v>
      </c>
      <c r="P198" s="79" t="s">
        <v>35</v>
      </c>
      <c r="Q198" s="79" t="s">
        <v>36</v>
      </c>
      <c r="R198" s="79" t="s">
        <v>32</v>
      </c>
      <c r="S198" s="79" t="s">
        <v>37</v>
      </c>
      <c r="T198" s="275"/>
      <c r="U198" s="85"/>
      <c r="V198" s="68"/>
      <c r="W198" s="68"/>
      <c r="X198" s="68"/>
      <c r="Y198" s="68"/>
      <c r="Z198" s="68"/>
    </row>
    <row r="199" spans="1:26" ht="14.4" x14ac:dyDescent="0.25">
      <c r="A199" s="265" t="s">
        <v>61</v>
      </c>
      <c r="B199" s="265"/>
      <c r="C199" s="265"/>
      <c r="D199" s="265"/>
      <c r="E199" s="265"/>
      <c r="F199" s="265"/>
      <c r="G199" s="265"/>
      <c r="H199" s="265"/>
      <c r="I199" s="265"/>
      <c r="J199" s="265"/>
      <c r="K199" s="265"/>
      <c r="L199" s="265"/>
      <c r="M199" s="265"/>
      <c r="N199" s="265"/>
      <c r="O199" s="265"/>
      <c r="P199" s="265"/>
      <c r="Q199" s="265"/>
      <c r="R199" s="265"/>
      <c r="S199" s="265"/>
      <c r="T199" s="265"/>
      <c r="U199" s="85"/>
      <c r="V199" s="68"/>
      <c r="W199" s="68"/>
      <c r="X199" s="68"/>
      <c r="Y199" s="68"/>
      <c r="Z199" s="68"/>
    </row>
    <row r="200" spans="1:26" ht="25.5" customHeight="1" x14ac:dyDescent="0.25">
      <c r="A200" s="22" t="str">
        <f t="shared" ref="A200:A208" si="50">IF(ISNA(INDEX($A$40:$T$172,MATCH($B200,$B$40:$B$172,0),1)),"",INDEX($A$40:$T$172,MATCH($B200,$B$40:$B$172,0),1))</f>
        <v>ULR2101</v>
      </c>
      <c r="B200" s="266" t="s">
        <v>182</v>
      </c>
      <c r="C200" s="267"/>
      <c r="D200" s="267"/>
      <c r="E200" s="267"/>
      <c r="F200" s="267"/>
      <c r="G200" s="267"/>
      <c r="H200" s="267"/>
      <c r="I200" s="268"/>
      <c r="J200" s="12">
        <f t="shared" ref="J200:J208" si="51">IF(ISNA(INDEX($A$40:$T$172,MATCH($B200,$B$40:$B$172,0),10)),"",INDEX($A$40:$T$172,MATCH($B200,$B$40:$B$172,0),10))</f>
        <v>6</v>
      </c>
      <c r="K200" s="12">
        <f t="shared" ref="K200:K208" si="52">IF(ISNA(INDEX($A$40:$T$172,MATCH($B200,$B$40:$B$172,0),11)),"",INDEX($A$40:$T$172,MATCH($B200,$B$40:$B$172,0),11))</f>
        <v>2</v>
      </c>
      <c r="L200" s="12">
        <f t="shared" ref="L200:L208" si="53">IF(ISNA(INDEX($A$40:$T$172,MATCH($B200,$B$40:$B$172,0),12)),"",INDEX($A$40:$T$172,MATCH($B200,$B$40:$B$172,0),12))</f>
        <v>2</v>
      </c>
      <c r="M200" s="12">
        <f t="shared" ref="M200:M208" si="54">IF(ISNA(INDEX($A$40:$T$172,MATCH($B200,$B$40:$B$172,0),13)),"",INDEX($A$40:$T$172,MATCH($B200,$B$40:$B$172,0),13))</f>
        <v>0</v>
      </c>
      <c r="N200" s="12">
        <f t="shared" ref="N200:N208" si="55">IF(ISNA(INDEX($A$40:$T$172,MATCH($B200,$B$40:$B$172,0),14)),"",INDEX($A$40:$T$172,MATCH($B200,$B$40:$B$172,0),14))</f>
        <v>4</v>
      </c>
      <c r="O200" s="12">
        <f t="shared" ref="O200:O208" si="56">IF(ISNA(INDEX($A$40:$T$172,MATCH($B200,$B$40:$B$172,0),15)),"",INDEX($A$40:$T$172,MATCH($B200,$B$40:$B$172,0),15))</f>
        <v>7</v>
      </c>
      <c r="P200" s="12">
        <f t="shared" ref="P200:P208" si="57">IF(ISNA(INDEX($A$40:$T$172,MATCH($B200,$B$40:$B$172,0),16)),"",INDEX($A$40:$T$172,MATCH($B200,$B$40:$B$172,0),16))</f>
        <v>11</v>
      </c>
      <c r="Q200" s="20" t="str">
        <f t="shared" ref="Q200:Q208" si="58">IF(ISNA(INDEX($A$40:$T$172,MATCH($B200,$B$40:$B$172,0),17)),"",INDEX($A$40:$T$172,MATCH($B200,$B$40:$B$172,0),17))</f>
        <v>E</v>
      </c>
      <c r="R200" s="20">
        <f t="shared" ref="R200:R208" si="59">IF(ISNA(INDEX($A$40:$T$172,MATCH($B200,$B$40:$B$172,0),18)),"",INDEX($A$40:$T$172,MATCH($B200,$B$40:$B$172,0),18))</f>
        <v>0</v>
      </c>
      <c r="S200" s="20">
        <f t="shared" ref="S200:S208" si="60">IF(ISNA(INDEX($A$40:$T$172,MATCH($B200,$B$40:$B$172,0),19)),"",INDEX($A$40:$T$172,MATCH($B200,$B$40:$B$172,0),19))</f>
        <v>0</v>
      </c>
      <c r="T200" s="20" t="str">
        <f t="shared" ref="T200:T208" si="61">IF(ISNA(INDEX($A$40:$T$172,MATCH($B200,$B$40:$B$172,0),20)),"",INDEX($A$40:$T$172,MATCH($B200,$B$40:$B$172,0),20))</f>
        <v>DD</v>
      </c>
      <c r="U200" s="85"/>
      <c r="V200" s="68"/>
      <c r="W200" s="68"/>
      <c r="X200" s="68"/>
      <c r="Y200" s="68"/>
      <c r="Z200" s="68"/>
    </row>
    <row r="201" spans="1:26" ht="14.4" x14ac:dyDescent="0.25">
      <c r="A201" s="22" t="str">
        <f t="shared" si="50"/>
        <v>ULR2102</v>
      </c>
      <c r="B201" s="266" t="s">
        <v>184</v>
      </c>
      <c r="C201" s="267"/>
      <c r="D201" s="267"/>
      <c r="E201" s="267"/>
      <c r="F201" s="267"/>
      <c r="G201" s="267"/>
      <c r="H201" s="267"/>
      <c r="I201" s="268"/>
      <c r="J201" s="12">
        <f t="shared" si="51"/>
        <v>4</v>
      </c>
      <c r="K201" s="12">
        <f t="shared" si="52"/>
        <v>2</v>
      </c>
      <c r="L201" s="12">
        <f t="shared" si="53"/>
        <v>2</v>
      </c>
      <c r="M201" s="12">
        <f t="shared" si="54"/>
        <v>0</v>
      </c>
      <c r="N201" s="12">
        <f t="shared" si="55"/>
        <v>4</v>
      </c>
      <c r="O201" s="12">
        <f t="shared" si="56"/>
        <v>3</v>
      </c>
      <c r="P201" s="12">
        <f t="shared" si="57"/>
        <v>7</v>
      </c>
      <c r="Q201" s="20" t="str">
        <f t="shared" si="58"/>
        <v>E</v>
      </c>
      <c r="R201" s="20">
        <f t="shared" si="59"/>
        <v>0</v>
      </c>
      <c r="S201" s="20">
        <f t="shared" si="60"/>
        <v>0</v>
      </c>
      <c r="T201" s="20" t="str">
        <f t="shared" si="61"/>
        <v>DD</v>
      </c>
      <c r="U201" s="85"/>
      <c r="V201" s="68"/>
      <c r="W201" s="68"/>
      <c r="X201" s="68"/>
      <c r="Y201" s="68"/>
      <c r="Z201" s="68"/>
    </row>
    <row r="202" spans="1:26" ht="14.4" x14ac:dyDescent="0.25">
      <c r="A202" s="22" t="str">
        <f t="shared" si="50"/>
        <v>ULR2205</v>
      </c>
      <c r="B202" s="266" t="s">
        <v>194</v>
      </c>
      <c r="C202" s="267"/>
      <c r="D202" s="267"/>
      <c r="E202" s="267"/>
      <c r="F202" s="267"/>
      <c r="G202" s="267"/>
      <c r="H202" s="267"/>
      <c r="I202" s="268"/>
      <c r="J202" s="12">
        <f t="shared" si="51"/>
        <v>6</v>
      </c>
      <c r="K202" s="12">
        <f t="shared" si="52"/>
        <v>2</v>
      </c>
      <c r="L202" s="12">
        <f t="shared" si="53"/>
        <v>2</v>
      </c>
      <c r="M202" s="12">
        <f t="shared" si="54"/>
        <v>0</v>
      </c>
      <c r="N202" s="12">
        <f t="shared" si="55"/>
        <v>4</v>
      </c>
      <c r="O202" s="12">
        <f t="shared" si="56"/>
        <v>7</v>
      </c>
      <c r="P202" s="12">
        <f t="shared" si="57"/>
        <v>11</v>
      </c>
      <c r="Q202" s="20" t="str">
        <f t="shared" si="58"/>
        <v>E</v>
      </c>
      <c r="R202" s="20">
        <f t="shared" si="59"/>
        <v>0</v>
      </c>
      <c r="S202" s="20">
        <f t="shared" si="60"/>
        <v>0</v>
      </c>
      <c r="T202" s="20" t="str">
        <f t="shared" si="61"/>
        <v>DD</v>
      </c>
      <c r="U202" s="85"/>
      <c r="V202" s="68"/>
      <c r="W202" s="68"/>
      <c r="X202" s="68"/>
      <c r="Y202" s="68"/>
      <c r="Z202" s="68"/>
    </row>
    <row r="203" spans="1:26" ht="22.5" customHeight="1" x14ac:dyDescent="0.25">
      <c r="A203" s="22" t="str">
        <f t="shared" si="50"/>
        <v>ULR2206</v>
      </c>
      <c r="B203" s="266" t="s">
        <v>196</v>
      </c>
      <c r="C203" s="267"/>
      <c r="D203" s="267"/>
      <c r="E203" s="267"/>
      <c r="F203" s="267"/>
      <c r="G203" s="267"/>
      <c r="H203" s="267"/>
      <c r="I203" s="268"/>
      <c r="J203" s="12">
        <f t="shared" si="51"/>
        <v>5</v>
      </c>
      <c r="K203" s="12">
        <f t="shared" si="52"/>
        <v>2</v>
      </c>
      <c r="L203" s="12">
        <f t="shared" si="53"/>
        <v>1</v>
      </c>
      <c r="M203" s="12">
        <f t="shared" si="54"/>
        <v>0</v>
      </c>
      <c r="N203" s="12">
        <f t="shared" si="55"/>
        <v>3</v>
      </c>
      <c r="O203" s="12">
        <f t="shared" si="56"/>
        <v>6</v>
      </c>
      <c r="P203" s="12">
        <f t="shared" si="57"/>
        <v>9</v>
      </c>
      <c r="Q203" s="20" t="str">
        <f t="shared" si="58"/>
        <v>E</v>
      </c>
      <c r="R203" s="20">
        <f t="shared" si="59"/>
        <v>0</v>
      </c>
      <c r="S203" s="20">
        <f t="shared" si="60"/>
        <v>0</v>
      </c>
      <c r="T203" s="20" t="str">
        <f t="shared" si="61"/>
        <v>DD</v>
      </c>
      <c r="U203" s="85"/>
      <c r="V203" s="68"/>
      <c r="W203" s="68"/>
      <c r="X203" s="68"/>
      <c r="Y203" s="68"/>
      <c r="Z203" s="68"/>
    </row>
    <row r="204" spans="1:26" ht="14.4" x14ac:dyDescent="0.25">
      <c r="A204" s="22" t="str">
        <f t="shared" si="50"/>
        <v>ULR2311</v>
      </c>
      <c r="B204" s="266" t="s">
        <v>206</v>
      </c>
      <c r="C204" s="267"/>
      <c r="D204" s="267"/>
      <c r="E204" s="267"/>
      <c r="F204" s="267"/>
      <c r="G204" s="267"/>
      <c r="H204" s="267"/>
      <c r="I204" s="268"/>
      <c r="J204" s="12">
        <f t="shared" si="51"/>
        <v>7</v>
      </c>
      <c r="K204" s="12">
        <f t="shared" si="52"/>
        <v>2</v>
      </c>
      <c r="L204" s="12">
        <f t="shared" si="53"/>
        <v>2</v>
      </c>
      <c r="M204" s="12">
        <f t="shared" si="54"/>
        <v>0</v>
      </c>
      <c r="N204" s="12">
        <f t="shared" si="55"/>
        <v>4</v>
      </c>
      <c r="O204" s="12">
        <f t="shared" si="56"/>
        <v>9</v>
      </c>
      <c r="P204" s="12">
        <f t="shared" si="57"/>
        <v>13</v>
      </c>
      <c r="Q204" s="20" t="str">
        <f t="shared" si="58"/>
        <v>E</v>
      </c>
      <c r="R204" s="20">
        <f t="shared" si="59"/>
        <v>0</v>
      </c>
      <c r="S204" s="20">
        <f t="shared" si="60"/>
        <v>0</v>
      </c>
      <c r="T204" s="20" t="str">
        <f t="shared" si="61"/>
        <v>DD</v>
      </c>
      <c r="U204" s="85"/>
      <c r="V204" s="68"/>
      <c r="W204" s="68"/>
      <c r="X204" s="68"/>
      <c r="Y204" s="68"/>
      <c r="Z204" s="68"/>
    </row>
    <row r="205" spans="1:26" ht="14.4" x14ac:dyDescent="0.25">
      <c r="A205" s="22" t="str">
        <f t="shared" si="50"/>
        <v>ULR2312</v>
      </c>
      <c r="B205" s="266" t="s">
        <v>208</v>
      </c>
      <c r="C205" s="267"/>
      <c r="D205" s="267"/>
      <c r="E205" s="267"/>
      <c r="F205" s="267"/>
      <c r="G205" s="267"/>
      <c r="H205" s="267"/>
      <c r="I205" s="268"/>
      <c r="J205" s="12">
        <f t="shared" si="51"/>
        <v>7</v>
      </c>
      <c r="K205" s="12">
        <f t="shared" si="52"/>
        <v>2</v>
      </c>
      <c r="L205" s="12">
        <f t="shared" si="53"/>
        <v>2</v>
      </c>
      <c r="M205" s="12">
        <f t="shared" si="54"/>
        <v>0</v>
      </c>
      <c r="N205" s="12">
        <f t="shared" si="55"/>
        <v>4</v>
      </c>
      <c r="O205" s="12">
        <f t="shared" si="56"/>
        <v>9</v>
      </c>
      <c r="P205" s="12">
        <f t="shared" si="57"/>
        <v>13</v>
      </c>
      <c r="Q205" s="20" t="str">
        <f t="shared" si="58"/>
        <v>E</v>
      </c>
      <c r="R205" s="20">
        <f t="shared" si="59"/>
        <v>0</v>
      </c>
      <c r="S205" s="20">
        <f t="shared" si="60"/>
        <v>0</v>
      </c>
      <c r="T205" s="20" t="str">
        <f t="shared" si="61"/>
        <v>DD</v>
      </c>
      <c r="U205" s="85"/>
      <c r="V205" s="68"/>
      <c r="W205" s="68"/>
      <c r="X205" s="68"/>
      <c r="Y205" s="68"/>
      <c r="Z205" s="68"/>
    </row>
    <row r="206" spans="1:26" ht="14.4" x14ac:dyDescent="0.25">
      <c r="A206" s="22" t="str">
        <f t="shared" si="50"/>
        <v>ULR2415</v>
      </c>
      <c r="B206" s="266" t="s">
        <v>216</v>
      </c>
      <c r="C206" s="267"/>
      <c r="D206" s="267"/>
      <c r="E206" s="267"/>
      <c r="F206" s="267"/>
      <c r="G206" s="267"/>
      <c r="H206" s="267"/>
      <c r="I206" s="268"/>
      <c r="J206" s="12">
        <f t="shared" si="51"/>
        <v>5</v>
      </c>
      <c r="K206" s="12">
        <f t="shared" si="52"/>
        <v>2</v>
      </c>
      <c r="L206" s="12">
        <f t="shared" si="53"/>
        <v>2</v>
      </c>
      <c r="M206" s="12">
        <f t="shared" si="54"/>
        <v>0</v>
      </c>
      <c r="N206" s="12">
        <f t="shared" si="55"/>
        <v>4</v>
      </c>
      <c r="O206" s="12">
        <f t="shared" si="56"/>
        <v>5</v>
      </c>
      <c r="P206" s="12">
        <f t="shared" si="57"/>
        <v>9</v>
      </c>
      <c r="Q206" s="20" t="str">
        <f t="shared" si="58"/>
        <v>E</v>
      </c>
      <c r="R206" s="20">
        <f t="shared" si="59"/>
        <v>0</v>
      </c>
      <c r="S206" s="20">
        <f t="shared" si="60"/>
        <v>0</v>
      </c>
      <c r="T206" s="20" t="str">
        <f t="shared" si="61"/>
        <v>DD</v>
      </c>
      <c r="U206" s="85"/>
      <c r="V206" s="68"/>
      <c r="W206" s="68"/>
      <c r="X206" s="68"/>
      <c r="Y206" s="68"/>
      <c r="Z206" s="68"/>
    </row>
    <row r="207" spans="1:26" ht="14.4" x14ac:dyDescent="0.25">
      <c r="A207" s="22" t="str">
        <f t="shared" si="50"/>
        <v>ULR2520</v>
      </c>
      <c r="B207" s="266" t="s">
        <v>229</v>
      </c>
      <c r="C207" s="267"/>
      <c r="D207" s="267"/>
      <c r="E207" s="267"/>
      <c r="F207" s="267"/>
      <c r="G207" s="267"/>
      <c r="H207" s="267"/>
      <c r="I207" s="268"/>
      <c r="J207" s="12">
        <f t="shared" si="51"/>
        <v>5</v>
      </c>
      <c r="K207" s="12">
        <f t="shared" si="52"/>
        <v>2</v>
      </c>
      <c r="L207" s="12">
        <f t="shared" si="53"/>
        <v>2</v>
      </c>
      <c r="M207" s="12">
        <f t="shared" si="54"/>
        <v>0</v>
      </c>
      <c r="N207" s="12">
        <f t="shared" si="55"/>
        <v>4</v>
      </c>
      <c r="O207" s="12">
        <f t="shared" si="56"/>
        <v>5</v>
      </c>
      <c r="P207" s="12">
        <f t="shared" si="57"/>
        <v>9</v>
      </c>
      <c r="Q207" s="20" t="str">
        <f t="shared" si="58"/>
        <v>E</v>
      </c>
      <c r="R207" s="20">
        <f t="shared" si="59"/>
        <v>0</v>
      </c>
      <c r="S207" s="20">
        <f t="shared" si="60"/>
        <v>0</v>
      </c>
      <c r="T207" s="20" t="str">
        <f t="shared" si="61"/>
        <v>DD</v>
      </c>
      <c r="U207" s="85"/>
      <c r="V207" s="68"/>
      <c r="W207" s="68"/>
      <c r="X207" s="68"/>
      <c r="Y207" s="68"/>
      <c r="Z207" s="68"/>
    </row>
    <row r="208" spans="1:26" ht="14.4" x14ac:dyDescent="0.25">
      <c r="A208" s="22" t="str">
        <f t="shared" si="50"/>
        <v>ULR2521</v>
      </c>
      <c r="B208" s="266" t="s">
        <v>231</v>
      </c>
      <c r="C208" s="267"/>
      <c r="D208" s="267"/>
      <c r="E208" s="267"/>
      <c r="F208" s="267"/>
      <c r="G208" s="267"/>
      <c r="H208" s="267"/>
      <c r="I208" s="268"/>
      <c r="J208" s="12">
        <f t="shared" si="51"/>
        <v>7</v>
      </c>
      <c r="K208" s="12">
        <f t="shared" si="52"/>
        <v>2</v>
      </c>
      <c r="L208" s="12">
        <f t="shared" si="53"/>
        <v>2</v>
      </c>
      <c r="M208" s="12">
        <f t="shared" si="54"/>
        <v>0</v>
      </c>
      <c r="N208" s="12">
        <f t="shared" si="55"/>
        <v>4</v>
      </c>
      <c r="O208" s="12">
        <f t="shared" si="56"/>
        <v>9</v>
      </c>
      <c r="P208" s="12">
        <f t="shared" si="57"/>
        <v>13</v>
      </c>
      <c r="Q208" s="20" t="str">
        <f t="shared" si="58"/>
        <v>E</v>
      </c>
      <c r="R208" s="20">
        <f t="shared" si="59"/>
        <v>0</v>
      </c>
      <c r="S208" s="20">
        <f t="shared" si="60"/>
        <v>0</v>
      </c>
      <c r="T208" s="20" t="str">
        <f t="shared" si="61"/>
        <v>DD</v>
      </c>
      <c r="U208" s="85"/>
      <c r="V208" s="68"/>
      <c r="W208" s="68"/>
      <c r="X208" s="68"/>
      <c r="Y208" s="68"/>
      <c r="Z208" s="68"/>
    </row>
    <row r="209" spans="1:26" ht="14.4" x14ac:dyDescent="0.25">
      <c r="A209" s="77" t="s">
        <v>29</v>
      </c>
      <c r="B209" s="357"/>
      <c r="C209" s="357"/>
      <c r="D209" s="357"/>
      <c r="E209" s="357"/>
      <c r="F209" s="357"/>
      <c r="G209" s="357"/>
      <c r="H209" s="357"/>
      <c r="I209" s="357"/>
      <c r="J209" s="14">
        <f t="shared" ref="J209:P209" si="62">SUM(J200:J208)</f>
        <v>52</v>
      </c>
      <c r="K209" s="14">
        <f t="shared" si="62"/>
        <v>18</v>
      </c>
      <c r="L209" s="14">
        <f t="shared" si="62"/>
        <v>17</v>
      </c>
      <c r="M209" s="14">
        <f t="shared" si="62"/>
        <v>0</v>
      </c>
      <c r="N209" s="14">
        <f t="shared" si="62"/>
        <v>35</v>
      </c>
      <c r="O209" s="14">
        <f t="shared" si="62"/>
        <v>60</v>
      </c>
      <c r="P209" s="14">
        <f t="shared" si="62"/>
        <v>95</v>
      </c>
      <c r="Q209" s="77">
        <f>COUNTIF(Q200:Q208,"E")</f>
        <v>9</v>
      </c>
      <c r="R209" s="77">
        <f>COUNTIF(R200:R208,"C")</f>
        <v>0</v>
      </c>
      <c r="S209" s="77">
        <f>COUNTIF(S200:S208,"VP")</f>
        <v>0</v>
      </c>
      <c r="T209" s="78">
        <f>COUNTA(T200:T208)</f>
        <v>9</v>
      </c>
      <c r="U209" s="85"/>
      <c r="V209" s="68"/>
      <c r="W209" s="68"/>
      <c r="X209" s="68"/>
      <c r="Y209" s="68"/>
      <c r="Z209" s="68"/>
    </row>
    <row r="210" spans="1:26" ht="14.4" x14ac:dyDescent="0.25">
      <c r="A210" s="265" t="s">
        <v>71</v>
      </c>
      <c r="B210" s="265"/>
      <c r="C210" s="265"/>
      <c r="D210" s="265"/>
      <c r="E210" s="265"/>
      <c r="F210" s="265"/>
      <c r="G210" s="265"/>
      <c r="H210" s="265"/>
      <c r="I210" s="265"/>
      <c r="J210" s="265"/>
      <c r="K210" s="265"/>
      <c r="L210" s="265"/>
      <c r="M210" s="265"/>
      <c r="N210" s="265"/>
      <c r="O210" s="265"/>
      <c r="P210" s="265"/>
      <c r="Q210" s="265"/>
      <c r="R210" s="265"/>
      <c r="S210" s="265"/>
      <c r="T210" s="265"/>
      <c r="U210" s="85"/>
      <c r="V210" s="68"/>
      <c r="W210" s="68"/>
      <c r="X210" s="68"/>
      <c r="Y210" s="68"/>
      <c r="Z210" s="68"/>
    </row>
    <row r="211" spans="1:26" ht="14.4" x14ac:dyDescent="0.25">
      <c r="A211" s="22" t="str">
        <f>IF(ISNA(INDEX($A$40:$T$172,MATCH($B211,$B$40:$B$172,0),1)),"",INDEX($A$40:$T$172,MATCH($B211,$B$40:$B$172,0),1))</f>
        <v>ULR2625</v>
      </c>
      <c r="B211" s="300" t="s">
        <v>241</v>
      </c>
      <c r="C211" s="300"/>
      <c r="D211" s="300"/>
      <c r="E211" s="300"/>
      <c r="F211" s="300"/>
      <c r="G211" s="300"/>
      <c r="H211" s="300"/>
      <c r="I211" s="300"/>
      <c r="J211" s="12">
        <f>IF(ISNA(INDEX($A$40:$T$172,MATCH($B211,$B$40:$B$172,0),10)),"",INDEX($A$40:$T$172,MATCH($B211,$B$40:$B$172,0),10))</f>
        <v>7</v>
      </c>
      <c r="K211" s="12">
        <f>IF(ISNA(INDEX($A$40:$T$172,MATCH($B211,$B$40:$B$172,0),11)),"",INDEX($A$40:$T$172,MATCH($B211,$B$40:$B$172,0),11))</f>
        <v>2</v>
      </c>
      <c r="L211" s="12">
        <f>IF(ISNA(INDEX($A$40:$T$172,MATCH($B211,$B$40:$B$172,0),12)),"",INDEX($A$40:$T$172,MATCH($B211,$B$40:$B$172,0),12))</f>
        <v>2</v>
      </c>
      <c r="M211" s="12">
        <f>IF(ISNA(INDEX($A$40:$T$172,MATCH($B211,$B$40:$B$172,0),13)),"",INDEX($A$40:$T$172,MATCH($B211,$B$40:$B$172,0),13))</f>
        <v>0</v>
      </c>
      <c r="N211" s="12">
        <f>IF(ISNA(INDEX($A$40:$T$172,MATCH($B211,$B$40:$B$172,0),14)),"",INDEX($A$40:$T$172,MATCH($B211,$B$40:$B$172,0),14))</f>
        <v>4</v>
      </c>
      <c r="O211" s="12">
        <f>IF(ISNA(INDEX($A$40:$T$172,MATCH($B211,$B$40:$B$172,0),15)),"",INDEX($A$40:$T$172,MATCH($B211,$B$40:$B$172,0),15))</f>
        <v>11</v>
      </c>
      <c r="P211" s="12">
        <f>IF(ISNA(INDEX($A$40:$T$172,MATCH($B211,$B$40:$B$172,0),16)),"",INDEX($A$40:$T$172,MATCH($B211,$B$40:$B$172,0),16))</f>
        <v>15</v>
      </c>
      <c r="Q211" s="20" t="str">
        <f>IF(ISNA(INDEX($A$40:$T$172,MATCH($B211,$B$40:$B$172,0),17)),"",INDEX($A$40:$T$172,MATCH($B211,$B$40:$B$172,0),17))</f>
        <v>E</v>
      </c>
      <c r="R211" s="20">
        <f>IF(ISNA(INDEX($A$40:$T$172,MATCH($B211,$B$40:$B$172,0),18)),"",INDEX($A$40:$T$172,MATCH($B211,$B$40:$B$172,0),18))</f>
        <v>0</v>
      </c>
      <c r="S211" s="20">
        <f>IF(ISNA(INDEX($A$40:$T$172,MATCH($B211,$B$40:$B$172,0),19)),"",INDEX($A$40:$T$172,MATCH($B211,$B$40:$B$172,0),19))</f>
        <v>0</v>
      </c>
      <c r="T211" s="20" t="str">
        <f>IF(ISNA(INDEX($A$40:$T$172,MATCH($B211,$B$40:$B$172,0),20)),"",INDEX($A$40:$T$172,MATCH($B211,$B$40:$B$172,0),20))</f>
        <v>DD</v>
      </c>
      <c r="U211" s="85"/>
      <c r="V211" s="68"/>
      <c r="W211" s="68"/>
      <c r="X211" s="68"/>
      <c r="Y211" s="68"/>
      <c r="Z211" s="68"/>
    </row>
    <row r="212" spans="1:26" ht="14.4" x14ac:dyDescent="0.25">
      <c r="A212" s="77" t="s">
        <v>29</v>
      </c>
      <c r="B212" s="265"/>
      <c r="C212" s="265"/>
      <c r="D212" s="265"/>
      <c r="E212" s="265"/>
      <c r="F212" s="265"/>
      <c r="G212" s="265"/>
      <c r="H212" s="265"/>
      <c r="I212" s="265"/>
      <c r="J212" s="14">
        <f t="shared" ref="J212:P212" si="63">SUM(J211:J211)</f>
        <v>7</v>
      </c>
      <c r="K212" s="14">
        <f t="shared" si="63"/>
        <v>2</v>
      </c>
      <c r="L212" s="14">
        <f t="shared" si="63"/>
        <v>2</v>
      </c>
      <c r="M212" s="14">
        <f t="shared" si="63"/>
        <v>0</v>
      </c>
      <c r="N212" s="14">
        <f t="shared" si="63"/>
        <v>4</v>
      </c>
      <c r="O212" s="14">
        <f t="shared" si="63"/>
        <v>11</v>
      </c>
      <c r="P212" s="14">
        <f t="shared" si="63"/>
        <v>15</v>
      </c>
      <c r="Q212" s="77">
        <f>COUNTIF(Q211:Q211,"E")</f>
        <v>1</v>
      </c>
      <c r="R212" s="77">
        <f>COUNTIF(R211:R211,"C")</f>
        <v>0</v>
      </c>
      <c r="S212" s="77">
        <f>COUNTIF(S211:S211,"VP")</f>
        <v>0</v>
      </c>
      <c r="T212" s="78">
        <f>COUNTA(T211:T211)</f>
        <v>1</v>
      </c>
      <c r="U212" s="85"/>
      <c r="V212" s="68"/>
      <c r="W212" s="68"/>
      <c r="X212" s="68"/>
      <c r="Y212" s="68"/>
      <c r="Z212" s="68"/>
    </row>
    <row r="213" spans="1:26" ht="14.4" x14ac:dyDescent="0.25">
      <c r="A213" s="277" t="s">
        <v>153</v>
      </c>
      <c r="B213" s="277"/>
      <c r="C213" s="277"/>
      <c r="D213" s="277"/>
      <c r="E213" s="277"/>
      <c r="F213" s="277"/>
      <c r="G213" s="277"/>
      <c r="H213" s="277"/>
      <c r="I213" s="277"/>
      <c r="J213" s="14">
        <f t="shared" ref="J213:T213" si="64">SUM(J209,J212)</f>
        <v>59</v>
      </c>
      <c r="K213" s="14">
        <f t="shared" si="64"/>
        <v>20</v>
      </c>
      <c r="L213" s="14">
        <f t="shared" si="64"/>
        <v>19</v>
      </c>
      <c r="M213" s="14">
        <f t="shared" si="64"/>
        <v>0</v>
      </c>
      <c r="N213" s="14">
        <f t="shared" si="64"/>
        <v>39</v>
      </c>
      <c r="O213" s="14">
        <f t="shared" si="64"/>
        <v>71</v>
      </c>
      <c r="P213" s="14">
        <f t="shared" si="64"/>
        <v>110</v>
      </c>
      <c r="Q213" s="14">
        <f t="shared" si="64"/>
        <v>10</v>
      </c>
      <c r="R213" s="14">
        <f t="shared" si="64"/>
        <v>0</v>
      </c>
      <c r="S213" s="14">
        <f t="shared" si="64"/>
        <v>0</v>
      </c>
      <c r="T213" s="84">
        <f t="shared" si="64"/>
        <v>10</v>
      </c>
      <c r="U213" s="85"/>
      <c r="V213" s="68"/>
      <c r="W213" s="68"/>
      <c r="X213" s="68"/>
      <c r="Y213" s="68"/>
      <c r="Z213" s="68"/>
    </row>
    <row r="214" spans="1:26" x14ac:dyDescent="0.25">
      <c r="A214" s="277" t="s">
        <v>54</v>
      </c>
      <c r="B214" s="277"/>
      <c r="C214" s="277"/>
      <c r="D214" s="277"/>
      <c r="E214" s="277"/>
      <c r="F214" s="277"/>
      <c r="G214" s="277"/>
      <c r="H214" s="277"/>
      <c r="I214" s="277"/>
      <c r="J214" s="277"/>
      <c r="K214" s="14">
        <f t="shared" ref="K214:P214" si="65">K209*14+K212*12</f>
        <v>276</v>
      </c>
      <c r="L214" s="14">
        <f t="shared" si="65"/>
        <v>262</v>
      </c>
      <c r="M214" s="14">
        <f t="shared" si="65"/>
        <v>0</v>
      </c>
      <c r="N214" s="14">
        <f t="shared" si="65"/>
        <v>538</v>
      </c>
      <c r="O214" s="14">
        <f t="shared" si="65"/>
        <v>972</v>
      </c>
      <c r="P214" s="14">
        <f t="shared" si="65"/>
        <v>1510</v>
      </c>
      <c r="Q214" s="281"/>
      <c r="R214" s="281"/>
      <c r="S214" s="281"/>
      <c r="T214" s="281"/>
    </row>
    <row r="215" spans="1:26" ht="12.75" customHeight="1" x14ac:dyDescent="0.25">
      <c r="A215" s="277"/>
      <c r="B215" s="277"/>
      <c r="C215" s="277"/>
      <c r="D215" s="277"/>
      <c r="E215" s="277"/>
      <c r="F215" s="277"/>
      <c r="G215" s="277"/>
      <c r="H215" s="277"/>
      <c r="I215" s="277"/>
      <c r="J215" s="277"/>
      <c r="K215" s="282">
        <f>SUM(K214:M214)</f>
        <v>538</v>
      </c>
      <c r="L215" s="282"/>
      <c r="M215" s="282"/>
      <c r="N215" s="282">
        <f>SUM(N214:O214)</f>
        <v>1510</v>
      </c>
      <c r="O215" s="282"/>
      <c r="P215" s="282"/>
      <c r="Q215" s="281"/>
      <c r="R215" s="281"/>
      <c r="S215" s="281"/>
      <c r="T215" s="281"/>
    </row>
    <row r="216" spans="1:26" s="41" customFormat="1" ht="18" customHeight="1" x14ac:dyDescent="0.25">
      <c r="A216" s="283" t="s">
        <v>98</v>
      </c>
      <c r="B216" s="284"/>
      <c r="C216" s="284"/>
      <c r="D216" s="284"/>
      <c r="E216" s="284"/>
      <c r="F216" s="284"/>
      <c r="G216" s="284"/>
      <c r="H216" s="284"/>
      <c r="I216" s="284"/>
      <c r="J216" s="285"/>
      <c r="K216" s="276">
        <f>T213/SUM(T53,T70,T86,T100,T115,T129)</f>
        <v>0.25641025641025639</v>
      </c>
      <c r="L216" s="276"/>
      <c r="M216" s="276"/>
      <c r="N216" s="276"/>
      <c r="O216" s="276"/>
      <c r="P216" s="276"/>
      <c r="Q216" s="276"/>
      <c r="R216" s="276"/>
      <c r="S216" s="276"/>
      <c r="T216" s="276"/>
    </row>
    <row r="217" spans="1:26" ht="18" customHeight="1" x14ac:dyDescent="0.25">
      <c r="A217" s="286" t="s">
        <v>99</v>
      </c>
      <c r="B217" s="286"/>
      <c r="C217" s="286"/>
      <c r="D217" s="286"/>
      <c r="E217" s="286"/>
      <c r="F217" s="286"/>
      <c r="G217" s="286"/>
      <c r="H217" s="286"/>
      <c r="I217" s="286"/>
      <c r="J217" s="286"/>
      <c r="K217" s="276">
        <f>K215/(SUM(N53,N70,N86,N100,N115)*14+N129*12)</f>
        <v>0.26528599605522685</v>
      </c>
      <c r="L217" s="276"/>
      <c r="M217" s="276"/>
      <c r="N217" s="276"/>
      <c r="O217" s="276"/>
      <c r="P217" s="276"/>
      <c r="Q217" s="276"/>
      <c r="R217" s="276"/>
      <c r="S217" s="276"/>
      <c r="T217" s="276"/>
    </row>
    <row r="218" spans="1:26" x14ac:dyDescent="0.25">
      <c r="B218" s="2"/>
      <c r="C218" s="2"/>
      <c r="D218" s="2"/>
      <c r="E218" s="2"/>
      <c r="F218" s="2"/>
      <c r="G218" s="2"/>
      <c r="M218" s="6"/>
      <c r="N218" s="6"/>
      <c r="O218" s="6"/>
      <c r="P218" s="6"/>
      <c r="Q218" s="6"/>
      <c r="R218" s="6"/>
      <c r="S218" s="6"/>
    </row>
    <row r="219" spans="1:26" x14ac:dyDescent="0.25">
      <c r="A219" s="419" t="s">
        <v>278</v>
      </c>
      <c r="B219" s="420"/>
      <c r="C219" s="420"/>
      <c r="D219" s="420"/>
      <c r="E219" s="420"/>
      <c r="F219" s="420"/>
      <c r="G219" s="420"/>
      <c r="H219" s="420"/>
      <c r="I219" s="420"/>
      <c r="J219" s="420"/>
      <c r="K219" s="420"/>
      <c r="L219" s="420"/>
      <c r="M219" s="420"/>
      <c r="N219" s="420"/>
      <c r="O219" s="420"/>
      <c r="P219" s="420"/>
      <c r="Q219" s="420"/>
      <c r="R219" s="420"/>
      <c r="S219" s="420"/>
      <c r="T219" s="421"/>
    </row>
    <row r="220" spans="1:26" s="111" customFormat="1" x14ac:dyDescent="0.25">
      <c r="A220" s="422"/>
      <c r="B220" s="423"/>
      <c r="C220" s="423"/>
      <c r="D220" s="423"/>
      <c r="E220" s="423"/>
      <c r="F220" s="423"/>
      <c r="G220" s="423"/>
      <c r="H220" s="423"/>
      <c r="I220" s="423"/>
      <c r="J220" s="423"/>
      <c r="K220" s="423"/>
      <c r="L220" s="423"/>
      <c r="M220" s="423"/>
      <c r="N220" s="423"/>
      <c r="O220" s="423"/>
      <c r="P220" s="423"/>
      <c r="Q220" s="423"/>
      <c r="R220" s="423"/>
      <c r="S220" s="423"/>
      <c r="T220" s="424"/>
    </row>
    <row r="221" spans="1:26" x14ac:dyDescent="0.25">
      <c r="A221" s="265" t="s">
        <v>31</v>
      </c>
      <c r="B221" s="265" t="s">
        <v>30</v>
      </c>
      <c r="C221" s="265"/>
      <c r="D221" s="265"/>
      <c r="E221" s="265"/>
      <c r="F221" s="265"/>
      <c r="G221" s="265"/>
      <c r="H221" s="265"/>
      <c r="I221" s="265"/>
      <c r="J221" s="275" t="s">
        <v>44</v>
      </c>
      <c r="K221" s="301" t="s">
        <v>28</v>
      </c>
      <c r="L221" s="302"/>
      <c r="M221" s="303"/>
      <c r="N221" s="301" t="s">
        <v>45</v>
      </c>
      <c r="O221" s="302"/>
      <c r="P221" s="303"/>
      <c r="Q221" s="301" t="s">
        <v>27</v>
      </c>
      <c r="R221" s="302"/>
      <c r="S221" s="303"/>
      <c r="T221" s="275" t="s">
        <v>26</v>
      </c>
    </row>
    <row r="222" spans="1:26" s="111" customFormat="1" x14ac:dyDescent="0.25">
      <c r="A222" s="265"/>
      <c r="B222" s="265"/>
      <c r="C222" s="265"/>
      <c r="D222" s="265"/>
      <c r="E222" s="265"/>
      <c r="F222" s="265"/>
      <c r="G222" s="265"/>
      <c r="H222" s="265"/>
      <c r="I222" s="265"/>
      <c r="J222" s="275"/>
      <c r="K222" s="304"/>
      <c r="L222" s="305"/>
      <c r="M222" s="306"/>
      <c r="N222" s="304"/>
      <c r="O222" s="305"/>
      <c r="P222" s="306"/>
      <c r="Q222" s="304"/>
      <c r="R222" s="305"/>
      <c r="S222" s="306"/>
      <c r="T222" s="275"/>
    </row>
    <row r="223" spans="1:26" x14ac:dyDescent="0.25">
      <c r="A223" s="265"/>
      <c r="B223" s="265"/>
      <c r="C223" s="265"/>
      <c r="D223" s="265"/>
      <c r="E223" s="265"/>
      <c r="F223" s="265"/>
      <c r="G223" s="265"/>
      <c r="H223" s="265"/>
      <c r="I223" s="265"/>
      <c r="J223" s="275"/>
      <c r="K223" s="79" t="s">
        <v>32</v>
      </c>
      <c r="L223" s="79" t="s">
        <v>33</v>
      </c>
      <c r="M223" s="79" t="s">
        <v>34</v>
      </c>
      <c r="N223" s="79" t="s">
        <v>38</v>
      </c>
      <c r="O223" s="79" t="s">
        <v>8</v>
      </c>
      <c r="P223" s="79" t="s">
        <v>35</v>
      </c>
      <c r="Q223" s="79" t="s">
        <v>36</v>
      </c>
      <c r="R223" s="79" t="s">
        <v>32</v>
      </c>
      <c r="S223" s="79" t="s">
        <v>37</v>
      </c>
      <c r="T223" s="275"/>
    </row>
    <row r="224" spans="1:26" x14ac:dyDescent="0.25">
      <c r="A224" s="265" t="s">
        <v>61</v>
      </c>
      <c r="B224" s="265"/>
      <c r="C224" s="265"/>
      <c r="D224" s="265"/>
      <c r="E224" s="265"/>
      <c r="F224" s="265"/>
      <c r="G224" s="265"/>
      <c r="H224" s="265"/>
      <c r="I224" s="265"/>
      <c r="J224" s="265"/>
      <c r="K224" s="265"/>
      <c r="L224" s="265"/>
      <c r="M224" s="265"/>
      <c r="N224" s="265"/>
      <c r="O224" s="265"/>
      <c r="P224" s="265"/>
      <c r="Q224" s="265"/>
      <c r="R224" s="265"/>
      <c r="S224" s="265"/>
      <c r="T224" s="265"/>
      <c r="U224" s="46"/>
    </row>
    <row r="225" spans="1:26" x14ac:dyDescent="0.25">
      <c r="A225" s="22" t="str">
        <f t="shared" ref="A225:A244" si="66">IF(ISNA(INDEX($A$40:$T$172,MATCH($B225,$B$40:$B$172,0),1)),"",INDEX($A$40:$T$172,MATCH($B225,$B$40:$B$172,0),1))</f>
        <v>ULR2139</v>
      </c>
      <c r="B225" s="266" t="s">
        <v>186</v>
      </c>
      <c r="C225" s="267"/>
      <c r="D225" s="267"/>
      <c r="E225" s="267"/>
      <c r="F225" s="267"/>
      <c r="G225" s="267"/>
      <c r="H225" s="267"/>
      <c r="I225" s="268"/>
      <c r="J225" s="12">
        <f t="shared" ref="J225:J244" si="67">IF(ISNA(INDEX($A$40:$T$172,MATCH($B225,$B$40:$B$172,0),10)),"",INDEX($A$40:$T$172,MATCH($B225,$B$40:$B$172,0),10))</f>
        <v>4</v>
      </c>
      <c r="K225" s="12">
        <f t="shared" ref="K225:K244" si="68">IF(ISNA(INDEX($A$40:$T$172,MATCH($B225,$B$40:$B$172,0),11)),"",INDEX($A$40:$T$172,MATCH($B225,$B$40:$B$172,0),11))</f>
        <v>0</v>
      </c>
      <c r="L225" s="12">
        <f t="shared" ref="L225:L244" si="69">IF(ISNA(INDEX($A$40:$T$172,MATCH($B225,$B$40:$B$172,0),12)),"",INDEX($A$40:$T$172,MATCH($B225,$B$40:$B$172,0),12))</f>
        <v>2</v>
      </c>
      <c r="M225" s="12">
        <f t="shared" ref="M225:M244" si="70">IF(ISNA(INDEX($A$40:$T$172,MATCH($B225,$B$40:$B$172,0),13)),"",INDEX($A$40:$T$172,MATCH($B225,$B$40:$B$172,0),13))</f>
        <v>0</v>
      </c>
      <c r="N225" s="12">
        <f t="shared" ref="N225:N244" si="71">IF(ISNA(INDEX($A$40:$T$172,MATCH($B225,$B$40:$B$172,0),14)),"",INDEX($A$40:$T$172,MATCH($B225,$B$40:$B$172,0),14))</f>
        <v>2</v>
      </c>
      <c r="O225" s="12">
        <f t="shared" ref="O225:O244" si="72">IF(ISNA(INDEX($A$40:$T$172,MATCH($B225,$B$40:$B$172,0),15)),"",INDEX($A$40:$T$172,MATCH($B225,$B$40:$B$172,0),15))</f>
        <v>5</v>
      </c>
      <c r="P225" s="12">
        <f t="shared" ref="P225:P244" si="73">IF(ISNA(INDEX($A$40:$T$172,MATCH($B225,$B$40:$B$172,0),16)),"",INDEX($A$40:$T$172,MATCH($B225,$B$40:$B$172,0),16))</f>
        <v>7</v>
      </c>
      <c r="Q225" s="20" t="str">
        <f t="shared" ref="Q225:Q244" si="74">IF(ISNA(INDEX($A$40:$T$172,MATCH($B225,$B$40:$B$172,0),17)),"",INDEX($A$40:$T$172,MATCH($B225,$B$40:$B$172,0),17))</f>
        <v>E</v>
      </c>
      <c r="R225" s="20">
        <f t="shared" ref="R225:R244" si="75">IF(ISNA(INDEX($A$40:$T$172,MATCH($B225,$B$40:$B$172,0),18)),"",INDEX($A$40:$T$172,MATCH($B225,$B$40:$B$172,0),18))</f>
        <v>0</v>
      </c>
      <c r="S225" s="20">
        <f t="shared" ref="S225:S244" si="76">IF(ISNA(INDEX($A$40:$T$172,MATCH($B225,$B$40:$B$172,0),19)),"",INDEX($A$40:$T$172,MATCH($B225,$B$40:$B$172,0),19))</f>
        <v>0</v>
      </c>
      <c r="T225" s="20" t="str">
        <f t="shared" ref="T225:T244" si="77">IF(ISNA(INDEX($A$40:$T$172,MATCH($B225,$B$40:$B$172,0),20)),"",INDEX($A$40:$T$172,MATCH($B225,$B$40:$B$172,0),20))</f>
        <v>DS</v>
      </c>
      <c r="U225" s="46"/>
    </row>
    <row r="226" spans="1:26" ht="27" customHeight="1" x14ac:dyDescent="0.25">
      <c r="A226" s="22" t="str">
        <f t="shared" si="66"/>
        <v>ULR2104</v>
      </c>
      <c r="B226" s="266" t="s">
        <v>190</v>
      </c>
      <c r="C226" s="267"/>
      <c r="D226" s="267"/>
      <c r="E226" s="267"/>
      <c r="F226" s="267"/>
      <c r="G226" s="267"/>
      <c r="H226" s="267"/>
      <c r="I226" s="268"/>
      <c r="J226" s="12">
        <f t="shared" si="67"/>
        <v>5</v>
      </c>
      <c r="K226" s="12">
        <f t="shared" si="68"/>
        <v>2</v>
      </c>
      <c r="L226" s="12">
        <f t="shared" si="69"/>
        <v>2</v>
      </c>
      <c r="M226" s="12">
        <f t="shared" si="70"/>
        <v>0</v>
      </c>
      <c r="N226" s="12">
        <f t="shared" si="71"/>
        <v>4</v>
      </c>
      <c r="O226" s="12">
        <f t="shared" si="72"/>
        <v>5</v>
      </c>
      <c r="P226" s="12">
        <f t="shared" si="73"/>
        <v>9</v>
      </c>
      <c r="Q226" s="20" t="str">
        <f t="shared" si="74"/>
        <v>E</v>
      </c>
      <c r="R226" s="20">
        <f t="shared" si="75"/>
        <v>0</v>
      </c>
      <c r="S226" s="20">
        <f t="shared" si="76"/>
        <v>0</v>
      </c>
      <c r="T226" s="20" t="str">
        <f t="shared" si="77"/>
        <v>DS</v>
      </c>
      <c r="U226" s="46"/>
    </row>
    <row r="227" spans="1:26" ht="14.4" x14ac:dyDescent="0.3">
      <c r="A227" s="22" t="str">
        <f t="shared" si="66"/>
        <v>ULX2001</v>
      </c>
      <c r="B227" s="266" t="s">
        <v>192</v>
      </c>
      <c r="C227" s="267"/>
      <c r="D227" s="267"/>
      <c r="E227" s="267"/>
      <c r="F227" s="267"/>
      <c r="G227" s="267"/>
      <c r="H227" s="267"/>
      <c r="I227" s="268"/>
      <c r="J227" s="12">
        <f t="shared" si="67"/>
        <v>4</v>
      </c>
      <c r="K227" s="12">
        <f t="shared" si="68"/>
        <v>2</v>
      </c>
      <c r="L227" s="12">
        <f t="shared" si="69"/>
        <v>2</v>
      </c>
      <c r="M227" s="12">
        <f t="shared" si="70"/>
        <v>0</v>
      </c>
      <c r="N227" s="12">
        <f t="shared" si="71"/>
        <v>4</v>
      </c>
      <c r="O227" s="12">
        <f t="shared" si="72"/>
        <v>3</v>
      </c>
      <c r="P227" s="12">
        <f t="shared" si="73"/>
        <v>7</v>
      </c>
      <c r="Q227" s="20" t="str">
        <f t="shared" si="74"/>
        <v>E</v>
      </c>
      <c r="R227" s="20">
        <f t="shared" si="75"/>
        <v>0</v>
      </c>
      <c r="S227" s="20">
        <f t="shared" si="76"/>
        <v>0</v>
      </c>
      <c r="T227" s="20" t="str">
        <f t="shared" si="77"/>
        <v>DS</v>
      </c>
      <c r="U227" s="59"/>
      <c r="V227" s="60"/>
    </row>
    <row r="228" spans="1:26" ht="14.4" x14ac:dyDescent="0.3">
      <c r="A228" s="22" t="str">
        <f t="shared" si="66"/>
        <v>ULR2207</v>
      </c>
      <c r="B228" s="266" t="s">
        <v>198</v>
      </c>
      <c r="C228" s="267"/>
      <c r="D228" s="267"/>
      <c r="E228" s="267"/>
      <c r="F228" s="267"/>
      <c r="G228" s="267"/>
      <c r="H228" s="267"/>
      <c r="I228" s="268"/>
      <c r="J228" s="12">
        <f t="shared" si="67"/>
        <v>5</v>
      </c>
      <c r="K228" s="12">
        <f t="shared" si="68"/>
        <v>2</v>
      </c>
      <c r="L228" s="12">
        <f t="shared" si="69"/>
        <v>2</v>
      </c>
      <c r="M228" s="12">
        <f t="shared" si="70"/>
        <v>0</v>
      </c>
      <c r="N228" s="12">
        <f t="shared" si="71"/>
        <v>4</v>
      </c>
      <c r="O228" s="12">
        <f t="shared" si="72"/>
        <v>5</v>
      </c>
      <c r="P228" s="12">
        <f t="shared" si="73"/>
        <v>9</v>
      </c>
      <c r="Q228" s="20" t="str">
        <f t="shared" si="74"/>
        <v>E</v>
      </c>
      <c r="R228" s="20">
        <f t="shared" si="75"/>
        <v>0</v>
      </c>
      <c r="S228" s="20">
        <f t="shared" si="76"/>
        <v>0</v>
      </c>
      <c r="T228" s="20" t="str">
        <f t="shared" si="77"/>
        <v>DS</v>
      </c>
      <c r="U228" s="83"/>
      <c r="V228" s="60"/>
      <c r="W228" s="60"/>
      <c r="X228" s="60"/>
      <c r="Y228" s="60"/>
      <c r="Z228" s="60"/>
    </row>
    <row r="229" spans="1:26" ht="14.4" x14ac:dyDescent="0.3">
      <c r="A229" s="22" t="str">
        <f t="shared" si="66"/>
        <v>ULR2240</v>
      </c>
      <c r="B229" s="266" t="s">
        <v>200</v>
      </c>
      <c r="C229" s="267"/>
      <c r="D229" s="267"/>
      <c r="E229" s="267"/>
      <c r="F229" s="267"/>
      <c r="G229" s="267"/>
      <c r="H229" s="267"/>
      <c r="I229" s="268"/>
      <c r="J229" s="12">
        <f t="shared" si="67"/>
        <v>4</v>
      </c>
      <c r="K229" s="12">
        <f t="shared" si="68"/>
        <v>2</v>
      </c>
      <c r="L229" s="12">
        <f t="shared" si="69"/>
        <v>2</v>
      </c>
      <c r="M229" s="12">
        <f t="shared" si="70"/>
        <v>0</v>
      </c>
      <c r="N229" s="12">
        <f t="shared" si="71"/>
        <v>4</v>
      </c>
      <c r="O229" s="12">
        <f t="shared" si="72"/>
        <v>3</v>
      </c>
      <c r="P229" s="12">
        <f t="shared" si="73"/>
        <v>7</v>
      </c>
      <c r="Q229" s="20" t="str">
        <f t="shared" si="74"/>
        <v>E</v>
      </c>
      <c r="R229" s="20">
        <f t="shared" si="75"/>
        <v>0</v>
      </c>
      <c r="S229" s="20">
        <f t="shared" si="76"/>
        <v>0</v>
      </c>
      <c r="T229" s="20" t="str">
        <f t="shared" si="77"/>
        <v>DS</v>
      </c>
      <c r="U229" s="83"/>
      <c r="V229" s="60"/>
      <c r="W229" s="60"/>
      <c r="X229" s="60"/>
      <c r="Y229" s="60"/>
      <c r="Z229" s="60"/>
    </row>
    <row r="230" spans="1:26" ht="14.4" x14ac:dyDescent="0.3">
      <c r="A230" s="22" t="str">
        <f t="shared" si="66"/>
        <v>ULR2210</v>
      </c>
      <c r="B230" s="266" t="s">
        <v>202</v>
      </c>
      <c r="C230" s="267"/>
      <c r="D230" s="267"/>
      <c r="E230" s="267"/>
      <c r="F230" s="267"/>
      <c r="G230" s="267"/>
      <c r="H230" s="267"/>
      <c r="I230" s="268"/>
      <c r="J230" s="12">
        <f t="shared" si="67"/>
        <v>3</v>
      </c>
      <c r="K230" s="12">
        <f t="shared" si="68"/>
        <v>0</v>
      </c>
      <c r="L230" s="12">
        <f t="shared" si="69"/>
        <v>0</v>
      </c>
      <c r="M230" s="12">
        <f t="shared" si="70"/>
        <v>5</v>
      </c>
      <c r="N230" s="12">
        <f t="shared" si="71"/>
        <v>5</v>
      </c>
      <c r="O230" s="12">
        <f t="shared" si="72"/>
        <v>0</v>
      </c>
      <c r="P230" s="12">
        <f t="shared" si="73"/>
        <v>5</v>
      </c>
      <c r="Q230" s="20">
        <f t="shared" si="74"/>
        <v>0</v>
      </c>
      <c r="R230" s="20" t="str">
        <f t="shared" si="75"/>
        <v>C</v>
      </c>
      <c r="S230" s="20">
        <f t="shared" si="76"/>
        <v>0</v>
      </c>
      <c r="T230" s="20" t="str">
        <f t="shared" si="77"/>
        <v>DS</v>
      </c>
      <c r="U230" s="83"/>
      <c r="V230" s="60"/>
      <c r="W230" s="60"/>
      <c r="X230" s="60"/>
      <c r="Y230" s="60"/>
      <c r="Z230" s="60"/>
    </row>
    <row r="231" spans="1:26" ht="14.4" x14ac:dyDescent="0.3">
      <c r="A231" s="22" t="str">
        <f t="shared" si="66"/>
        <v>ULX2002</v>
      </c>
      <c r="B231" s="266" t="s">
        <v>204</v>
      </c>
      <c r="C231" s="267"/>
      <c r="D231" s="267"/>
      <c r="E231" s="267"/>
      <c r="F231" s="267"/>
      <c r="G231" s="267"/>
      <c r="H231" s="267"/>
      <c r="I231" s="268"/>
      <c r="J231" s="12">
        <f t="shared" si="67"/>
        <v>4</v>
      </c>
      <c r="K231" s="12">
        <f t="shared" si="68"/>
        <v>2</v>
      </c>
      <c r="L231" s="12">
        <f t="shared" si="69"/>
        <v>2</v>
      </c>
      <c r="M231" s="12">
        <f t="shared" si="70"/>
        <v>0</v>
      </c>
      <c r="N231" s="12">
        <f t="shared" si="71"/>
        <v>4</v>
      </c>
      <c r="O231" s="12">
        <f t="shared" si="72"/>
        <v>3</v>
      </c>
      <c r="P231" s="12">
        <f t="shared" si="73"/>
        <v>7</v>
      </c>
      <c r="Q231" s="20" t="str">
        <f t="shared" si="74"/>
        <v>E</v>
      </c>
      <c r="R231" s="20">
        <f t="shared" si="75"/>
        <v>0</v>
      </c>
      <c r="S231" s="20">
        <f t="shared" si="76"/>
        <v>0</v>
      </c>
      <c r="T231" s="20" t="str">
        <f t="shared" si="77"/>
        <v>DS</v>
      </c>
      <c r="U231" s="83"/>
      <c r="V231" s="60"/>
      <c r="W231" s="60"/>
      <c r="X231" s="60"/>
      <c r="Y231" s="60"/>
      <c r="Z231" s="60"/>
    </row>
    <row r="232" spans="1:26" s="57" customFormat="1" ht="14.4" x14ac:dyDescent="0.3">
      <c r="A232" s="22" t="str">
        <f t="shared" si="66"/>
        <v>ULR2313</v>
      </c>
      <c r="B232" s="266" t="s">
        <v>210</v>
      </c>
      <c r="C232" s="267"/>
      <c r="D232" s="267"/>
      <c r="E232" s="267"/>
      <c r="F232" s="267"/>
      <c r="G232" s="267"/>
      <c r="H232" s="267"/>
      <c r="I232" s="268"/>
      <c r="J232" s="12">
        <f t="shared" si="67"/>
        <v>4</v>
      </c>
      <c r="K232" s="12">
        <f t="shared" si="68"/>
        <v>2</v>
      </c>
      <c r="L232" s="12">
        <f t="shared" si="69"/>
        <v>2</v>
      </c>
      <c r="M232" s="12">
        <f t="shared" si="70"/>
        <v>0</v>
      </c>
      <c r="N232" s="12">
        <f t="shared" si="71"/>
        <v>4</v>
      </c>
      <c r="O232" s="12">
        <f t="shared" si="72"/>
        <v>3</v>
      </c>
      <c r="P232" s="12">
        <f t="shared" si="73"/>
        <v>7</v>
      </c>
      <c r="Q232" s="20" t="str">
        <f t="shared" si="74"/>
        <v>E</v>
      </c>
      <c r="R232" s="20">
        <f t="shared" si="75"/>
        <v>0</v>
      </c>
      <c r="S232" s="20">
        <f t="shared" si="76"/>
        <v>0</v>
      </c>
      <c r="T232" s="20" t="str">
        <f t="shared" si="77"/>
        <v>DS</v>
      </c>
      <c r="U232" s="83"/>
      <c r="V232" s="60"/>
      <c r="W232" s="60"/>
      <c r="X232" s="60"/>
      <c r="Y232" s="60"/>
      <c r="Z232" s="60"/>
    </row>
    <row r="233" spans="1:26" s="57" customFormat="1" ht="14.4" x14ac:dyDescent="0.3">
      <c r="A233" s="22" t="str">
        <f t="shared" si="66"/>
        <v>ULX2003</v>
      </c>
      <c r="B233" s="266" t="s">
        <v>212</v>
      </c>
      <c r="C233" s="267"/>
      <c r="D233" s="267"/>
      <c r="E233" s="267"/>
      <c r="F233" s="267"/>
      <c r="G233" s="267"/>
      <c r="H233" s="267"/>
      <c r="I233" s="268"/>
      <c r="J233" s="12">
        <f t="shared" si="67"/>
        <v>4</v>
      </c>
      <c r="K233" s="12">
        <f t="shared" si="68"/>
        <v>2</v>
      </c>
      <c r="L233" s="12">
        <f t="shared" si="69"/>
        <v>2</v>
      </c>
      <c r="M233" s="12">
        <f t="shared" si="70"/>
        <v>0</v>
      </c>
      <c r="N233" s="12">
        <f t="shared" si="71"/>
        <v>4</v>
      </c>
      <c r="O233" s="12">
        <f t="shared" si="72"/>
        <v>3</v>
      </c>
      <c r="P233" s="12">
        <f t="shared" si="73"/>
        <v>7</v>
      </c>
      <c r="Q233" s="20" t="str">
        <f t="shared" si="74"/>
        <v>E</v>
      </c>
      <c r="R233" s="20">
        <f t="shared" si="75"/>
        <v>0</v>
      </c>
      <c r="S233" s="20">
        <f t="shared" si="76"/>
        <v>0</v>
      </c>
      <c r="T233" s="20" t="str">
        <f t="shared" si="77"/>
        <v>DS</v>
      </c>
      <c r="U233" s="83"/>
      <c r="V233" s="60"/>
      <c r="W233" s="60"/>
      <c r="X233" s="60"/>
      <c r="Y233" s="60"/>
      <c r="Z233" s="60"/>
    </row>
    <row r="234" spans="1:26" s="57" customFormat="1" ht="14.4" x14ac:dyDescent="0.3">
      <c r="A234" s="22" t="str">
        <f t="shared" si="66"/>
        <v>ULX2003</v>
      </c>
      <c r="B234" s="266" t="s">
        <v>213</v>
      </c>
      <c r="C234" s="267"/>
      <c r="D234" s="267"/>
      <c r="E234" s="267"/>
      <c r="F234" s="267"/>
      <c r="G234" s="267"/>
      <c r="H234" s="267"/>
      <c r="I234" s="268"/>
      <c r="J234" s="12">
        <f t="shared" si="67"/>
        <v>4</v>
      </c>
      <c r="K234" s="12">
        <f t="shared" si="68"/>
        <v>2</v>
      </c>
      <c r="L234" s="12">
        <f t="shared" si="69"/>
        <v>2</v>
      </c>
      <c r="M234" s="12">
        <f t="shared" si="70"/>
        <v>0</v>
      </c>
      <c r="N234" s="12">
        <f t="shared" si="71"/>
        <v>4</v>
      </c>
      <c r="O234" s="12">
        <f t="shared" si="72"/>
        <v>3</v>
      </c>
      <c r="P234" s="12">
        <f t="shared" si="73"/>
        <v>7</v>
      </c>
      <c r="Q234" s="20" t="str">
        <f t="shared" si="74"/>
        <v>E</v>
      </c>
      <c r="R234" s="20">
        <f t="shared" si="75"/>
        <v>0</v>
      </c>
      <c r="S234" s="20">
        <f t="shared" si="76"/>
        <v>0</v>
      </c>
      <c r="T234" s="20" t="str">
        <f t="shared" si="77"/>
        <v>DS</v>
      </c>
      <c r="U234" s="83"/>
      <c r="V234" s="60"/>
      <c r="W234" s="60"/>
      <c r="X234" s="60"/>
      <c r="Y234" s="60"/>
      <c r="Z234" s="60"/>
    </row>
    <row r="235" spans="1:26" s="57" customFormat="1" ht="14.4" x14ac:dyDescent="0.3">
      <c r="A235" s="22" t="str">
        <f t="shared" si="66"/>
        <v>ULX2003</v>
      </c>
      <c r="B235" s="266" t="s">
        <v>214</v>
      </c>
      <c r="C235" s="267"/>
      <c r="D235" s="267"/>
      <c r="E235" s="267"/>
      <c r="F235" s="267"/>
      <c r="G235" s="267"/>
      <c r="H235" s="267"/>
      <c r="I235" s="268"/>
      <c r="J235" s="12">
        <f t="shared" si="67"/>
        <v>4</v>
      </c>
      <c r="K235" s="12">
        <f t="shared" si="68"/>
        <v>2</v>
      </c>
      <c r="L235" s="12">
        <f t="shared" si="69"/>
        <v>2</v>
      </c>
      <c r="M235" s="12">
        <f t="shared" si="70"/>
        <v>0</v>
      </c>
      <c r="N235" s="12">
        <f t="shared" si="71"/>
        <v>4</v>
      </c>
      <c r="O235" s="12">
        <f t="shared" si="72"/>
        <v>3</v>
      </c>
      <c r="P235" s="12">
        <f t="shared" si="73"/>
        <v>7</v>
      </c>
      <c r="Q235" s="20" t="str">
        <f t="shared" si="74"/>
        <v>E</v>
      </c>
      <c r="R235" s="20">
        <f t="shared" si="75"/>
        <v>0</v>
      </c>
      <c r="S235" s="20">
        <f t="shared" si="76"/>
        <v>0</v>
      </c>
      <c r="T235" s="20" t="str">
        <f t="shared" si="77"/>
        <v>DS</v>
      </c>
      <c r="U235" s="83"/>
      <c r="V235" s="60"/>
      <c r="W235" s="60"/>
      <c r="X235" s="60"/>
      <c r="Y235" s="60"/>
      <c r="Z235" s="60"/>
    </row>
    <row r="236" spans="1:26" s="57" customFormat="1" ht="14.4" x14ac:dyDescent="0.3">
      <c r="A236" s="22" t="str">
        <f t="shared" si="66"/>
        <v>ULR2416</v>
      </c>
      <c r="B236" s="266" t="s">
        <v>218</v>
      </c>
      <c r="C236" s="267"/>
      <c r="D236" s="267"/>
      <c r="E236" s="267"/>
      <c r="F236" s="267"/>
      <c r="G236" s="267"/>
      <c r="H236" s="267"/>
      <c r="I236" s="268"/>
      <c r="J236" s="12">
        <f t="shared" si="67"/>
        <v>6</v>
      </c>
      <c r="K236" s="12">
        <f t="shared" si="68"/>
        <v>2</v>
      </c>
      <c r="L236" s="12">
        <f t="shared" si="69"/>
        <v>2</v>
      </c>
      <c r="M236" s="12">
        <f t="shared" si="70"/>
        <v>0</v>
      </c>
      <c r="N236" s="12">
        <f t="shared" si="71"/>
        <v>4</v>
      </c>
      <c r="O236" s="12">
        <f t="shared" si="72"/>
        <v>7</v>
      </c>
      <c r="P236" s="12">
        <f t="shared" si="73"/>
        <v>11</v>
      </c>
      <c r="Q236" s="20" t="str">
        <f t="shared" si="74"/>
        <v>E</v>
      </c>
      <c r="R236" s="20">
        <f t="shared" si="75"/>
        <v>0</v>
      </c>
      <c r="S236" s="20">
        <f t="shared" si="76"/>
        <v>0</v>
      </c>
      <c r="T236" s="20" t="str">
        <f t="shared" si="77"/>
        <v>DS</v>
      </c>
      <c r="U236" s="83"/>
      <c r="V236" s="60"/>
      <c r="W236" s="60"/>
      <c r="X236" s="60"/>
      <c r="Y236" s="60"/>
      <c r="Z236" s="60"/>
    </row>
    <row r="237" spans="1:26" s="57" customFormat="1" ht="25.5" customHeight="1" x14ac:dyDescent="0.3">
      <c r="A237" s="22" t="str">
        <f t="shared" si="66"/>
        <v>ULR2417</v>
      </c>
      <c r="B237" s="266" t="s">
        <v>220</v>
      </c>
      <c r="C237" s="267"/>
      <c r="D237" s="267"/>
      <c r="E237" s="267"/>
      <c r="F237" s="267"/>
      <c r="G237" s="267"/>
      <c r="H237" s="267"/>
      <c r="I237" s="268"/>
      <c r="J237" s="12">
        <f t="shared" si="67"/>
        <v>6</v>
      </c>
      <c r="K237" s="12">
        <f t="shared" si="68"/>
        <v>2</v>
      </c>
      <c r="L237" s="12">
        <f t="shared" si="69"/>
        <v>2</v>
      </c>
      <c r="M237" s="12">
        <f t="shared" si="70"/>
        <v>0</v>
      </c>
      <c r="N237" s="12">
        <f t="shared" si="71"/>
        <v>4</v>
      </c>
      <c r="O237" s="12">
        <f t="shared" si="72"/>
        <v>7</v>
      </c>
      <c r="P237" s="12">
        <f t="shared" si="73"/>
        <v>11</v>
      </c>
      <c r="Q237" s="20" t="str">
        <f t="shared" si="74"/>
        <v>E</v>
      </c>
      <c r="R237" s="20">
        <f t="shared" si="75"/>
        <v>0</v>
      </c>
      <c r="S237" s="20">
        <f t="shared" si="76"/>
        <v>0</v>
      </c>
      <c r="T237" s="20" t="str">
        <f t="shared" si="77"/>
        <v>DS</v>
      </c>
      <c r="U237" s="83"/>
      <c r="V237" s="60"/>
      <c r="W237" s="60"/>
      <c r="X237" s="60"/>
      <c r="Y237" s="60"/>
      <c r="Z237" s="60"/>
    </row>
    <row r="238" spans="1:26" s="57" customFormat="1" ht="14.4" x14ac:dyDescent="0.3">
      <c r="A238" s="22" t="str">
        <f t="shared" si="66"/>
        <v>ULX2004</v>
      </c>
      <c r="B238" s="266" t="s">
        <v>224</v>
      </c>
      <c r="C238" s="267"/>
      <c r="D238" s="267"/>
      <c r="E238" s="267"/>
      <c r="F238" s="267"/>
      <c r="G238" s="267"/>
      <c r="H238" s="267"/>
      <c r="I238" s="268"/>
      <c r="J238" s="12">
        <f t="shared" si="67"/>
        <v>5</v>
      </c>
      <c r="K238" s="12">
        <f t="shared" si="68"/>
        <v>2</v>
      </c>
      <c r="L238" s="12">
        <f t="shared" si="69"/>
        <v>2</v>
      </c>
      <c r="M238" s="12">
        <f t="shared" si="70"/>
        <v>0</v>
      </c>
      <c r="N238" s="12">
        <f t="shared" si="71"/>
        <v>4</v>
      </c>
      <c r="O238" s="12">
        <f t="shared" si="72"/>
        <v>5</v>
      </c>
      <c r="P238" s="12">
        <f t="shared" si="73"/>
        <v>9</v>
      </c>
      <c r="Q238" s="20">
        <f t="shared" si="74"/>
        <v>0</v>
      </c>
      <c r="R238" s="20" t="str">
        <f t="shared" si="75"/>
        <v>C</v>
      </c>
      <c r="S238" s="20">
        <f t="shared" si="76"/>
        <v>0</v>
      </c>
      <c r="T238" s="20" t="str">
        <f t="shared" si="77"/>
        <v>DS</v>
      </c>
      <c r="U238" s="83"/>
      <c r="V238" s="60"/>
      <c r="W238" s="60"/>
      <c r="X238" s="60"/>
      <c r="Y238" s="60"/>
      <c r="Z238" s="60"/>
    </row>
    <row r="239" spans="1:26" s="57" customFormat="1" ht="14.4" x14ac:dyDescent="0.3">
      <c r="A239" s="22" t="str">
        <f t="shared" si="66"/>
        <v>ULX2004</v>
      </c>
      <c r="B239" s="266" t="s">
        <v>225</v>
      </c>
      <c r="C239" s="267"/>
      <c r="D239" s="267"/>
      <c r="E239" s="267"/>
      <c r="F239" s="267"/>
      <c r="G239" s="267"/>
      <c r="H239" s="267"/>
      <c r="I239" s="268"/>
      <c r="J239" s="12">
        <f t="shared" si="67"/>
        <v>5</v>
      </c>
      <c r="K239" s="12">
        <f t="shared" si="68"/>
        <v>2</v>
      </c>
      <c r="L239" s="12">
        <f t="shared" si="69"/>
        <v>2</v>
      </c>
      <c r="M239" s="12">
        <f t="shared" si="70"/>
        <v>0</v>
      </c>
      <c r="N239" s="12">
        <f t="shared" si="71"/>
        <v>4</v>
      </c>
      <c r="O239" s="12">
        <f t="shared" si="72"/>
        <v>5</v>
      </c>
      <c r="P239" s="12">
        <f t="shared" si="73"/>
        <v>9</v>
      </c>
      <c r="Q239" s="20" t="str">
        <f t="shared" si="74"/>
        <v>E</v>
      </c>
      <c r="R239" s="20">
        <f t="shared" si="75"/>
        <v>0</v>
      </c>
      <c r="S239" s="20">
        <f t="shared" si="76"/>
        <v>0</v>
      </c>
      <c r="T239" s="20" t="str">
        <f t="shared" si="77"/>
        <v>DS</v>
      </c>
      <c r="U239" s="83"/>
      <c r="V239" s="60"/>
      <c r="W239" s="60"/>
      <c r="X239" s="60"/>
      <c r="Y239" s="60"/>
      <c r="Z239" s="60"/>
    </row>
    <row r="240" spans="1:26" s="57" customFormat="1" ht="14.4" x14ac:dyDescent="0.3">
      <c r="A240" s="22" t="str">
        <f t="shared" si="66"/>
        <v>ULR2410</v>
      </c>
      <c r="B240" s="266" t="s">
        <v>222</v>
      </c>
      <c r="C240" s="267"/>
      <c r="D240" s="267"/>
      <c r="E240" s="267"/>
      <c r="F240" s="267"/>
      <c r="G240" s="267"/>
      <c r="H240" s="267"/>
      <c r="I240" s="268"/>
      <c r="J240" s="12">
        <f t="shared" si="67"/>
        <v>3</v>
      </c>
      <c r="K240" s="12">
        <f t="shared" si="68"/>
        <v>0</v>
      </c>
      <c r="L240" s="12">
        <f t="shared" si="69"/>
        <v>0</v>
      </c>
      <c r="M240" s="12">
        <f t="shared" si="70"/>
        <v>5</v>
      </c>
      <c r="N240" s="12">
        <f t="shared" si="71"/>
        <v>5</v>
      </c>
      <c r="O240" s="12">
        <f t="shared" si="72"/>
        <v>0</v>
      </c>
      <c r="P240" s="12">
        <f t="shared" si="73"/>
        <v>5</v>
      </c>
      <c r="Q240" s="20">
        <f t="shared" si="74"/>
        <v>0</v>
      </c>
      <c r="R240" s="20" t="str">
        <f t="shared" si="75"/>
        <v>C</v>
      </c>
      <c r="S240" s="20">
        <f t="shared" si="76"/>
        <v>0</v>
      </c>
      <c r="T240" s="20" t="str">
        <f t="shared" si="77"/>
        <v>DS</v>
      </c>
      <c r="U240" s="83"/>
      <c r="V240" s="60"/>
      <c r="W240" s="60"/>
      <c r="X240" s="60"/>
      <c r="Y240" s="60"/>
      <c r="Z240" s="60"/>
    </row>
    <row r="241" spans="1:26" s="57" customFormat="1" ht="30.75" customHeight="1" x14ac:dyDescent="0.3">
      <c r="A241" s="22" t="str">
        <f t="shared" si="66"/>
        <v>ULR2519</v>
      </c>
      <c r="B241" s="266" t="s">
        <v>227</v>
      </c>
      <c r="C241" s="267"/>
      <c r="D241" s="267"/>
      <c r="E241" s="267"/>
      <c r="F241" s="267"/>
      <c r="G241" s="267"/>
      <c r="H241" s="267"/>
      <c r="I241" s="268"/>
      <c r="J241" s="12">
        <f t="shared" si="67"/>
        <v>5</v>
      </c>
      <c r="K241" s="12">
        <f t="shared" si="68"/>
        <v>2</v>
      </c>
      <c r="L241" s="12">
        <f t="shared" si="69"/>
        <v>2</v>
      </c>
      <c r="M241" s="12">
        <f t="shared" si="70"/>
        <v>0</v>
      </c>
      <c r="N241" s="12">
        <f t="shared" si="71"/>
        <v>4</v>
      </c>
      <c r="O241" s="12">
        <f t="shared" si="72"/>
        <v>5</v>
      </c>
      <c r="P241" s="12">
        <f t="shared" si="73"/>
        <v>9</v>
      </c>
      <c r="Q241" s="20" t="str">
        <f t="shared" si="74"/>
        <v>E</v>
      </c>
      <c r="R241" s="20">
        <f t="shared" si="75"/>
        <v>0</v>
      </c>
      <c r="S241" s="20">
        <f t="shared" si="76"/>
        <v>0</v>
      </c>
      <c r="T241" s="20" t="str">
        <f t="shared" si="77"/>
        <v>DS</v>
      </c>
      <c r="U241" s="83"/>
      <c r="V241" s="60"/>
      <c r="W241" s="60"/>
      <c r="X241" s="60"/>
      <c r="Y241" s="60"/>
      <c r="Z241" s="60"/>
    </row>
    <row r="242" spans="1:26" ht="30" customHeight="1" x14ac:dyDescent="0.3">
      <c r="A242" s="22" t="str">
        <f t="shared" si="66"/>
        <v>ULR2522</v>
      </c>
      <c r="B242" s="266" t="s">
        <v>233</v>
      </c>
      <c r="C242" s="267"/>
      <c r="D242" s="267"/>
      <c r="E242" s="267"/>
      <c r="F242" s="267"/>
      <c r="G242" s="267"/>
      <c r="H242" s="267"/>
      <c r="I242" s="268"/>
      <c r="J242" s="12">
        <f t="shared" si="67"/>
        <v>5</v>
      </c>
      <c r="K242" s="12">
        <f t="shared" si="68"/>
        <v>2</v>
      </c>
      <c r="L242" s="12">
        <f t="shared" si="69"/>
        <v>2</v>
      </c>
      <c r="M242" s="12">
        <f t="shared" si="70"/>
        <v>0</v>
      </c>
      <c r="N242" s="12">
        <f t="shared" si="71"/>
        <v>4</v>
      </c>
      <c r="O242" s="12">
        <f t="shared" si="72"/>
        <v>5</v>
      </c>
      <c r="P242" s="12">
        <f t="shared" si="73"/>
        <v>9</v>
      </c>
      <c r="Q242" s="20" t="str">
        <f t="shared" si="74"/>
        <v>E</v>
      </c>
      <c r="R242" s="20">
        <f t="shared" si="75"/>
        <v>0</v>
      </c>
      <c r="S242" s="20">
        <f t="shared" si="76"/>
        <v>0</v>
      </c>
      <c r="T242" s="20" t="str">
        <f t="shared" si="77"/>
        <v>DS</v>
      </c>
      <c r="U242" s="83"/>
      <c r="V242" s="60"/>
      <c r="W242" s="60"/>
      <c r="X242" s="60"/>
      <c r="Y242" s="60"/>
      <c r="Z242" s="60"/>
    </row>
    <row r="243" spans="1:26" ht="32.25" customHeight="1" x14ac:dyDescent="0.3">
      <c r="A243" s="22" t="str">
        <f t="shared" si="66"/>
        <v>ULR2523</v>
      </c>
      <c r="B243" s="266" t="s">
        <v>235</v>
      </c>
      <c r="C243" s="267"/>
      <c r="D243" s="267"/>
      <c r="E243" s="267"/>
      <c r="F243" s="267"/>
      <c r="G243" s="267"/>
      <c r="H243" s="267"/>
      <c r="I243" s="268"/>
      <c r="J243" s="12">
        <f t="shared" si="67"/>
        <v>4</v>
      </c>
      <c r="K243" s="12">
        <f t="shared" si="68"/>
        <v>2</v>
      </c>
      <c r="L243" s="12">
        <f t="shared" si="69"/>
        <v>2</v>
      </c>
      <c r="M243" s="12">
        <f t="shared" si="70"/>
        <v>0</v>
      </c>
      <c r="N243" s="12">
        <f t="shared" si="71"/>
        <v>4</v>
      </c>
      <c r="O243" s="12">
        <f t="shared" si="72"/>
        <v>3</v>
      </c>
      <c r="P243" s="12">
        <f t="shared" si="73"/>
        <v>7</v>
      </c>
      <c r="Q243" s="20" t="str">
        <f t="shared" si="74"/>
        <v>E</v>
      </c>
      <c r="R243" s="20">
        <f t="shared" si="75"/>
        <v>0</v>
      </c>
      <c r="S243" s="20">
        <f t="shared" si="76"/>
        <v>0</v>
      </c>
      <c r="T243" s="20" t="str">
        <f t="shared" si="77"/>
        <v>DS</v>
      </c>
      <c r="U243" s="83"/>
      <c r="V243" s="60"/>
      <c r="W243" s="60"/>
      <c r="X243" s="60"/>
      <c r="Y243" s="60"/>
      <c r="Z243" s="60"/>
    </row>
    <row r="244" spans="1:26" ht="14.4" x14ac:dyDescent="0.3">
      <c r="A244" s="22" t="str">
        <f t="shared" si="66"/>
        <v>ULX2005</v>
      </c>
      <c r="B244" s="266" t="s">
        <v>237</v>
      </c>
      <c r="C244" s="267"/>
      <c r="D244" s="267"/>
      <c r="E244" s="267"/>
      <c r="F244" s="267"/>
      <c r="G244" s="267"/>
      <c r="H244" s="267"/>
      <c r="I244" s="268"/>
      <c r="J244" s="12">
        <f t="shared" si="67"/>
        <v>4</v>
      </c>
      <c r="K244" s="12">
        <f t="shared" si="68"/>
        <v>2</v>
      </c>
      <c r="L244" s="12">
        <f t="shared" si="69"/>
        <v>2</v>
      </c>
      <c r="M244" s="12">
        <f t="shared" si="70"/>
        <v>0</v>
      </c>
      <c r="N244" s="12">
        <f t="shared" si="71"/>
        <v>4</v>
      </c>
      <c r="O244" s="12">
        <f t="shared" si="72"/>
        <v>3</v>
      </c>
      <c r="P244" s="12">
        <f t="shared" si="73"/>
        <v>7</v>
      </c>
      <c r="Q244" s="20" t="str">
        <f t="shared" si="74"/>
        <v>E</v>
      </c>
      <c r="R244" s="20">
        <f t="shared" si="75"/>
        <v>0</v>
      </c>
      <c r="S244" s="20">
        <f t="shared" si="76"/>
        <v>0</v>
      </c>
      <c r="T244" s="20" t="str">
        <f t="shared" si="77"/>
        <v>DS</v>
      </c>
      <c r="U244" s="83"/>
      <c r="V244" s="60"/>
      <c r="W244" s="60"/>
      <c r="X244" s="60"/>
      <c r="Y244" s="60"/>
      <c r="Z244" s="60"/>
    </row>
    <row r="245" spans="1:26" ht="14.4" x14ac:dyDescent="0.3">
      <c r="A245" s="77" t="s">
        <v>29</v>
      </c>
      <c r="B245" s="357"/>
      <c r="C245" s="357"/>
      <c r="D245" s="357"/>
      <c r="E245" s="357"/>
      <c r="F245" s="357"/>
      <c r="G245" s="357"/>
      <c r="H245" s="357"/>
      <c r="I245" s="357"/>
      <c r="J245" s="14">
        <f t="shared" ref="J245:P245" si="78">SUM(J225:J244)</f>
        <v>88</v>
      </c>
      <c r="K245" s="14">
        <f t="shared" si="78"/>
        <v>34</v>
      </c>
      <c r="L245" s="14">
        <f t="shared" si="78"/>
        <v>36</v>
      </c>
      <c r="M245" s="14">
        <f t="shared" si="78"/>
        <v>10</v>
      </c>
      <c r="N245" s="14">
        <f t="shared" si="78"/>
        <v>80</v>
      </c>
      <c r="O245" s="14">
        <f t="shared" si="78"/>
        <v>76</v>
      </c>
      <c r="P245" s="14">
        <f t="shared" si="78"/>
        <v>156</v>
      </c>
      <c r="Q245" s="77">
        <f>COUNTIF(Q225:Q244,"E")</f>
        <v>17</v>
      </c>
      <c r="R245" s="77">
        <f>COUNTIF(R225:R244,"C")</f>
        <v>3</v>
      </c>
      <c r="S245" s="77">
        <f>COUNTIF(S225:S244,"VP")</f>
        <v>0</v>
      </c>
      <c r="T245" s="78">
        <f>COUNTA(T225:T244)</f>
        <v>20</v>
      </c>
      <c r="U245" s="83"/>
      <c r="V245" s="60"/>
      <c r="W245" s="60"/>
      <c r="X245" s="60"/>
      <c r="Y245" s="60"/>
      <c r="Z245" s="60"/>
    </row>
    <row r="246" spans="1:26" ht="14.4" x14ac:dyDescent="0.3">
      <c r="A246" s="265" t="s">
        <v>72</v>
      </c>
      <c r="B246" s="265"/>
      <c r="C246" s="265"/>
      <c r="D246" s="265"/>
      <c r="E246" s="265"/>
      <c r="F246" s="265"/>
      <c r="G246" s="265"/>
      <c r="H246" s="265"/>
      <c r="I246" s="265"/>
      <c r="J246" s="265"/>
      <c r="K246" s="265"/>
      <c r="L246" s="265"/>
      <c r="M246" s="265"/>
      <c r="N246" s="265"/>
      <c r="O246" s="265"/>
      <c r="P246" s="265"/>
      <c r="Q246" s="265"/>
      <c r="R246" s="265"/>
      <c r="S246" s="265"/>
      <c r="T246" s="265"/>
      <c r="U246" s="83"/>
      <c r="V246" s="60"/>
      <c r="W246" s="60"/>
      <c r="X246" s="60"/>
      <c r="Y246" s="60"/>
      <c r="Z246" s="60"/>
    </row>
    <row r="247" spans="1:26" ht="30.75" customHeight="1" x14ac:dyDescent="0.3">
      <c r="A247" s="22" t="str">
        <f>IF(ISNA(INDEX($A$40:$T$172,MATCH($B247,$B$40:$B$172,0),1)),"",INDEX($A$40:$T$172,MATCH($B247,$B$40:$B$172,0),1))</f>
        <v>ULR2624</v>
      </c>
      <c r="B247" s="266" t="s">
        <v>239</v>
      </c>
      <c r="C247" s="267"/>
      <c r="D247" s="267"/>
      <c r="E247" s="267"/>
      <c r="F247" s="267"/>
      <c r="G247" s="267"/>
      <c r="H247" s="267"/>
      <c r="I247" s="268"/>
      <c r="J247" s="12">
        <f>IF(ISNA(INDEX($A$40:$T$172,MATCH($B247,$B$40:$B$172,0),10)),"",INDEX($A$40:$T$172,MATCH($B247,$B$40:$B$172,0),10))</f>
        <v>7</v>
      </c>
      <c r="K247" s="12">
        <f>IF(ISNA(INDEX($A$40:$T$172,MATCH($B247,$B$40:$B$172,0),11)),"",INDEX($A$40:$T$172,MATCH($B247,$B$40:$B$172,0),11))</f>
        <v>2</v>
      </c>
      <c r="L247" s="12">
        <f>IF(ISNA(INDEX($A$40:$T$172,MATCH($B247,$B$40:$B$172,0),12)),"",INDEX($A$40:$T$172,MATCH($B247,$B$40:$B$172,0),12))</f>
        <v>2</v>
      </c>
      <c r="M247" s="12">
        <f>IF(ISNA(INDEX($A$40:$T$172,MATCH($B247,$B$40:$B$172,0),13)),"",INDEX($A$40:$T$172,MATCH($B247,$B$40:$B$172,0),13))</f>
        <v>0</v>
      </c>
      <c r="N247" s="12">
        <f>IF(ISNA(INDEX($A$40:$T$172,MATCH($B247,$B$40:$B$172,0),14)),"",INDEX($A$40:$T$172,MATCH($B247,$B$40:$B$172,0),14))</f>
        <v>4</v>
      </c>
      <c r="O247" s="12">
        <f>IF(ISNA(INDEX($A$40:$T$172,MATCH($B247,$B$40:$B$172,0),15)),"",INDEX($A$40:$T$172,MATCH($B247,$B$40:$B$172,0),15))</f>
        <v>11</v>
      </c>
      <c r="P247" s="12">
        <f>IF(ISNA(INDEX($A$40:$T$172,MATCH($B247,$B$40:$B$172,0),16)),"",INDEX($A$40:$T$172,MATCH($B247,$B$40:$B$172,0),16))</f>
        <v>15</v>
      </c>
      <c r="Q247" s="20" t="str">
        <f>IF(ISNA(INDEX($A$40:$T$172,MATCH($B247,$B$40:$B$172,0),17)),"",INDEX($A$40:$T$172,MATCH($B247,$B$40:$B$172,0),17))</f>
        <v>E</v>
      </c>
      <c r="R247" s="20">
        <f>IF(ISNA(INDEX($A$40:$T$172,MATCH($B247,$B$40:$B$172,0),18)),"",INDEX($A$40:$T$172,MATCH($B247,$B$40:$B$172,0),18))</f>
        <v>0</v>
      </c>
      <c r="S247" s="20">
        <f>IF(ISNA(INDEX($A$40:$T$172,MATCH($B247,$B$40:$B$172,0),19)),"",INDEX($A$40:$T$172,MATCH($B247,$B$40:$B$172,0),19))</f>
        <v>0</v>
      </c>
      <c r="T247" s="20" t="str">
        <f>IF(ISNA(INDEX($A$40:$T$172,MATCH($B247,$B$40:$B$172,0),20)),"",INDEX($A$40:$T$172,MATCH($B247,$B$40:$B$172,0),20))</f>
        <v>DS</v>
      </c>
      <c r="U247" s="83"/>
      <c r="V247" s="60"/>
      <c r="W247" s="60"/>
      <c r="X247" s="60"/>
      <c r="Y247" s="60"/>
      <c r="Z247" s="60"/>
    </row>
    <row r="248" spans="1:26" s="111" customFormat="1" ht="30" customHeight="1" x14ac:dyDescent="0.3">
      <c r="A248" s="22" t="str">
        <f>IF(ISNA(INDEX($A$40:$T$172,MATCH($B248,$B$40:$B$172,0),1)),"",INDEX($A$40:$T$172,MATCH($B248,$B$40:$B$172,0),1))</f>
        <v>ULR2626</v>
      </c>
      <c r="B248" s="266" t="s">
        <v>243</v>
      </c>
      <c r="C248" s="267"/>
      <c r="D248" s="267"/>
      <c r="E248" s="267"/>
      <c r="F248" s="267"/>
      <c r="G248" s="267"/>
      <c r="H248" s="267"/>
      <c r="I248" s="268"/>
      <c r="J248" s="12">
        <f>IF(ISNA(INDEX($A$40:$T$172,MATCH($B248,$B$40:$B$172,0),10)),"",INDEX($A$40:$T$172,MATCH($B248,$B$40:$B$172,0),10))</f>
        <v>6</v>
      </c>
      <c r="K248" s="12">
        <f>IF(ISNA(INDEX($A$40:$T$172,MATCH($B248,$B$40:$B$172,0),11)),"",INDEX($A$40:$T$172,MATCH($B248,$B$40:$B$172,0),11))</f>
        <v>2</v>
      </c>
      <c r="L248" s="12">
        <f>IF(ISNA(INDEX($A$40:$T$172,MATCH($B248,$B$40:$B$172,0),12)),"",INDEX($A$40:$T$172,MATCH($B248,$B$40:$B$172,0),12))</f>
        <v>2</v>
      </c>
      <c r="M248" s="12">
        <f>IF(ISNA(INDEX($A$40:$T$172,MATCH($B248,$B$40:$B$172,0),13)),"",INDEX($A$40:$T$172,MATCH($B248,$B$40:$B$172,0),13))</f>
        <v>0</v>
      </c>
      <c r="N248" s="12">
        <f>IF(ISNA(INDEX($A$40:$T$172,MATCH($B248,$B$40:$B$172,0),14)),"",INDEX($A$40:$T$172,MATCH($B248,$B$40:$B$172,0),14))</f>
        <v>4</v>
      </c>
      <c r="O248" s="12">
        <f>IF(ISNA(INDEX($A$40:$T$172,MATCH($B248,$B$40:$B$172,0),15)),"",INDEX($A$40:$T$172,MATCH($B248,$B$40:$B$172,0),15))</f>
        <v>9</v>
      </c>
      <c r="P248" s="12">
        <f>IF(ISNA(INDEX($A$40:$T$172,MATCH($B248,$B$40:$B$172,0),16)),"",INDEX($A$40:$T$172,MATCH($B248,$B$40:$B$172,0),16))</f>
        <v>13</v>
      </c>
      <c r="Q248" s="20" t="str">
        <f>IF(ISNA(INDEX($A$40:$T$172,MATCH($B248,$B$40:$B$172,0),17)),"",INDEX($A$40:$T$172,MATCH($B248,$B$40:$B$172,0),17))</f>
        <v>E</v>
      </c>
      <c r="R248" s="20">
        <f>IF(ISNA(INDEX($A$40:$T$172,MATCH($B248,$B$40:$B$172,0),18)),"",INDEX($A$40:$T$172,MATCH($B248,$B$40:$B$172,0),18))</f>
        <v>0</v>
      </c>
      <c r="S248" s="20">
        <f>IF(ISNA(INDEX($A$40:$T$172,MATCH($B248,$B$40:$B$172,0),19)),"",INDEX($A$40:$T$172,MATCH($B248,$B$40:$B$172,0),19))</f>
        <v>0</v>
      </c>
      <c r="T248" s="20" t="str">
        <f>IF(ISNA(INDEX($A$40:$T$172,MATCH($B248,$B$40:$B$172,0),20)),"",INDEX($A$40:$T$172,MATCH($B248,$B$40:$B$172,0),20))</f>
        <v>DS</v>
      </c>
      <c r="U248" s="83"/>
      <c r="V248" s="60"/>
      <c r="W248" s="60"/>
      <c r="X248" s="60"/>
      <c r="Y248" s="60"/>
      <c r="Z248" s="60"/>
    </row>
    <row r="249" spans="1:26" s="111" customFormat="1" ht="14.4" x14ac:dyDescent="0.3">
      <c r="A249" s="22" t="str">
        <f>IF(ISNA(INDEX($A$40:$T$172,MATCH($B249,$B$40:$B$172,0),1)),"",INDEX($A$40:$T$172,MATCH($B249,$B$40:$B$172,0),1))</f>
        <v>ULR2610</v>
      </c>
      <c r="B249" s="278" t="s">
        <v>245</v>
      </c>
      <c r="C249" s="279"/>
      <c r="D249" s="279"/>
      <c r="E249" s="279"/>
      <c r="F249" s="279"/>
      <c r="G249" s="279"/>
      <c r="H249" s="279"/>
      <c r="I249" s="280"/>
      <c r="J249" s="12">
        <f>IF(ISNA(INDEX($A$40:$T$172,MATCH($B249,$B$40:$B$172,0),10)),"",INDEX($A$40:$T$172,MATCH($B249,$B$40:$B$172,0),10))</f>
        <v>4</v>
      </c>
      <c r="K249" s="12">
        <f>IF(ISNA(INDEX($A$40:$T$172,MATCH($B249,$B$40:$B$172,0),11)),"",INDEX($A$40:$T$172,MATCH($B249,$B$40:$B$172,0),11))</f>
        <v>0</v>
      </c>
      <c r="L249" s="12">
        <f>IF(ISNA(INDEX($A$40:$T$172,MATCH($B249,$B$40:$B$172,0),12)),"",INDEX($A$40:$T$172,MATCH($B249,$B$40:$B$172,0),12))</f>
        <v>0</v>
      </c>
      <c r="M249" s="12">
        <f>IF(ISNA(INDEX($A$40:$T$172,MATCH($B249,$B$40:$B$172,0),13)),"",INDEX($A$40:$T$172,MATCH($B249,$B$40:$B$172,0),13))</f>
        <v>6</v>
      </c>
      <c r="N249" s="12">
        <f>IF(ISNA(INDEX($A$40:$T$172,MATCH($B249,$B$40:$B$172,0),14)),"",INDEX($A$40:$T$172,MATCH($B249,$B$40:$B$172,0),14))</f>
        <v>6</v>
      </c>
      <c r="O249" s="12">
        <f>IF(ISNA(INDEX($A$40:$T$172,MATCH($B249,$B$40:$B$172,0),15)),"",INDEX($A$40:$T$172,MATCH($B249,$B$40:$B$172,0),15))</f>
        <v>2</v>
      </c>
      <c r="P249" s="12">
        <f>IF(ISNA(INDEX($A$40:$T$172,MATCH($B249,$B$40:$B$172,0),16)),"",INDEX($A$40:$T$172,MATCH($B249,$B$40:$B$172,0),16))</f>
        <v>8</v>
      </c>
      <c r="Q249" s="20">
        <f>IF(ISNA(INDEX($A$40:$T$172,MATCH($B249,$B$40:$B$172,0),17)),"",INDEX($A$40:$T$172,MATCH($B249,$B$40:$B$172,0),17))</f>
        <v>0</v>
      </c>
      <c r="R249" s="20" t="str">
        <f>IF(ISNA(INDEX($A$40:$T$172,MATCH($B249,$B$40:$B$172,0),18)),"",INDEX($A$40:$T$172,MATCH($B249,$B$40:$B$172,0),18))</f>
        <v>C</v>
      </c>
      <c r="S249" s="20">
        <f>IF(ISNA(INDEX($A$40:$T$172,MATCH($B249,$B$40:$B$172,0),19)),"",INDEX($A$40:$T$172,MATCH($B249,$B$40:$B$172,0),19))</f>
        <v>0</v>
      </c>
      <c r="T249" s="20" t="str">
        <f>IF(ISNA(INDEX($A$40:$T$172,MATCH($B249,$B$40:$B$172,0),20)),"",INDEX($A$40:$T$172,MATCH($B249,$B$40:$B$172,0),20))</f>
        <v>DS</v>
      </c>
      <c r="U249" s="83"/>
      <c r="V249" s="60"/>
      <c r="W249" s="60"/>
      <c r="X249" s="60"/>
      <c r="Y249" s="60"/>
      <c r="Z249" s="60"/>
    </row>
    <row r="250" spans="1:26" s="111" customFormat="1" ht="14.4" x14ac:dyDescent="0.3">
      <c r="A250" s="22" t="str">
        <f>IF(ISNA(INDEX($A$40:$T$172,MATCH($B250,$B$40:$B$172,0),1)),"",INDEX($A$40:$T$172,MATCH($B250,$B$40:$B$172,0),1))</f>
        <v>ULX2006</v>
      </c>
      <c r="B250" s="278" t="s">
        <v>247</v>
      </c>
      <c r="C250" s="279"/>
      <c r="D250" s="279"/>
      <c r="E250" s="279"/>
      <c r="F250" s="279"/>
      <c r="G250" s="279"/>
      <c r="H250" s="279"/>
      <c r="I250" s="280"/>
      <c r="J250" s="12">
        <f>IF(ISNA(INDEX($A$40:$T$172,MATCH($B250,$B$40:$B$172,0),10)),"",INDEX($A$40:$T$172,MATCH($B250,$B$40:$B$172,0),10))</f>
        <v>6</v>
      </c>
      <c r="K250" s="12">
        <f>IF(ISNA(INDEX($A$40:$T$172,MATCH($B250,$B$40:$B$172,0),11)),"",INDEX($A$40:$T$172,MATCH($B250,$B$40:$B$172,0),11))</f>
        <v>2</v>
      </c>
      <c r="L250" s="12">
        <f>IF(ISNA(INDEX($A$40:$T$172,MATCH($B250,$B$40:$B$172,0),12)),"",INDEX($A$40:$T$172,MATCH($B250,$B$40:$B$172,0),12))</f>
        <v>2</v>
      </c>
      <c r="M250" s="12">
        <f>IF(ISNA(INDEX($A$40:$T$172,MATCH($B250,$B$40:$B$172,0),13)),"",INDEX($A$40:$T$172,MATCH($B250,$B$40:$B$172,0),13))</f>
        <v>0</v>
      </c>
      <c r="N250" s="12">
        <f>IF(ISNA(INDEX($A$40:$T$172,MATCH($B250,$B$40:$B$172,0),14)),"",INDEX($A$40:$T$172,MATCH($B250,$B$40:$B$172,0),14))</f>
        <v>4</v>
      </c>
      <c r="O250" s="12">
        <f>IF(ISNA(INDEX($A$40:$T$172,MATCH($B250,$B$40:$B$172,0),15)),"",INDEX($A$40:$T$172,MATCH($B250,$B$40:$B$172,0),15))</f>
        <v>9</v>
      </c>
      <c r="P250" s="12">
        <f>IF(ISNA(INDEX($A$40:$T$172,MATCH($B250,$B$40:$B$172,0),16)),"",INDEX($A$40:$T$172,MATCH($B250,$B$40:$B$172,0),16))</f>
        <v>13</v>
      </c>
      <c r="Q250" s="20">
        <f>IF(ISNA(INDEX($A$40:$T$172,MATCH($B250,$B$40:$B$172,0),17)),"",INDEX($A$40:$T$172,MATCH($B250,$B$40:$B$172,0),17))</f>
        <v>0</v>
      </c>
      <c r="R250" s="20" t="str">
        <f>IF(ISNA(INDEX($A$40:$T$172,MATCH($B250,$B$40:$B$172,0),18)),"",INDEX($A$40:$T$172,MATCH($B250,$B$40:$B$172,0),18))</f>
        <v>C</v>
      </c>
      <c r="S250" s="20">
        <f>IF(ISNA(INDEX($A$40:$T$172,MATCH($B250,$B$40:$B$172,0),19)),"",INDEX($A$40:$T$172,MATCH($B250,$B$40:$B$172,0),19))</f>
        <v>0</v>
      </c>
      <c r="T250" s="20" t="str">
        <f>IF(ISNA(INDEX($A$40:$T$172,MATCH($B250,$B$40:$B$172,0),20)),"",INDEX($A$40:$T$172,MATCH($B250,$B$40:$B$172,0),20))</f>
        <v>DS</v>
      </c>
      <c r="U250" s="83"/>
      <c r="V250" s="60"/>
      <c r="W250" s="60"/>
      <c r="X250" s="60"/>
      <c r="Y250" s="60"/>
      <c r="Z250" s="60"/>
    </row>
    <row r="251" spans="1:26" x14ac:dyDescent="0.25">
      <c r="A251" s="77" t="s">
        <v>29</v>
      </c>
      <c r="B251" s="265"/>
      <c r="C251" s="265"/>
      <c r="D251" s="265"/>
      <c r="E251" s="265"/>
      <c r="F251" s="265"/>
      <c r="G251" s="265"/>
      <c r="H251" s="265"/>
      <c r="I251" s="265"/>
      <c r="J251" s="14">
        <f t="shared" ref="J251:P251" si="79">SUM(J247:J250)</f>
        <v>23</v>
      </c>
      <c r="K251" s="14">
        <f t="shared" si="79"/>
        <v>6</v>
      </c>
      <c r="L251" s="14">
        <f t="shared" si="79"/>
        <v>6</v>
      </c>
      <c r="M251" s="14">
        <f t="shared" si="79"/>
        <v>6</v>
      </c>
      <c r="N251" s="14">
        <f t="shared" si="79"/>
        <v>18</v>
      </c>
      <c r="O251" s="14">
        <f t="shared" si="79"/>
        <v>31</v>
      </c>
      <c r="P251" s="14">
        <f t="shared" si="79"/>
        <v>49</v>
      </c>
      <c r="Q251" s="77">
        <f>COUNTIF(Q247:Q250,"E")</f>
        <v>2</v>
      </c>
      <c r="R251" s="77">
        <f>COUNTIF(R247:R250,"C")</f>
        <v>2</v>
      </c>
      <c r="S251" s="77">
        <f>COUNTIF(S247:S250,"VP")</f>
        <v>0</v>
      </c>
      <c r="T251" s="78">
        <f>COUNTA(T247:T250)</f>
        <v>4</v>
      </c>
      <c r="U251" s="46"/>
    </row>
    <row r="252" spans="1:26" x14ac:dyDescent="0.25">
      <c r="A252" s="277" t="s">
        <v>153</v>
      </c>
      <c r="B252" s="277"/>
      <c r="C252" s="277"/>
      <c r="D252" s="277"/>
      <c r="E252" s="277"/>
      <c r="F252" s="277"/>
      <c r="G252" s="277"/>
      <c r="H252" s="277"/>
      <c r="I252" s="277"/>
      <c r="J252" s="14">
        <f t="shared" ref="J252:T252" si="80">SUM(J245,J251)</f>
        <v>111</v>
      </c>
      <c r="K252" s="14">
        <f t="shared" si="80"/>
        <v>40</v>
      </c>
      <c r="L252" s="14">
        <f t="shared" si="80"/>
        <v>42</v>
      </c>
      <c r="M252" s="14">
        <f t="shared" si="80"/>
        <v>16</v>
      </c>
      <c r="N252" s="14">
        <f t="shared" si="80"/>
        <v>98</v>
      </c>
      <c r="O252" s="14">
        <f t="shared" si="80"/>
        <v>107</v>
      </c>
      <c r="P252" s="14">
        <f t="shared" si="80"/>
        <v>205</v>
      </c>
      <c r="Q252" s="14">
        <f t="shared" si="80"/>
        <v>19</v>
      </c>
      <c r="R252" s="14">
        <f t="shared" si="80"/>
        <v>5</v>
      </c>
      <c r="S252" s="14">
        <f t="shared" si="80"/>
        <v>0</v>
      </c>
      <c r="T252" s="84">
        <f t="shared" si="80"/>
        <v>24</v>
      </c>
    </row>
    <row r="253" spans="1:26" x14ac:dyDescent="0.25">
      <c r="A253" s="269" t="s">
        <v>54</v>
      </c>
      <c r="B253" s="270"/>
      <c r="C253" s="270"/>
      <c r="D253" s="270"/>
      <c r="E253" s="270"/>
      <c r="F253" s="270"/>
      <c r="G253" s="270"/>
      <c r="H253" s="270"/>
      <c r="I253" s="270"/>
      <c r="J253" s="271"/>
      <c r="K253" s="14">
        <f t="shared" ref="K253:P253" si="81">K245*14+K251*12</f>
        <v>548</v>
      </c>
      <c r="L253" s="14">
        <f t="shared" si="81"/>
        <v>576</v>
      </c>
      <c r="M253" s="14">
        <f t="shared" si="81"/>
        <v>212</v>
      </c>
      <c r="N253" s="14">
        <f t="shared" si="81"/>
        <v>1336</v>
      </c>
      <c r="O253" s="14">
        <f t="shared" si="81"/>
        <v>1436</v>
      </c>
      <c r="P253" s="14">
        <f t="shared" si="81"/>
        <v>2772</v>
      </c>
      <c r="Q253" s="291"/>
      <c r="R253" s="292"/>
      <c r="S253" s="292"/>
      <c r="T253" s="293"/>
    </row>
    <row r="254" spans="1:26" x14ac:dyDescent="0.25">
      <c r="A254" s="272"/>
      <c r="B254" s="273"/>
      <c r="C254" s="273"/>
      <c r="D254" s="273"/>
      <c r="E254" s="273"/>
      <c r="F254" s="273"/>
      <c r="G254" s="273"/>
      <c r="H254" s="273"/>
      <c r="I254" s="273"/>
      <c r="J254" s="274"/>
      <c r="K254" s="297">
        <f>SUM(K253:M253)</f>
        <v>1336</v>
      </c>
      <c r="L254" s="298"/>
      <c r="M254" s="299"/>
      <c r="N254" s="297">
        <f>SUM(N253:O253)</f>
        <v>2772</v>
      </c>
      <c r="O254" s="298"/>
      <c r="P254" s="299"/>
      <c r="Q254" s="294"/>
      <c r="R254" s="295"/>
      <c r="S254" s="295"/>
      <c r="T254" s="296"/>
    </row>
    <row r="255" spans="1:26" ht="12.75" customHeight="1" x14ac:dyDescent="0.25">
      <c r="A255" s="283" t="s">
        <v>98</v>
      </c>
      <c r="B255" s="284"/>
      <c r="C255" s="284"/>
      <c r="D255" s="284"/>
      <c r="E255" s="284"/>
      <c r="F255" s="284"/>
      <c r="G255" s="284"/>
      <c r="H255" s="284"/>
      <c r="I255" s="284"/>
      <c r="J255" s="285"/>
      <c r="K255" s="287">
        <f>T252/SUM(T53,T70,T86,T100,T115,T129)</f>
        <v>0.61538461538461542</v>
      </c>
      <c r="L255" s="288"/>
      <c r="M255" s="288"/>
      <c r="N255" s="288"/>
      <c r="O255" s="288"/>
      <c r="P255" s="288"/>
      <c r="Q255" s="288"/>
      <c r="R255" s="288"/>
      <c r="S255" s="288"/>
      <c r="T255" s="289"/>
    </row>
    <row r="256" spans="1:26" s="41" customFormat="1" x14ac:dyDescent="0.25">
      <c r="A256" s="286" t="s">
        <v>99</v>
      </c>
      <c r="B256" s="286"/>
      <c r="C256" s="286"/>
      <c r="D256" s="286"/>
      <c r="E256" s="286"/>
      <c r="F256" s="286"/>
      <c r="G256" s="286"/>
      <c r="H256" s="286"/>
      <c r="I256" s="286"/>
      <c r="J256" s="286"/>
      <c r="K256" s="287">
        <f>K254/(SUM(N53,N70,N86,N100,N115)*14+N129*12)</f>
        <v>0.65877712031558189</v>
      </c>
      <c r="L256" s="288"/>
      <c r="M256" s="288"/>
      <c r="N256" s="288"/>
      <c r="O256" s="288"/>
      <c r="P256" s="288"/>
      <c r="Q256" s="288"/>
      <c r="R256" s="288"/>
      <c r="S256" s="288"/>
      <c r="T256" s="289"/>
    </row>
    <row r="257" spans="1:26" s="70" customFormat="1" x14ac:dyDescent="0.25">
      <c r="A257" s="73"/>
      <c r="B257" s="73"/>
      <c r="C257" s="73"/>
      <c r="D257" s="73"/>
      <c r="E257" s="73"/>
      <c r="F257" s="73"/>
      <c r="G257" s="73"/>
      <c r="H257" s="73"/>
      <c r="I257" s="73"/>
      <c r="J257" s="73"/>
      <c r="K257" s="74"/>
      <c r="L257" s="74"/>
      <c r="M257" s="74"/>
      <c r="N257" s="74"/>
      <c r="O257" s="74"/>
      <c r="P257" s="74"/>
      <c r="Q257" s="74"/>
      <c r="R257" s="74"/>
      <c r="S257" s="74"/>
      <c r="T257" s="74"/>
    </row>
    <row r="258" spans="1:26" x14ac:dyDescent="0.25">
      <c r="A258" s="419" t="s">
        <v>283</v>
      </c>
      <c r="B258" s="420"/>
      <c r="C258" s="420"/>
      <c r="D258" s="420"/>
      <c r="E258" s="420"/>
      <c r="F258" s="420"/>
      <c r="G258" s="420"/>
      <c r="H258" s="420"/>
      <c r="I258" s="420"/>
      <c r="J258" s="420"/>
      <c r="K258" s="420"/>
      <c r="L258" s="420"/>
      <c r="M258" s="420"/>
      <c r="N258" s="420"/>
      <c r="O258" s="420"/>
      <c r="P258" s="420"/>
      <c r="Q258" s="420"/>
      <c r="R258" s="420"/>
      <c r="S258" s="420"/>
      <c r="T258" s="421"/>
    </row>
    <row r="259" spans="1:26" s="111" customFormat="1" x14ac:dyDescent="0.25">
      <c r="A259" s="422"/>
      <c r="B259" s="423"/>
      <c r="C259" s="423"/>
      <c r="D259" s="423"/>
      <c r="E259" s="423"/>
      <c r="F259" s="423"/>
      <c r="G259" s="423"/>
      <c r="H259" s="423"/>
      <c r="I259" s="423"/>
      <c r="J259" s="423"/>
      <c r="K259" s="423"/>
      <c r="L259" s="423"/>
      <c r="M259" s="423"/>
      <c r="N259" s="423"/>
      <c r="O259" s="423"/>
      <c r="P259" s="423"/>
      <c r="Q259" s="423"/>
      <c r="R259" s="423"/>
      <c r="S259" s="423"/>
      <c r="T259" s="424"/>
    </row>
    <row r="260" spans="1:26" x14ac:dyDescent="0.25">
      <c r="A260" s="265" t="s">
        <v>31</v>
      </c>
      <c r="B260" s="265" t="s">
        <v>30</v>
      </c>
      <c r="C260" s="265"/>
      <c r="D260" s="265"/>
      <c r="E260" s="265"/>
      <c r="F260" s="265"/>
      <c r="G260" s="265"/>
      <c r="H260" s="265"/>
      <c r="I260" s="265"/>
      <c r="J260" s="275" t="s">
        <v>44</v>
      </c>
      <c r="K260" s="301" t="s">
        <v>28</v>
      </c>
      <c r="L260" s="302"/>
      <c r="M260" s="303"/>
      <c r="N260" s="301" t="s">
        <v>45</v>
      </c>
      <c r="O260" s="302"/>
      <c r="P260" s="303"/>
      <c r="Q260" s="301" t="s">
        <v>27</v>
      </c>
      <c r="R260" s="302"/>
      <c r="S260" s="303"/>
      <c r="T260" s="275" t="s">
        <v>26</v>
      </c>
    </row>
    <row r="261" spans="1:26" s="111" customFormat="1" x14ac:dyDescent="0.25">
      <c r="A261" s="265"/>
      <c r="B261" s="265"/>
      <c r="C261" s="265"/>
      <c r="D261" s="265"/>
      <c r="E261" s="265"/>
      <c r="F261" s="265"/>
      <c r="G261" s="265"/>
      <c r="H261" s="265"/>
      <c r="I261" s="265"/>
      <c r="J261" s="275"/>
      <c r="K261" s="304"/>
      <c r="L261" s="305"/>
      <c r="M261" s="306"/>
      <c r="N261" s="304"/>
      <c r="O261" s="305"/>
      <c r="P261" s="306"/>
      <c r="Q261" s="304"/>
      <c r="R261" s="305"/>
      <c r="S261" s="306"/>
      <c r="T261" s="275"/>
    </row>
    <row r="262" spans="1:26" x14ac:dyDescent="0.25">
      <c r="A262" s="265"/>
      <c r="B262" s="265"/>
      <c r="C262" s="265"/>
      <c r="D262" s="265"/>
      <c r="E262" s="265"/>
      <c r="F262" s="265"/>
      <c r="G262" s="265"/>
      <c r="H262" s="265"/>
      <c r="I262" s="265"/>
      <c r="J262" s="275"/>
      <c r="K262" s="79" t="s">
        <v>32</v>
      </c>
      <c r="L262" s="79" t="s">
        <v>33</v>
      </c>
      <c r="M262" s="79" t="s">
        <v>34</v>
      </c>
      <c r="N262" s="79" t="s">
        <v>38</v>
      </c>
      <c r="O262" s="79" t="s">
        <v>8</v>
      </c>
      <c r="P262" s="79" t="s">
        <v>35</v>
      </c>
      <c r="Q262" s="79" t="s">
        <v>36</v>
      </c>
      <c r="R262" s="79" t="s">
        <v>32</v>
      </c>
      <c r="S262" s="79" t="s">
        <v>37</v>
      </c>
      <c r="T262" s="275"/>
    </row>
    <row r="263" spans="1:26" ht="14.4" x14ac:dyDescent="0.3">
      <c r="A263" s="265" t="s">
        <v>61</v>
      </c>
      <c r="B263" s="265"/>
      <c r="C263" s="265"/>
      <c r="D263" s="265"/>
      <c r="E263" s="265"/>
      <c r="F263" s="265"/>
      <c r="G263" s="265"/>
      <c r="H263" s="265"/>
      <c r="I263" s="265"/>
      <c r="J263" s="265"/>
      <c r="K263" s="265"/>
      <c r="L263" s="265"/>
      <c r="M263" s="265"/>
      <c r="N263" s="265"/>
      <c r="O263" s="265"/>
      <c r="P263" s="265"/>
      <c r="Q263" s="265"/>
      <c r="R263" s="265"/>
      <c r="S263" s="265"/>
      <c r="T263" s="265"/>
      <c r="U263" s="59"/>
      <c r="V263" s="60"/>
    </row>
    <row r="264" spans="1:26" ht="14.4" x14ac:dyDescent="0.3">
      <c r="A264" s="22" t="str">
        <f>IF(ISNA(INDEX($A$40:$T$172,MATCH($B264,$B$40:$B$172,0),1)),"",INDEX($A$40:$T$172,MATCH($B264,$B$40:$B$172,0),1))</f>
        <v>*</v>
      </c>
      <c r="B264" s="300" t="s">
        <v>159</v>
      </c>
      <c r="C264" s="300"/>
      <c r="D264" s="300"/>
      <c r="E264" s="300"/>
      <c r="F264" s="300"/>
      <c r="G264" s="300"/>
      <c r="H264" s="300"/>
      <c r="I264" s="300"/>
      <c r="J264" s="12">
        <f>IF(ISNA(INDEX($A$40:$T$172,MATCH($B264,$B$40:$B$172,0),10)),"",INDEX($A$40:$T$172,MATCH($B264,$B$40:$B$172,0),10))</f>
        <v>3</v>
      </c>
      <c r="K264" s="12">
        <f>IF(ISNA(INDEX($A$40:$T$172,MATCH($B264,$B$40:$B$172,0),11)),"",INDEX($A$40:$T$172,MATCH($B264,$B$40:$B$172,0),11))</f>
        <v>0</v>
      </c>
      <c r="L264" s="12">
        <f>IF(ISNA(INDEX($A$40:$T$172,MATCH($B264,$B$40:$B$172,0),12)),"",INDEX($A$40:$T$172,MATCH($B264,$B$40:$B$172,0),12))</f>
        <v>2</v>
      </c>
      <c r="M264" s="12">
        <f>IF(ISNA(INDEX($A$40:$T$172,MATCH($B264,$B$40:$B$172,0),13)),"",INDEX($A$40:$T$172,MATCH($B264,$B$40:$B$172,0),13))</f>
        <v>0</v>
      </c>
      <c r="N264" s="12">
        <f>IF(ISNA(INDEX($A$40:$T$172,MATCH($B264,$B$40:$B$172,0),14)),"",INDEX($A$40:$T$172,MATCH($B264,$B$40:$B$172,0),14))</f>
        <v>2</v>
      </c>
      <c r="O264" s="12">
        <f>IF(ISNA(INDEX($A$40:$T$172,MATCH($B264,$B$40:$B$172,0),15)),"",INDEX($A$40:$T$172,MATCH($B264,$B$40:$B$172,0),15))</f>
        <v>3</v>
      </c>
      <c r="P264" s="12">
        <f>IF(ISNA(INDEX($A$40:$T$172,MATCH($B264,$B$40:$B$172,0),16)),"",INDEX($A$40:$T$172,MATCH($B264,$B$40:$B$172,0),16))</f>
        <v>5</v>
      </c>
      <c r="Q264" s="20">
        <f>IF(ISNA(INDEX($A$40:$T$172,MATCH($B264,$B$40:$B$172,0),17)),"",INDEX($A$40:$T$172,MATCH($B264,$B$40:$B$172,0),17))</f>
        <v>0</v>
      </c>
      <c r="R264" s="20" t="str">
        <f>IF(ISNA(INDEX($A$40:$T$172,MATCH($B264,$B$40:$B$172,0),18)),"",INDEX($A$40:$T$172,MATCH($B264,$B$40:$B$172,0),18))</f>
        <v>C</v>
      </c>
      <c r="S264" s="20">
        <f>IF(ISNA(INDEX($A$40:$T$172,MATCH($B264,$B$40:$B$172,0),19)),"",INDEX($A$40:$T$172,MATCH($B264,$B$40:$B$172,0),19))</f>
        <v>0</v>
      </c>
      <c r="T264" s="20" t="str">
        <f>IF(ISNA(INDEX($A$40:$T$172,MATCH($B264,$B$40:$B$172,0),20)),"",INDEX($A$40:$T$172,MATCH($B264,$B$40:$B$172,0),20))</f>
        <v>DC</v>
      </c>
      <c r="U264" s="83"/>
      <c r="V264" s="60"/>
      <c r="W264" s="60"/>
      <c r="X264" s="60"/>
      <c r="Y264" s="60"/>
      <c r="Z264" s="60"/>
    </row>
    <row r="265" spans="1:26" ht="14.4" x14ac:dyDescent="0.3">
      <c r="A265" s="22" t="str">
        <f>IF(ISNA(INDEX($A$40:$T$172,MATCH($B265,$B$40:$B$172,0),1)),"",INDEX($A$40:$T$172,MATCH($B265,$B$40:$B$172,0),1))</f>
        <v>YLU0011</v>
      </c>
      <c r="B265" s="300" t="s">
        <v>161</v>
      </c>
      <c r="C265" s="300"/>
      <c r="D265" s="300"/>
      <c r="E265" s="300"/>
      <c r="F265" s="300"/>
      <c r="G265" s="300"/>
      <c r="H265" s="300"/>
      <c r="I265" s="300"/>
      <c r="J265" s="12">
        <f>IF(ISNA(INDEX($A$40:$T$172,MATCH($B265,$B$40:$B$172,0),10)),"",INDEX($A$40:$T$172,MATCH($B265,$B$40:$B$172,0),10))</f>
        <v>2</v>
      </c>
      <c r="K265" s="12">
        <f>IF(ISNA(INDEX($A$40:$T$172,MATCH($B265,$B$40:$B$172,0),11)),"",INDEX($A$40:$T$172,MATCH($B265,$B$40:$B$172,0),11))</f>
        <v>0</v>
      </c>
      <c r="L265" s="12">
        <f>IF(ISNA(INDEX($A$40:$T$172,MATCH($B265,$B$40:$B$172,0),12)),"",INDEX($A$40:$T$172,MATCH($B265,$B$40:$B$172,0),12))</f>
        <v>2</v>
      </c>
      <c r="M265" s="12">
        <f>IF(ISNA(INDEX($A$40:$T$172,MATCH($B265,$B$40:$B$172,0),13)),"",INDEX($A$40:$T$172,MATCH($B265,$B$40:$B$172,0),13))</f>
        <v>0</v>
      </c>
      <c r="N265" s="12">
        <f>IF(ISNA(INDEX($A$40:$T$172,MATCH($B265,$B$40:$B$172,0),14)),"",INDEX($A$40:$T$172,MATCH($B265,$B$40:$B$172,0),14))</f>
        <v>2</v>
      </c>
      <c r="O265" s="12">
        <f>IF(ISNA(INDEX($A$40:$T$172,MATCH($B265,$B$40:$B$172,0),15)),"",INDEX($A$40:$T$172,MATCH($B265,$B$40:$B$172,0),15))</f>
        <v>2</v>
      </c>
      <c r="P265" s="12">
        <f>IF(ISNA(INDEX($A$40:$T$172,MATCH($B265,$B$40:$B$172,0),16)),"",INDEX($A$40:$T$172,MATCH($B265,$B$40:$B$172,0),16))</f>
        <v>4</v>
      </c>
      <c r="Q265" s="20">
        <f>IF(ISNA(INDEX($A$40:$T$172,MATCH($B265,$B$40:$B$172,0),17)),"",INDEX($A$40:$T$172,MATCH($B265,$B$40:$B$172,0),17))</f>
        <v>0</v>
      </c>
      <c r="R265" s="20">
        <f>IF(ISNA(INDEX($A$40:$T$172,MATCH($B265,$B$40:$B$172,0),18)),"",INDEX($A$40:$T$172,MATCH($B265,$B$40:$B$172,0),18))</f>
        <v>0</v>
      </c>
      <c r="S265" s="20" t="str">
        <f>IF(ISNA(INDEX($A$40:$T$172,MATCH($B265,$B$40:$B$172,0),19)),"",INDEX($A$40:$T$172,MATCH($B265,$B$40:$B$172,0),19))</f>
        <v>VP</v>
      </c>
      <c r="T265" s="20" t="str">
        <f>IF(ISNA(INDEX($A$40:$T$172,MATCH($B265,$B$40:$B$172,0),20)),"",INDEX($A$40:$T$172,MATCH($B265,$B$40:$B$172,0),20))</f>
        <v>DC</v>
      </c>
      <c r="U265" s="83"/>
      <c r="V265" s="60"/>
      <c r="W265" s="60"/>
      <c r="X265" s="60"/>
      <c r="Y265" s="60"/>
      <c r="Z265" s="60"/>
    </row>
    <row r="266" spans="1:26" ht="14.4" x14ac:dyDescent="0.3">
      <c r="A266" s="22" t="str">
        <f>IF(ISNA(INDEX($A$40:$T$172,MATCH($B266,$B$40:$B$172,0),1)),"",INDEX($A$40:$T$172,MATCH($B266,$B$40:$B$172,0),1))</f>
        <v>**</v>
      </c>
      <c r="B266" s="300" t="s">
        <v>160</v>
      </c>
      <c r="C266" s="300"/>
      <c r="D266" s="300"/>
      <c r="E266" s="300"/>
      <c r="F266" s="300"/>
      <c r="G266" s="300"/>
      <c r="H266" s="300"/>
      <c r="I266" s="300"/>
      <c r="J266" s="12">
        <f>IF(ISNA(INDEX($A$40:$T$172,MATCH($B266,$B$40:$B$172,0),10)),"",INDEX($A$40:$T$172,MATCH($B266,$B$40:$B$172,0),10))</f>
        <v>3</v>
      </c>
      <c r="K266" s="12">
        <f>IF(ISNA(INDEX($A$40:$T$172,MATCH($B266,$B$40:$B$172,0),11)),"",INDEX($A$40:$T$172,MATCH($B266,$B$40:$B$172,0),11))</f>
        <v>0</v>
      </c>
      <c r="L266" s="12">
        <f>IF(ISNA(INDEX($A$40:$T$172,MATCH($B266,$B$40:$B$172,0),12)),"",INDEX($A$40:$T$172,MATCH($B266,$B$40:$B$172,0),12))</f>
        <v>2</v>
      </c>
      <c r="M266" s="12">
        <f>IF(ISNA(INDEX($A$40:$T$172,MATCH($B266,$B$40:$B$172,0),13)),"",INDEX($A$40:$T$172,MATCH($B266,$B$40:$B$172,0),13))</f>
        <v>0</v>
      </c>
      <c r="N266" s="12">
        <f>IF(ISNA(INDEX($A$40:$T$172,MATCH($B266,$B$40:$B$172,0),14)),"",INDEX($A$40:$T$172,MATCH($B266,$B$40:$B$172,0),14))</f>
        <v>2</v>
      </c>
      <c r="O266" s="12">
        <f>IF(ISNA(INDEX($A$40:$T$172,MATCH($B266,$B$40:$B$172,0),15)),"",INDEX($A$40:$T$172,MATCH($B266,$B$40:$B$172,0),15))</f>
        <v>3</v>
      </c>
      <c r="P266" s="12">
        <f>IF(ISNA(INDEX($A$40:$T$172,MATCH($B266,$B$40:$B$172,0),16)),"",INDEX($A$40:$T$172,MATCH($B266,$B$40:$B$172,0),16))</f>
        <v>5</v>
      </c>
      <c r="Q266" s="20">
        <f>IF(ISNA(INDEX($A$40:$T$172,MATCH($B266,$B$40:$B$172,0),17)),"",INDEX($A$40:$T$172,MATCH($B266,$B$40:$B$172,0),17))</f>
        <v>0</v>
      </c>
      <c r="R266" s="20" t="str">
        <f>IF(ISNA(INDEX($A$40:$T$172,MATCH($B266,$B$40:$B$172,0),18)),"",INDEX($A$40:$T$172,MATCH($B266,$B$40:$B$172,0),18))</f>
        <v>C</v>
      </c>
      <c r="S266" s="20">
        <f>IF(ISNA(INDEX($A$40:$T$172,MATCH($B266,$B$40:$B$172,0),19)),"",INDEX($A$40:$T$172,MATCH($B266,$B$40:$B$172,0),19))</f>
        <v>0</v>
      </c>
      <c r="T266" s="20" t="str">
        <f>IF(ISNA(INDEX($A$40:$T$172,MATCH($B266,$B$40:$B$172,0),20)),"",INDEX($A$40:$T$172,MATCH($B266,$B$40:$B$172,0),20))</f>
        <v>DC</v>
      </c>
      <c r="U266" s="83"/>
      <c r="V266" s="60"/>
      <c r="W266" s="60"/>
      <c r="X266" s="60"/>
      <c r="Y266" s="60"/>
      <c r="Z266" s="60"/>
    </row>
    <row r="267" spans="1:26" ht="14.4" x14ac:dyDescent="0.3">
      <c r="A267" s="22" t="str">
        <f>IF(ISNA(INDEX($A$40:$T$172,MATCH($B267,$B$40:$B$172,0),1)),"",INDEX($A$40:$T$172,MATCH($B267,$B$40:$B$172,0),1))</f>
        <v>YLU0012</v>
      </c>
      <c r="B267" s="300" t="s">
        <v>163</v>
      </c>
      <c r="C267" s="300"/>
      <c r="D267" s="300"/>
      <c r="E267" s="300"/>
      <c r="F267" s="300"/>
      <c r="G267" s="300"/>
      <c r="H267" s="300"/>
      <c r="I267" s="300"/>
      <c r="J267" s="12">
        <f>IF(ISNA(INDEX($A$40:$T$172,MATCH($B267,$B$40:$B$172,0),10)),"",INDEX($A$40:$T$172,MATCH($B267,$B$40:$B$172,0),10))</f>
        <v>2</v>
      </c>
      <c r="K267" s="12">
        <f>IF(ISNA(INDEX($A$40:$T$172,MATCH($B267,$B$40:$B$172,0),11)),"",INDEX($A$40:$T$172,MATCH($B267,$B$40:$B$172,0),11))</f>
        <v>0</v>
      </c>
      <c r="L267" s="12">
        <f>IF(ISNA(INDEX($A$40:$T$172,MATCH($B267,$B$40:$B$172,0),12)),"",INDEX($A$40:$T$172,MATCH($B267,$B$40:$B$172,0),12))</f>
        <v>2</v>
      </c>
      <c r="M267" s="12">
        <f>IF(ISNA(INDEX($A$40:$T$172,MATCH($B267,$B$40:$B$172,0),13)),"",INDEX($A$40:$T$172,MATCH($B267,$B$40:$B$172,0),13))</f>
        <v>0</v>
      </c>
      <c r="N267" s="12">
        <f>IF(ISNA(INDEX($A$40:$T$172,MATCH($B267,$B$40:$B$172,0),14)),"",INDEX($A$40:$T$172,MATCH($B267,$B$40:$B$172,0),14))</f>
        <v>2</v>
      </c>
      <c r="O267" s="12">
        <f>IF(ISNA(INDEX($A$40:$T$172,MATCH($B267,$B$40:$B$172,0),15)),"",INDEX($A$40:$T$172,MATCH($B267,$B$40:$B$172,0),15))</f>
        <v>2</v>
      </c>
      <c r="P267" s="12">
        <f>IF(ISNA(INDEX($A$40:$T$172,MATCH($B267,$B$40:$B$172,0),16)),"",INDEX($A$40:$T$172,MATCH($B267,$B$40:$B$172,0),16))</f>
        <v>4</v>
      </c>
      <c r="Q267" s="20">
        <f>IF(ISNA(INDEX($A$40:$T$172,MATCH($B267,$B$40:$B$172,0),17)),"",INDEX($A$40:$T$172,MATCH($B267,$B$40:$B$172,0),17))</f>
        <v>0</v>
      </c>
      <c r="R267" s="20">
        <f>IF(ISNA(INDEX($A$40:$T$172,MATCH($B267,$B$40:$B$172,0),18)),"",INDEX($A$40:$T$172,MATCH($B267,$B$40:$B$172,0),18))</f>
        <v>0</v>
      </c>
      <c r="S267" s="20" t="str">
        <f>IF(ISNA(INDEX($A$40:$T$172,MATCH($B267,$B$40:$B$172,0),19)),"",INDEX($A$40:$T$172,MATCH($B267,$B$40:$B$172,0),19))</f>
        <v>VP</v>
      </c>
      <c r="T267" s="20" t="str">
        <f>IF(ISNA(INDEX($A$40:$T$172,MATCH($B267,$B$40:$B$172,0),20)),"",INDEX($A$40:$T$172,MATCH($B267,$B$40:$B$172,0),20))</f>
        <v>DC</v>
      </c>
      <c r="U267" s="83"/>
      <c r="V267" s="60"/>
      <c r="W267" s="60"/>
      <c r="X267" s="60"/>
      <c r="Y267" s="60"/>
      <c r="Z267" s="60"/>
    </row>
    <row r="268" spans="1:26" s="111" customFormat="1" ht="14.4" x14ac:dyDescent="0.3">
      <c r="A268" s="22" t="str">
        <f>IF(ISNA(INDEX($A$40:$T$172,MATCH($B268,$B$40:$B$172,0),1)),"",INDEX($A$40:$T$172,MATCH($B268,$B$40:$B$172,0),1))</f>
        <v>ULR1101</v>
      </c>
      <c r="B268" s="300" t="s">
        <v>188</v>
      </c>
      <c r="C268" s="300"/>
      <c r="D268" s="300"/>
      <c r="E268" s="300"/>
      <c r="F268" s="300"/>
      <c r="G268" s="300"/>
      <c r="H268" s="300"/>
      <c r="I268" s="300"/>
      <c r="J268" s="12">
        <f>IF(ISNA(INDEX($A$40:$T$172,MATCH($B268,$B$40:$B$172,0),10)),"",INDEX($A$40:$T$172,MATCH($B268,$B$40:$B$172,0),10))</f>
        <v>4</v>
      </c>
      <c r="K268" s="12">
        <f>IF(ISNA(INDEX($A$40:$T$172,MATCH($B268,$B$40:$B$172,0),11)),"",INDEX($A$40:$T$172,MATCH($B268,$B$40:$B$172,0),11))</f>
        <v>2</v>
      </c>
      <c r="L268" s="12">
        <f>IF(ISNA(INDEX($A$40:$T$172,MATCH($B268,$B$40:$B$172,0),12)),"",INDEX($A$40:$T$172,MATCH($B268,$B$40:$B$172,0),12))</f>
        <v>1</v>
      </c>
      <c r="M268" s="12">
        <f>IF(ISNA(INDEX($A$40:$T$172,MATCH($B268,$B$40:$B$172,0),13)),"",INDEX($A$40:$T$172,MATCH($B268,$B$40:$B$172,0),13))</f>
        <v>0</v>
      </c>
      <c r="N268" s="12">
        <f>IF(ISNA(INDEX($A$40:$T$172,MATCH($B268,$B$40:$B$172,0),14)),"",INDEX($A$40:$T$172,MATCH($B268,$B$40:$B$172,0),14))</f>
        <v>3</v>
      </c>
      <c r="O268" s="12">
        <f>IF(ISNA(INDEX($A$40:$T$172,MATCH($B268,$B$40:$B$172,0),15)),"",INDEX($A$40:$T$172,MATCH($B268,$B$40:$B$172,0),15))</f>
        <v>4</v>
      </c>
      <c r="P268" s="12">
        <f>IF(ISNA(INDEX($A$40:$T$172,MATCH($B268,$B$40:$B$172,0),16)),"",INDEX($A$40:$T$172,MATCH($B268,$B$40:$B$172,0),16))</f>
        <v>7</v>
      </c>
      <c r="Q268" s="20" t="str">
        <f>IF(ISNA(INDEX($A$40:$T$172,MATCH($B268,$B$40:$B$172,0),17)),"",INDEX($A$40:$T$172,MATCH($B268,$B$40:$B$172,0),17))</f>
        <v>E</v>
      </c>
      <c r="R268" s="20">
        <f>IF(ISNA(INDEX($A$40:$T$172,MATCH($B268,$B$40:$B$172,0),18)),"",INDEX($A$40:$T$172,MATCH($B268,$B$40:$B$172,0),18))</f>
        <v>0</v>
      </c>
      <c r="S268" s="20">
        <f>IF(ISNA(INDEX($A$40:$T$172,MATCH($B268,$B$40:$B$172,0),19)),"",INDEX($A$40:$T$172,MATCH($B268,$B$40:$B$172,0),19))</f>
        <v>0</v>
      </c>
      <c r="T268" s="20" t="str">
        <f>IF(ISNA(INDEX($A$40:$T$172,MATCH($B268,$B$40:$B$172,0),20)),"",INDEX($A$40:$T$172,MATCH($B268,$B$40:$B$172,0),20))</f>
        <v>DC</v>
      </c>
      <c r="U268" s="83"/>
      <c r="V268" s="60"/>
      <c r="W268" s="60"/>
      <c r="X268" s="60"/>
      <c r="Y268" s="60"/>
      <c r="Z268" s="60"/>
    </row>
    <row r="269" spans="1:26" ht="14.4" hidden="1" x14ac:dyDescent="0.3">
      <c r="A269" s="77" t="s">
        <v>29</v>
      </c>
      <c r="B269" s="357"/>
      <c r="C269" s="357"/>
      <c r="D269" s="357"/>
      <c r="E269" s="357"/>
      <c r="F269" s="357"/>
      <c r="G269" s="357"/>
      <c r="H269" s="357"/>
      <c r="I269" s="357"/>
      <c r="J269" s="14">
        <f t="shared" ref="J269:P269" si="82">SUM(J264:J268)</f>
        <v>14</v>
      </c>
      <c r="K269" s="14">
        <f t="shared" si="82"/>
        <v>2</v>
      </c>
      <c r="L269" s="14">
        <f t="shared" si="82"/>
        <v>9</v>
      </c>
      <c r="M269" s="14">
        <f t="shared" si="82"/>
        <v>0</v>
      </c>
      <c r="N269" s="14">
        <f t="shared" si="82"/>
        <v>11</v>
      </c>
      <c r="O269" s="14">
        <f t="shared" si="82"/>
        <v>14</v>
      </c>
      <c r="P269" s="14">
        <f t="shared" si="82"/>
        <v>25</v>
      </c>
      <c r="Q269" s="77">
        <f>COUNTIF(Q264:Q268,"E")</f>
        <v>1</v>
      </c>
      <c r="R269" s="77">
        <f>COUNTIF(R264:R268,"C")</f>
        <v>2</v>
      </c>
      <c r="S269" s="77">
        <f>COUNTIF(S264:S268,"VP")</f>
        <v>2</v>
      </c>
      <c r="T269" s="78">
        <f>COUNTA(T264:T268)</f>
        <v>5</v>
      </c>
      <c r="U269" s="83"/>
      <c r="V269" s="60"/>
      <c r="W269" s="60"/>
      <c r="X269" s="60"/>
      <c r="Y269" s="60"/>
      <c r="Z269" s="60"/>
    </row>
    <row r="270" spans="1:26" ht="14.4" hidden="1" x14ac:dyDescent="0.3">
      <c r="A270" s="265" t="s">
        <v>72</v>
      </c>
      <c r="B270" s="265"/>
      <c r="C270" s="265"/>
      <c r="D270" s="265"/>
      <c r="E270" s="265"/>
      <c r="F270" s="265"/>
      <c r="G270" s="265"/>
      <c r="H270" s="265"/>
      <c r="I270" s="265"/>
      <c r="J270" s="265"/>
      <c r="K270" s="265"/>
      <c r="L270" s="265"/>
      <c r="M270" s="265"/>
      <c r="N270" s="265"/>
      <c r="O270" s="265"/>
      <c r="P270" s="265"/>
      <c r="Q270" s="265"/>
      <c r="R270" s="265"/>
      <c r="S270" s="265"/>
      <c r="T270" s="265"/>
      <c r="U270" s="83"/>
      <c r="V270" s="60"/>
      <c r="W270" s="60"/>
      <c r="X270" s="60"/>
      <c r="Y270" s="60"/>
      <c r="Z270" s="60"/>
    </row>
    <row r="271" spans="1:26" ht="14.4" hidden="1" x14ac:dyDescent="0.3">
      <c r="A271" s="22" t="str">
        <f>IF(ISNA(INDEX($A$40:$T$172,MATCH($B271,$B$40:$B$172,0),1)),"",INDEX($A$40:$T$172,MATCH($B271,$B$40:$B$172,0),1))</f>
        <v/>
      </c>
      <c r="B271" s="300"/>
      <c r="C271" s="300"/>
      <c r="D271" s="300"/>
      <c r="E271" s="300"/>
      <c r="F271" s="300"/>
      <c r="G271" s="300"/>
      <c r="H271" s="300"/>
      <c r="I271" s="300"/>
      <c r="J271" s="12" t="str">
        <f>IF(ISNA(INDEX($A$40:$T$172,MATCH($B271,$B$40:$B$172,0),10)),"",INDEX($A$40:$T$172,MATCH($B271,$B$40:$B$172,0),10))</f>
        <v/>
      </c>
      <c r="K271" s="12" t="str">
        <f>IF(ISNA(INDEX($A$40:$T$172,MATCH($B271,$B$40:$B$172,0),11)),"",INDEX($A$40:$T$172,MATCH($B271,$B$40:$B$172,0),11))</f>
        <v/>
      </c>
      <c r="L271" s="12" t="str">
        <f>IF(ISNA(INDEX($A$40:$T$172,MATCH($B271,$B$40:$B$172,0),12)),"",INDEX($A$40:$T$172,MATCH($B271,$B$40:$B$172,0),12))</f>
        <v/>
      </c>
      <c r="M271" s="12" t="str">
        <f>IF(ISNA(INDEX($A$40:$T$172,MATCH($B271,$B$40:$B$172,0),13)),"",INDEX($A$40:$T$172,MATCH($B271,$B$40:$B$172,0),13))</f>
        <v/>
      </c>
      <c r="N271" s="12" t="str">
        <f>IF(ISNA(INDEX($A$40:$T$172,MATCH($B271,$B$40:$B$172,0),14)),"",INDEX($A$40:$T$172,MATCH($B271,$B$40:$B$172,0),14))</f>
        <v/>
      </c>
      <c r="O271" s="12" t="str">
        <f>IF(ISNA(INDEX($A$40:$T$172,MATCH($B271,$B$40:$B$172,0),15)),"",INDEX($A$40:$T$172,MATCH($B271,$B$40:$B$172,0),15))</f>
        <v/>
      </c>
      <c r="P271" s="12" t="str">
        <f>IF(ISNA(INDEX($A$40:$T$172,MATCH($B271,$B$40:$B$172,0),16)),"",INDEX($A$40:$T$172,MATCH($B271,$B$40:$B$172,0),16))</f>
        <v/>
      </c>
      <c r="Q271" s="20" t="str">
        <f>IF(ISNA(INDEX($A$40:$T$172,MATCH($B271,$B$40:$B$172,0),17)),"",INDEX($A$40:$T$172,MATCH($B271,$B$40:$B$172,0),17))</f>
        <v/>
      </c>
      <c r="R271" s="20" t="str">
        <f>IF(ISNA(INDEX($A$40:$T$172,MATCH($B271,$B$40:$B$172,0),18)),"",INDEX($A$40:$T$172,MATCH($B271,$B$40:$B$172,0),18))</f>
        <v/>
      </c>
      <c r="S271" s="20" t="str">
        <f>IF(ISNA(INDEX($A$40:$T$172,MATCH($B271,$B$40:$B$172,0),19)),"",INDEX($A$40:$T$172,MATCH($B271,$B$40:$B$172,0),19))</f>
        <v/>
      </c>
      <c r="T271" s="20" t="str">
        <f>IF(ISNA(INDEX($A$40:$T$172,MATCH($B271,$B$40:$B$172,0),20)),"",INDEX($A$40:$T$172,MATCH($B271,$B$40:$B$172,0),20))</f>
        <v/>
      </c>
      <c r="U271" s="83"/>
      <c r="V271" s="60"/>
      <c r="W271" s="60"/>
      <c r="X271" s="60"/>
      <c r="Y271" s="60"/>
      <c r="Z271" s="60"/>
    </row>
    <row r="272" spans="1:26" s="111" customFormat="1" ht="14.4" hidden="1" x14ac:dyDescent="0.3">
      <c r="A272" s="22" t="str">
        <f>IF(ISNA(INDEX($A$40:$T$172,MATCH($B272,$B$40:$B$172,0),1)),"",INDEX($A$40:$T$172,MATCH($B272,$B$40:$B$172,0),1))</f>
        <v/>
      </c>
      <c r="B272" s="300"/>
      <c r="C272" s="300"/>
      <c r="D272" s="300"/>
      <c r="E272" s="300"/>
      <c r="F272" s="300"/>
      <c r="G272" s="300"/>
      <c r="H272" s="300"/>
      <c r="I272" s="300"/>
      <c r="J272" s="12" t="str">
        <f>IF(ISNA(INDEX($A$40:$T$172,MATCH($B272,$B$40:$B$172,0),10)),"",INDEX($A$40:$T$172,MATCH($B272,$B$40:$B$172,0),10))</f>
        <v/>
      </c>
      <c r="K272" s="12" t="str">
        <f>IF(ISNA(INDEX($A$40:$T$172,MATCH($B272,$B$40:$B$172,0),11)),"",INDEX($A$40:$T$172,MATCH($B272,$B$40:$B$172,0),11))</f>
        <v/>
      </c>
      <c r="L272" s="12" t="str">
        <f>IF(ISNA(INDEX($A$40:$T$172,MATCH($B272,$B$40:$B$172,0),12)),"",INDEX($A$40:$T$172,MATCH($B272,$B$40:$B$172,0),12))</f>
        <v/>
      </c>
      <c r="M272" s="12" t="str">
        <f>IF(ISNA(INDEX($A$40:$T$172,MATCH($B272,$B$40:$B$172,0),13)),"",INDEX($A$40:$T$172,MATCH($B272,$B$40:$B$172,0),13))</f>
        <v/>
      </c>
      <c r="N272" s="12" t="str">
        <f>IF(ISNA(INDEX($A$40:$T$172,MATCH($B272,$B$40:$B$172,0),14)),"",INDEX($A$40:$T$172,MATCH($B272,$B$40:$B$172,0),14))</f>
        <v/>
      </c>
      <c r="O272" s="12" t="str">
        <f>IF(ISNA(INDEX($A$40:$T$172,MATCH($B272,$B$40:$B$172,0),15)),"",INDEX($A$40:$T$172,MATCH($B272,$B$40:$B$172,0),15))</f>
        <v/>
      </c>
      <c r="P272" s="12" t="str">
        <f>IF(ISNA(INDEX($A$40:$T$172,MATCH($B272,$B$40:$B$172,0),16)),"",INDEX($A$40:$T$172,MATCH($B272,$B$40:$B$172,0),16))</f>
        <v/>
      </c>
      <c r="Q272" s="20" t="str">
        <f>IF(ISNA(INDEX($A$40:$T$172,MATCH($B272,$B$40:$B$172,0),17)),"",INDEX($A$40:$T$172,MATCH($B272,$B$40:$B$172,0),17))</f>
        <v/>
      </c>
      <c r="R272" s="20" t="str">
        <f>IF(ISNA(INDEX($A$40:$T$172,MATCH($B272,$B$40:$B$172,0),18)),"",INDEX($A$40:$T$172,MATCH($B272,$B$40:$B$172,0),18))</f>
        <v/>
      </c>
      <c r="S272" s="20" t="str">
        <f>IF(ISNA(INDEX($A$40:$T$172,MATCH($B272,$B$40:$B$172,0),19)),"",INDEX($A$40:$T$172,MATCH($B272,$B$40:$B$172,0),19))</f>
        <v/>
      </c>
      <c r="T272" s="20" t="str">
        <f>IF(ISNA(INDEX($A$40:$T$172,MATCH($B272,$B$40:$B$172,0),20)),"",INDEX($A$40:$T$172,MATCH($B272,$B$40:$B$172,0),20))</f>
        <v/>
      </c>
      <c r="U272" s="83"/>
      <c r="V272" s="60"/>
      <c r="W272" s="60"/>
      <c r="X272" s="60"/>
      <c r="Y272" s="60"/>
      <c r="Z272" s="60"/>
    </row>
    <row r="273" spans="1:26" s="57" customFormat="1" ht="14.4" hidden="1" x14ac:dyDescent="0.3">
      <c r="A273" s="22" t="str">
        <f>IF(ISNA(INDEX($A$40:$T$172,MATCH($B273,$B$40:$B$172,0),1)),"",INDEX($A$40:$T$172,MATCH($B273,$B$40:$B$172,0),1))</f>
        <v/>
      </c>
      <c r="B273" s="300"/>
      <c r="C273" s="300"/>
      <c r="D273" s="300"/>
      <c r="E273" s="300"/>
      <c r="F273" s="300"/>
      <c r="G273" s="300"/>
      <c r="H273" s="300"/>
      <c r="I273" s="300"/>
      <c r="J273" s="12" t="str">
        <f>IF(ISNA(INDEX($A$40:$T$172,MATCH($B273,$B$40:$B$172,0),10)),"",INDEX($A$40:$T$172,MATCH($B273,$B$40:$B$172,0),10))</f>
        <v/>
      </c>
      <c r="K273" s="12" t="str">
        <f>IF(ISNA(INDEX($A$40:$T$172,MATCH($B273,$B$40:$B$172,0),11)),"",INDEX($A$40:$T$172,MATCH($B273,$B$40:$B$172,0),11))</f>
        <v/>
      </c>
      <c r="L273" s="12" t="str">
        <f>IF(ISNA(INDEX($A$40:$T$172,MATCH($B273,$B$40:$B$172,0),12)),"",INDEX($A$40:$T$172,MATCH($B273,$B$40:$B$172,0),12))</f>
        <v/>
      </c>
      <c r="M273" s="12" t="str">
        <f>IF(ISNA(INDEX($A$40:$T$172,MATCH($B273,$B$40:$B$172,0),13)),"",INDEX($A$40:$T$172,MATCH($B273,$B$40:$B$172,0),13))</f>
        <v/>
      </c>
      <c r="N273" s="12" t="str">
        <f>IF(ISNA(INDEX($A$40:$T$172,MATCH($B273,$B$40:$B$172,0),14)),"",INDEX($A$40:$T$172,MATCH($B273,$B$40:$B$172,0),14))</f>
        <v/>
      </c>
      <c r="O273" s="12" t="str">
        <f>IF(ISNA(INDEX($A$40:$T$172,MATCH($B273,$B$40:$B$172,0),15)),"",INDEX($A$40:$T$172,MATCH($B273,$B$40:$B$172,0),15))</f>
        <v/>
      </c>
      <c r="P273" s="12" t="str">
        <f>IF(ISNA(INDEX($A$40:$T$172,MATCH($B273,$B$40:$B$172,0),16)),"",INDEX($A$40:$T$172,MATCH($B273,$B$40:$B$172,0),16))</f>
        <v/>
      </c>
      <c r="Q273" s="20" t="str">
        <f>IF(ISNA(INDEX($A$40:$T$172,MATCH($B273,$B$40:$B$172,0),17)),"",INDEX($A$40:$T$172,MATCH($B273,$B$40:$B$172,0),17))</f>
        <v/>
      </c>
      <c r="R273" s="20" t="str">
        <f>IF(ISNA(INDEX($A$40:$T$172,MATCH($B273,$B$40:$B$172,0),18)),"",INDEX($A$40:$T$172,MATCH($B273,$B$40:$B$172,0),18))</f>
        <v/>
      </c>
      <c r="S273" s="20" t="str">
        <f>IF(ISNA(INDEX($A$40:$T$172,MATCH($B273,$B$40:$B$172,0),19)),"",INDEX($A$40:$T$172,MATCH($B273,$B$40:$B$172,0),19))</f>
        <v/>
      </c>
      <c r="T273" s="20" t="str">
        <f>IF(ISNA(INDEX($A$40:$T$172,MATCH($B273,$B$40:$B$172,0),20)),"",INDEX($A$40:$T$172,MATCH($B273,$B$40:$B$172,0),20))</f>
        <v/>
      </c>
      <c r="U273" s="83"/>
      <c r="V273" s="60"/>
      <c r="W273" s="60"/>
      <c r="X273" s="60"/>
      <c r="Y273" s="60"/>
      <c r="Z273" s="60"/>
    </row>
    <row r="274" spans="1:26" ht="14.4" hidden="1" x14ac:dyDescent="0.3">
      <c r="A274" s="77" t="s">
        <v>29</v>
      </c>
      <c r="B274" s="265"/>
      <c r="C274" s="265"/>
      <c r="D274" s="265"/>
      <c r="E274" s="265"/>
      <c r="F274" s="265"/>
      <c r="G274" s="265"/>
      <c r="H274" s="265"/>
      <c r="I274" s="265"/>
      <c r="J274" s="14">
        <f t="shared" ref="J274:P274" si="83">SUM(J271:J273)</f>
        <v>0</v>
      </c>
      <c r="K274" s="97">
        <f t="shared" si="83"/>
        <v>0</v>
      </c>
      <c r="L274" s="97">
        <f t="shared" si="83"/>
        <v>0</v>
      </c>
      <c r="M274" s="97">
        <f t="shared" si="83"/>
        <v>0</v>
      </c>
      <c r="N274" s="97">
        <f t="shared" si="83"/>
        <v>0</v>
      </c>
      <c r="O274" s="97">
        <f t="shared" si="83"/>
        <v>0</v>
      </c>
      <c r="P274" s="97">
        <f t="shared" si="83"/>
        <v>0</v>
      </c>
      <c r="Q274" s="77">
        <f>COUNTIF(Q271:Q273,"E")</f>
        <v>0</v>
      </c>
      <c r="R274" s="77">
        <f>COUNTIF(R271:R273,"C")</f>
        <v>0</v>
      </c>
      <c r="S274" s="77">
        <f>COUNTIF(S271:S273,"VP")</f>
        <v>0</v>
      </c>
      <c r="T274" s="78">
        <v>0</v>
      </c>
      <c r="U274" s="185" t="s">
        <v>105</v>
      </c>
      <c r="V274" s="185"/>
      <c r="W274" s="185"/>
      <c r="X274" s="185"/>
      <c r="Y274" s="60"/>
      <c r="Z274" s="60"/>
    </row>
    <row r="275" spans="1:26" x14ac:dyDescent="0.25">
      <c r="A275" s="277" t="s">
        <v>153</v>
      </c>
      <c r="B275" s="277"/>
      <c r="C275" s="277"/>
      <c r="D275" s="277"/>
      <c r="E275" s="277"/>
      <c r="F275" s="277"/>
      <c r="G275" s="277"/>
      <c r="H275" s="277"/>
      <c r="I275" s="277"/>
      <c r="J275" s="14">
        <f t="shared" ref="J275:T275" si="84">SUM(J269,J274)</f>
        <v>14</v>
      </c>
      <c r="K275" s="14">
        <f t="shared" si="84"/>
        <v>2</v>
      </c>
      <c r="L275" s="14">
        <f t="shared" si="84"/>
        <v>9</v>
      </c>
      <c r="M275" s="14">
        <f t="shared" si="84"/>
        <v>0</v>
      </c>
      <c r="N275" s="14">
        <f t="shared" si="84"/>
        <v>11</v>
      </c>
      <c r="O275" s="14">
        <f t="shared" si="84"/>
        <v>14</v>
      </c>
      <c r="P275" s="14">
        <f t="shared" si="84"/>
        <v>25</v>
      </c>
      <c r="Q275" s="14">
        <f t="shared" si="84"/>
        <v>1</v>
      </c>
      <c r="R275" s="14">
        <f t="shared" si="84"/>
        <v>2</v>
      </c>
      <c r="S275" s="14">
        <f t="shared" si="84"/>
        <v>2</v>
      </c>
      <c r="T275" s="84">
        <f t="shared" si="84"/>
        <v>5</v>
      </c>
      <c r="U275" s="185"/>
      <c r="V275" s="185"/>
      <c r="W275" s="185"/>
      <c r="X275" s="185"/>
    </row>
    <row r="276" spans="1:26" x14ac:dyDescent="0.25">
      <c r="A276" s="269" t="s">
        <v>54</v>
      </c>
      <c r="B276" s="270"/>
      <c r="C276" s="270"/>
      <c r="D276" s="270"/>
      <c r="E276" s="270"/>
      <c r="F276" s="270"/>
      <c r="G276" s="270"/>
      <c r="H276" s="270"/>
      <c r="I276" s="270"/>
      <c r="J276" s="271"/>
      <c r="K276" s="14">
        <f t="shared" ref="K276:P276" si="85">K269*14+K274*12</f>
        <v>28</v>
      </c>
      <c r="L276" s="14">
        <f t="shared" si="85"/>
        <v>126</v>
      </c>
      <c r="M276" s="14">
        <f t="shared" si="85"/>
        <v>0</v>
      </c>
      <c r="N276" s="14">
        <f t="shared" si="85"/>
        <v>154</v>
      </c>
      <c r="O276" s="14">
        <f t="shared" si="85"/>
        <v>196</v>
      </c>
      <c r="P276" s="14">
        <f t="shared" si="85"/>
        <v>350</v>
      </c>
      <c r="Q276" s="291"/>
      <c r="R276" s="292"/>
      <c r="S276" s="292"/>
      <c r="T276" s="293"/>
      <c r="U276" s="185"/>
      <c r="V276" s="185"/>
      <c r="W276" s="185"/>
      <c r="X276" s="185"/>
    </row>
    <row r="277" spans="1:26" ht="12.75" customHeight="1" x14ac:dyDescent="0.25">
      <c r="A277" s="272"/>
      <c r="B277" s="273"/>
      <c r="C277" s="273"/>
      <c r="D277" s="273"/>
      <c r="E277" s="273"/>
      <c r="F277" s="273"/>
      <c r="G277" s="273"/>
      <c r="H277" s="273"/>
      <c r="I277" s="273"/>
      <c r="J277" s="274"/>
      <c r="K277" s="297">
        <f>SUM(K276:M276)</f>
        <v>154</v>
      </c>
      <c r="L277" s="298"/>
      <c r="M277" s="299"/>
      <c r="N277" s="297">
        <f>SUM(N276:O276)</f>
        <v>350</v>
      </c>
      <c r="O277" s="298"/>
      <c r="P277" s="299"/>
      <c r="Q277" s="294"/>
      <c r="R277" s="295"/>
      <c r="S277" s="295"/>
      <c r="T277" s="296"/>
      <c r="U277" s="186" t="s">
        <v>106</v>
      </c>
      <c r="V277" s="187"/>
      <c r="W277" s="186" t="s">
        <v>107</v>
      </c>
      <c r="X277" s="187"/>
    </row>
    <row r="278" spans="1:26" ht="12.75" customHeight="1" x14ac:dyDescent="0.25">
      <c r="A278" s="283" t="s">
        <v>98</v>
      </c>
      <c r="B278" s="284"/>
      <c r="C278" s="284"/>
      <c r="D278" s="284"/>
      <c r="E278" s="284"/>
      <c r="F278" s="284"/>
      <c r="G278" s="284"/>
      <c r="H278" s="284"/>
      <c r="I278" s="284"/>
      <c r="J278" s="285"/>
      <c r="K278" s="287">
        <f>T275/SUM(T53,T70,T86,T100,T115,T129)</f>
        <v>0.12820512820512819</v>
      </c>
      <c r="L278" s="288"/>
      <c r="M278" s="288"/>
      <c r="N278" s="288"/>
      <c r="O278" s="288"/>
      <c r="P278" s="288"/>
      <c r="Q278" s="288"/>
      <c r="R278" s="288"/>
      <c r="S278" s="288"/>
      <c r="T278" s="289"/>
      <c r="U278" s="188"/>
      <c r="V278" s="189"/>
      <c r="W278" s="188"/>
      <c r="X278" s="189"/>
    </row>
    <row r="279" spans="1:26" ht="12.75" customHeight="1" x14ac:dyDescent="0.25">
      <c r="A279" s="286" t="s">
        <v>99</v>
      </c>
      <c r="B279" s="286"/>
      <c r="C279" s="286"/>
      <c r="D279" s="286"/>
      <c r="E279" s="286"/>
      <c r="F279" s="286"/>
      <c r="G279" s="286"/>
      <c r="H279" s="286"/>
      <c r="I279" s="286"/>
      <c r="J279" s="286"/>
      <c r="K279" s="287">
        <f>K277/(SUM(N53,N70,N86,N100,N115)*14+N129*12)</f>
        <v>7.5936883629191321E-2</v>
      </c>
      <c r="L279" s="288"/>
      <c r="M279" s="288"/>
      <c r="N279" s="288"/>
      <c r="O279" s="288"/>
      <c r="P279" s="288"/>
      <c r="Q279" s="288"/>
      <c r="R279" s="288"/>
      <c r="S279" s="288"/>
      <c r="T279" s="289"/>
      <c r="U279" s="190">
        <f>K216+K255+K278</f>
        <v>1</v>
      </c>
      <c r="V279" s="191"/>
      <c r="W279" s="190" t="e">
        <f>#REF!+K255+K278</f>
        <v>#REF!</v>
      </c>
      <c r="X279" s="191"/>
      <c r="Y279" s="194" t="s">
        <v>108</v>
      </c>
      <c r="Z279" s="195"/>
    </row>
    <row r="280" spans="1:26" s="70" customFormat="1" ht="12.75" customHeight="1" x14ac:dyDescent="0.25">
      <c r="U280" s="190">
        <f>K217+K256+K279</f>
        <v>1</v>
      </c>
      <c r="V280" s="191"/>
      <c r="W280" s="190" t="e">
        <f>#REF!+K256+K279</f>
        <v>#REF!</v>
      </c>
      <c r="X280" s="191"/>
      <c r="Y280" s="194" t="s">
        <v>109</v>
      </c>
      <c r="Z280" s="195"/>
    </row>
    <row r="281" spans="1:26" s="70" customFormat="1" ht="12.75" customHeight="1" x14ac:dyDescent="0.25">
      <c r="U281" s="192" t="str">
        <f>IF(U279=100%,"Corect",IF(U279&gt;100%,"Ați dublat unele discipline","Ați pierdut unele discipline"))</f>
        <v>Corect</v>
      </c>
      <c r="V281" s="193"/>
      <c r="W281" s="192" t="e">
        <f>IF(W279=100%,"Corect",IF(W279&gt;100%,"Ați dublat unele discipline","Ați pierdut unele discipline"))</f>
        <v>#REF!</v>
      </c>
      <c r="X281" s="193"/>
    </row>
    <row r="282" spans="1:26" x14ac:dyDescent="0.25">
      <c r="U282" s="192" t="str">
        <f>IF(U280=100%,"Corect",IF(U280&gt;100%,"Ați dublat unele discipline","Ați pierdut unele discipline"))</f>
        <v>Corect</v>
      </c>
      <c r="V282" s="193"/>
      <c r="W282" s="192" t="e">
        <f>IF(W280=100%,"Corect",IF(W280&gt;100%,"Ați dublat unele discipline","Ați pierdut unele discipline"))</f>
        <v>#REF!</v>
      </c>
      <c r="X282" s="193"/>
    </row>
    <row r="283" spans="1:26" ht="12.75" customHeight="1" x14ac:dyDescent="0.25">
      <c r="A283" s="172" t="s">
        <v>73</v>
      </c>
      <c r="B283" s="172"/>
      <c r="C283" s="172"/>
      <c r="D283" s="172"/>
      <c r="E283" s="172"/>
      <c r="F283" s="172"/>
      <c r="G283" s="172"/>
      <c r="H283" s="172"/>
      <c r="I283" s="172"/>
      <c r="J283" s="172"/>
      <c r="K283" s="172"/>
      <c r="L283" s="172"/>
      <c r="M283" s="172"/>
      <c r="N283" s="172"/>
      <c r="O283" s="172"/>
      <c r="P283" s="172"/>
      <c r="Q283" s="172"/>
      <c r="R283" s="172"/>
      <c r="S283" s="172"/>
      <c r="T283" s="172"/>
      <c r="U283" s="196" t="s">
        <v>157</v>
      </c>
      <c r="V283" s="196"/>
      <c r="W283" s="196"/>
      <c r="X283" s="196"/>
      <c r="Y283" s="196"/>
      <c r="Z283" s="196"/>
    </row>
    <row r="284" spans="1:26" ht="12.75" customHeight="1" x14ac:dyDescent="0.25">
      <c r="A284" s="466" t="s">
        <v>31</v>
      </c>
      <c r="B284" s="301" t="s">
        <v>62</v>
      </c>
      <c r="C284" s="302"/>
      <c r="D284" s="302"/>
      <c r="E284" s="302"/>
      <c r="F284" s="302"/>
      <c r="G284" s="303"/>
      <c r="H284" s="301" t="s">
        <v>65</v>
      </c>
      <c r="I284" s="303"/>
      <c r="J284" s="454" t="s">
        <v>66</v>
      </c>
      <c r="K284" s="456"/>
      <c r="L284" s="456"/>
      <c r="M284" s="456"/>
      <c r="N284" s="456"/>
      <c r="O284" s="455"/>
      <c r="P284" s="301" t="s">
        <v>53</v>
      </c>
      <c r="Q284" s="303"/>
      <c r="R284" s="275" t="s">
        <v>67</v>
      </c>
      <c r="S284" s="275"/>
      <c r="T284" s="275"/>
      <c r="U284" s="196"/>
      <c r="V284" s="196"/>
      <c r="W284" s="196"/>
      <c r="X284" s="196"/>
      <c r="Y284" s="196"/>
      <c r="Z284" s="196"/>
    </row>
    <row r="285" spans="1:26" x14ac:dyDescent="0.25">
      <c r="A285" s="467"/>
      <c r="B285" s="304"/>
      <c r="C285" s="305"/>
      <c r="D285" s="305"/>
      <c r="E285" s="305"/>
      <c r="F285" s="305"/>
      <c r="G285" s="306"/>
      <c r="H285" s="304"/>
      <c r="I285" s="306"/>
      <c r="J285" s="454" t="s">
        <v>38</v>
      </c>
      <c r="K285" s="455"/>
      <c r="L285" s="454" t="s">
        <v>8</v>
      </c>
      <c r="M285" s="455"/>
      <c r="N285" s="454" t="s">
        <v>35</v>
      </c>
      <c r="O285" s="455"/>
      <c r="P285" s="304"/>
      <c r="Q285" s="306"/>
      <c r="R285" s="115" t="s">
        <v>68</v>
      </c>
      <c r="S285" s="115" t="s">
        <v>69</v>
      </c>
      <c r="T285" s="115" t="s">
        <v>70</v>
      </c>
      <c r="U285" s="196"/>
      <c r="V285" s="196"/>
      <c r="W285" s="196"/>
      <c r="X285" s="196"/>
      <c r="Y285" s="196"/>
      <c r="Z285" s="196"/>
    </row>
    <row r="286" spans="1:26" ht="12.75" customHeight="1" x14ac:dyDescent="0.25">
      <c r="A286" s="21">
        <v>1</v>
      </c>
      <c r="B286" s="454" t="s">
        <v>63</v>
      </c>
      <c r="C286" s="456"/>
      <c r="D286" s="456"/>
      <c r="E286" s="456"/>
      <c r="F286" s="456"/>
      <c r="G286" s="455"/>
      <c r="H286" s="461">
        <f>J286</f>
        <v>1532</v>
      </c>
      <c r="I286" s="462"/>
      <c r="J286" s="463">
        <f>(SUM(N53+N70+N86+N100+N115)*14+N129*12)-J287</f>
        <v>1532</v>
      </c>
      <c r="K286" s="464"/>
      <c r="L286" s="463">
        <f>(SUM(O53+O70+O86+O100+O115)*14+O129*12)-L287</f>
        <v>2104</v>
      </c>
      <c r="M286" s="464"/>
      <c r="N286" s="463">
        <f>(SUM(P53+P70+P86+P100+P115)*14+P129*12)-N287</f>
        <v>3636</v>
      </c>
      <c r="O286" s="464"/>
      <c r="P286" s="457">
        <f>H286/H288</f>
        <v>0.75542406311637078</v>
      </c>
      <c r="Q286" s="458"/>
      <c r="R286" s="78">
        <f>J53+J70-R287</f>
        <v>56</v>
      </c>
      <c r="S286" s="78">
        <f>J86+J100-S287</f>
        <v>38</v>
      </c>
      <c r="T286" s="78">
        <f>J115+J129-T287</f>
        <v>50</v>
      </c>
      <c r="U286" s="119"/>
      <c r="V286" s="119"/>
      <c r="W286" s="119"/>
      <c r="X286" s="119"/>
      <c r="Y286" s="119"/>
      <c r="Z286" s="119"/>
    </row>
    <row r="287" spans="1:26" ht="12.75" customHeight="1" x14ac:dyDescent="0.25">
      <c r="A287" s="21">
        <v>2</v>
      </c>
      <c r="B287" s="454" t="s">
        <v>64</v>
      </c>
      <c r="C287" s="456"/>
      <c r="D287" s="456"/>
      <c r="E287" s="456"/>
      <c r="F287" s="456"/>
      <c r="G287" s="455"/>
      <c r="H287" s="461">
        <f>J287</f>
        <v>496</v>
      </c>
      <c r="I287" s="462"/>
      <c r="J287" s="441">
        <f>N168</f>
        <v>496</v>
      </c>
      <c r="K287" s="442"/>
      <c r="L287" s="441">
        <f>O168</f>
        <v>500</v>
      </c>
      <c r="M287" s="442"/>
      <c r="N287" s="459">
        <f>SUM(J287:M287)</f>
        <v>996</v>
      </c>
      <c r="O287" s="460"/>
      <c r="P287" s="457">
        <f>H287/H288</f>
        <v>0.24457593688362919</v>
      </c>
      <c r="Q287" s="458"/>
      <c r="R287" s="10">
        <v>8</v>
      </c>
      <c r="S287" s="10">
        <v>22</v>
      </c>
      <c r="T287" s="10">
        <v>10</v>
      </c>
      <c r="U287" s="197" t="str">
        <f>IF(N287=P168,"Corect","Nu corespunde cu tabelul de opționale")</f>
        <v>Corect</v>
      </c>
      <c r="V287" s="197"/>
      <c r="W287" s="197"/>
      <c r="X287" s="197"/>
    </row>
    <row r="288" spans="1:26" x14ac:dyDescent="0.25">
      <c r="A288" s="454" t="s">
        <v>29</v>
      </c>
      <c r="B288" s="456"/>
      <c r="C288" s="456"/>
      <c r="D288" s="456"/>
      <c r="E288" s="456"/>
      <c r="F288" s="456"/>
      <c r="G288" s="455"/>
      <c r="H288" s="454">
        <f>SUM(H286:I287)</f>
        <v>2028</v>
      </c>
      <c r="I288" s="455"/>
      <c r="J288" s="454">
        <f>SUM(J286:K287)</f>
        <v>2028</v>
      </c>
      <c r="K288" s="455"/>
      <c r="L288" s="383">
        <f>SUM(L286:M287)</f>
        <v>2604</v>
      </c>
      <c r="M288" s="385"/>
      <c r="N288" s="383">
        <f>SUM(N286:O287)</f>
        <v>4632</v>
      </c>
      <c r="O288" s="385"/>
      <c r="P288" s="452">
        <f>SUM(P286:Q287)</f>
        <v>1</v>
      </c>
      <c r="Q288" s="453"/>
      <c r="R288" s="116">
        <f>SUM(R286:R287)</f>
        <v>64</v>
      </c>
      <c r="S288" s="116">
        <f>SUM(S286:S287)</f>
        <v>60</v>
      </c>
      <c r="T288" s="116">
        <f>SUM(T286:T287)</f>
        <v>60</v>
      </c>
    </row>
    <row r="289" spans="1:29" s="70" customFormat="1" x14ac:dyDescent="0.25">
      <c r="A289" s="75"/>
      <c r="B289" s="75"/>
      <c r="C289" s="75"/>
      <c r="D289" s="75"/>
      <c r="E289" s="75"/>
      <c r="F289" s="75"/>
      <c r="G289" s="75"/>
      <c r="H289" s="75"/>
      <c r="I289" s="75"/>
      <c r="J289" s="75"/>
      <c r="K289" s="75"/>
      <c r="L289" s="53"/>
      <c r="M289" s="53"/>
      <c r="N289" s="53"/>
      <c r="O289" s="53"/>
      <c r="P289" s="76"/>
      <c r="Q289" s="76"/>
      <c r="R289" s="53"/>
      <c r="S289" s="53"/>
      <c r="T289" s="53"/>
    </row>
    <row r="290" spans="1:29" s="70" customFormat="1" x14ac:dyDescent="0.25">
      <c r="A290" s="75"/>
      <c r="B290" s="75"/>
      <c r="C290" s="75"/>
      <c r="D290" s="75"/>
      <c r="E290" s="75"/>
      <c r="F290" s="75"/>
      <c r="G290" s="75"/>
      <c r="H290" s="75"/>
      <c r="I290" s="75"/>
      <c r="J290" s="75"/>
      <c r="K290" s="75"/>
      <c r="L290" s="53"/>
      <c r="M290" s="53"/>
      <c r="N290" s="53"/>
      <c r="O290" s="53"/>
      <c r="P290" s="76"/>
      <c r="Q290" s="76"/>
      <c r="R290" s="53"/>
      <c r="S290" s="53"/>
      <c r="T290" s="53"/>
    </row>
    <row r="291" spans="1:29" ht="14.4" x14ac:dyDescent="0.3">
      <c r="A291" s="322" t="s">
        <v>85</v>
      </c>
      <c r="B291" s="322"/>
      <c r="C291" s="322"/>
      <c r="D291" s="322"/>
      <c r="E291" s="322"/>
      <c r="F291" s="322"/>
      <c r="G291" s="322"/>
      <c r="H291" s="322"/>
      <c r="I291" s="322"/>
      <c r="J291" s="322"/>
      <c r="K291" s="322"/>
      <c r="L291" s="322"/>
      <c r="M291" s="322"/>
      <c r="N291" s="322"/>
      <c r="O291" s="322"/>
      <c r="P291" s="322"/>
      <c r="Q291" s="322"/>
      <c r="R291" s="322"/>
      <c r="S291" s="322"/>
      <c r="T291" s="322"/>
      <c r="U291" s="60"/>
      <c r="V291" s="60"/>
      <c r="W291" s="69"/>
      <c r="X291" s="69"/>
      <c r="Y291" s="69"/>
      <c r="Z291" s="69"/>
    </row>
    <row r="292" spans="1:29" ht="14.4" x14ac:dyDescent="0.25">
      <c r="A292" s="130"/>
      <c r="U292" s="69"/>
      <c r="V292" s="69"/>
      <c r="W292" s="69"/>
      <c r="X292" s="69"/>
      <c r="Y292" s="69"/>
      <c r="Z292" s="69"/>
    </row>
    <row r="293" spans="1:29" s="119" customFormat="1" ht="14.4" x14ac:dyDescent="0.25">
      <c r="A293" s="362" t="s">
        <v>76</v>
      </c>
      <c r="B293" s="362"/>
      <c r="C293" s="362"/>
      <c r="D293" s="362"/>
      <c r="E293" s="362"/>
      <c r="F293" s="362"/>
      <c r="G293" s="362"/>
      <c r="H293" s="362"/>
      <c r="I293" s="362"/>
      <c r="J293" s="362"/>
      <c r="K293" s="362"/>
      <c r="L293" s="362"/>
      <c r="M293" s="362"/>
      <c r="N293" s="362"/>
      <c r="O293" s="362"/>
      <c r="P293" s="362"/>
      <c r="Q293" s="362"/>
      <c r="R293" s="362"/>
      <c r="S293" s="362"/>
      <c r="T293" s="362"/>
      <c r="U293" s="69"/>
      <c r="V293" s="69"/>
      <c r="W293" s="69"/>
      <c r="X293" s="69"/>
      <c r="Y293" s="69"/>
      <c r="Z293" s="69"/>
    </row>
    <row r="294" spans="1:29" ht="12.75" customHeight="1" x14ac:dyDescent="0.25">
      <c r="A294" s="329" t="s">
        <v>31</v>
      </c>
      <c r="B294" s="344" t="s">
        <v>30</v>
      </c>
      <c r="C294" s="345"/>
      <c r="D294" s="345"/>
      <c r="E294" s="345"/>
      <c r="F294" s="345"/>
      <c r="G294" s="345"/>
      <c r="H294" s="345"/>
      <c r="I294" s="346"/>
      <c r="J294" s="161" t="s">
        <v>44</v>
      </c>
      <c r="K294" s="155" t="s">
        <v>28</v>
      </c>
      <c r="L294" s="156"/>
      <c r="M294" s="157"/>
      <c r="N294" s="155" t="s">
        <v>45</v>
      </c>
      <c r="O294" s="156"/>
      <c r="P294" s="157"/>
      <c r="Q294" s="155" t="s">
        <v>27</v>
      </c>
      <c r="R294" s="156"/>
      <c r="S294" s="157"/>
      <c r="T294" s="307" t="s">
        <v>26</v>
      </c>
      <c r="U294" s="198" t="s">
        <v>139</v>
      </c>
      <c r="V294" s="198"/>
      <c r="W294" s="198"/>
      <c r="X294" s="198"/>
      <c r="Y294" s="198"/>
      <c r="Z294" s="58"/>
      <c r="AA294" s="58"/>
      <c r="AB294" s="58"/>
      <c r="AC294" s="58"/>
    </row>
    <row r="295" spans="1:29" s="111" customFormat="1" x14ac:dyDescent="0.25">
      <c r="A295" s="330"/>
      <c r="B295" s="347"/>
      <c r="C295" s="348"/>
      <c r="D295" s="348"/>
      <c r="E295" s="348"/>
      <c r="F295" s="348"/>
      <c r="G295" s="348"/>
      <c r="H295" s="348"/>
      <c r="I295" s="349"/>
      <c r="J295" s="162"/>
      <c r="K295" s="158"/>
      <c r="L295" s="159"/>
      <c r="M295" s="160"/>
      <c r="N295" s="158"/>
      <c r="O295" s="159"/>
      <c r="P295" s="160"/>
      <c r="Q295" s="158"/>
      <c r="R295" s="159"/>
      <c r="S295" s="160"/>
      <c r="T295" s="307"/>
      <c r="U295" s="198"/>
      <c r="V295" s="198"/>
      <c r="W295" s="198"/>
      <c r="X295" s="198"/>
      <c r="Y295" s="198"/>
      <c r="Z295" s="110"/>
      <c r="AA295" s="110"/>
      <c r="AB295" s="110"/>
      <c r="AC295" s="110"/>
    </row>
    <row r="296" spans="1:29" ht="12.75" customHeight="1" x14ac:dyDescent="0.25">
      <c r="A296" s="331"/>
      <c r="B296" s="363"/>
      <c r="C296" s="364"/>
      <c r="D296" s="364"/>
      <c r="E296" s="364"/>
      <c r="F296" s="364"/>
      <c r="G296" s="364"/>
      <c r="H296" s="364"/>
      <c r="I296" s="365"/>
      <c r="J296" s="163"/>
      <c r="K296" s="25" t="s">
        <v>32</v>
      </c>
      <c r="L296" s="25" t="s">
        <v>33</v>
      </c>
      <c r="M296" s="25" t="s">
        <v>34</v>
      </c>
      <c r="N296" s="25" t="s">
        <v>38</v>
      </c>
      <c r="O296" s="25" t="s">
        <v>8</v>
      </c>
      <c r="P296" s="25" t="s">
        <v>35</v>
      </c>
      <c r="Q296" s="25" t="s">
        <v>36</v>
      </c>
      <c r="R296" s="25" t="s">
        <v>32</v>
      </c>
      <c r="S296" s="25" t="s">
        <v>37</v>
      </c>
      <c r="T296" s="307"/>
      <c r="U296" s="198"/>
      <c r="V296" s="198"/>
      <c r="W296" s="198"/>
      <c r="X296" s="198"/>
      <c r="Y296" s="198"/>
      <c r="Z296" s="58"/>
      <c r="AA296" s="58"/>
      <c r="AB296" s="58"/>
      <c r="AC296" s="58"/>
    </row>
    <row r="297" spans="1:29" x14ac:dyDescent="0.25">
      <c r="A297" s="425" t="s">
        <v>55</v>
      </c>
      <c r="B297" s="425"/>
      <c r="C297" s="425"/>
      <c r="D297" s="425"/>
      <c r="E297" s="425"/>
      <c r="F297" s="425"/>
      <c r="G297" s="425"/>
      <c r="H297" s="425"/>
      <c r="I297" s="425"/>
      <c r="J297" s="425"/>
      <c r="K297" s="425"/>
      <c r="L297" s="425"/>
      <c r="M297" s="425"/>
      <c r="N297" s="425"/>
      <c r="O297" s="425"/>
      <c r="P297" s="425"/>
      <c r="Q297" s="425"/>
      <c r="R297" s="425"/>
      <c r="S297" s="425"/>
      <c r="T297" s="425"/>
      <c r="U297" s="198"/>
      <c r="V297" s="198"/>
      <c r="W297" s="198"/>
      <c r="X297" s="198"/>
      <c r="Y297" s="198"/>
      <c r="Z297" s="58"/>
      <c r="AA297" s="58"/>
      <c r="AB297" s="58"/>
      <c r="AC297" s="58"/>
    </row>
    <row r="298" spans="1:29" x14ac:dyDescent="0.25">
      <c r="A298" s="29" t="s">
        <v>77</v>
      </c>
      <c r="B298" s="318" t="s">
        <v>115</v>
      </c>
      <c r="C298" s="318"/>
      <c r="D298" s="318"/>
      <c r="E298" s="318"/>
      <c r="F298" s="318"/>
      <c r="G298" s="318"/>
      <c r="H298" s="318"/>
      <c r="I298" s="318"/>
      <c r="J298" s="30">
        <v>5</v>
      </c>
      <c r="K298" s="30">
        <v>2</v>
      </c>
      <c r="L298" s="30">
        <v>2</v>
      </c>
      <c r="M298" s="30">
        <v>0</v>
      </c>
      <c r="N298" s="31">
        <f>K298+L298+M298</f>
        <v>4</v>
      </c>
      <c r="O298" s="31">
        <f>P298-N298</f>
        <v>5</v>
      </c>
      <c r="P298" s="31">
        <f>ROUND(PRODUCT(J298,25)/14,0)</f>
        <v>9</v>
      </c>
      <c r="Q298" s="30" t="s">
        <v>36</v>
      </c>
      <c r="R298" s="30"/>
      <c r="S298" s="32"/>
      <c r="T298" s="32" t="s">
        <v>86</v>
      </c>
      <c r="U298" s="198"/>
      <c r="V298" s="198"/>
      <c r="W298" s="198"/>
      <c r="X298" s="198"/>
      <c r="Y298" s="198"/>
      <c r="Z298" s="58"/>
      <c r="AA298" s="58"/>
      <c r="AB298" s="58"/>
      <c r="AC298" s="58"/>
    </row>
    <row r="299" spans="1:29" x14ac:dyDescent="0.25">
      <c r="A299" s="242" t="s">
        <v>56</v>
      </c>
      <c r="B299" s="243"/>
      <c r="C299" s="243"/>
      <c r="D299" s="243"/>
      <c r="E299" s="243"/>
      <c r="F299" s="243"/>
      <c r="G299" s="243"/>
      <c r="H299" s="243"/>
      <c r="I299" s="243"/>
      <c r="J299" s="243"/>
      <c r="K299" s="243"/>
      <c r="L299" s="243"/>
      <c r="M299" s="243"/>
      <c r="N299" s="243"/>
      <c r="O299" s="243"/>
      <c r="P299" s="243"/>
      <c r="Q299" s="243"/>
      <c r="R299" s="243"/>
      <c r="S299" s="243"/>
      <c r="T299" s="244"/>
      <c r="U299" s="198"/>
      <c r="V299" s="198"/>
      <c r="W299" s="198"/>
      <c r="X299" s="198"/>
      <c r="Y299" s="198"/>
      <c r="Z299" s="58"/>
      <c r="AA299" s="58"/>
      <c r="AB299" s="58"/>
      <c r="AC299" s="58"/>
    </row>
    <row r="300" spans="1:29" x14ac:dyDescent="0.25">
      <c r="A300" s="215" t="s">
        <v>78</v>
      </c>
      <c r="B300" s="264" t="s">
        <v>155</v>
      </c>
      <c r="C300" s="264"/>
      <c r="D300" s="264"/>
      <c r="E300" s="264"/>
      <c r="F300" s="264"/>
      <c r="G300" s="264"/>
      <c r="H300" s="264"/>
      <c r="I300" s="264"/>
      <c r="J300" s="199">
        <v>5</v>
      </c>
      <c r="K300" s="199">
        <v>2</v>
      </c>
      <c r="L300" s="199">
        <v>2</v>
      </c>
      <c r="M300" s="199">
        <v>0</v>
      </c>
      <c r="N300" s="205">
        <f>K300+L300+M300</f>
        <v>4</v>
      </c>
      <c r="O300" s="205">
        <f>P300-N300</f>
        <v>5</v>
      </c>
      <c r="P300" s="205">
        <f>ROUND(PRODUCT(J300,25)/14,0)</f>
        <v>9</v>
      </c>
      <c r="Q300" s="199" t="s">
        <v>36</v>
      </c>
      <c r="R300" s="199"/>
      <c r="S300" s="201"/>
      <c r="T300" s="201" t="s">
        <v>86</v>
      </c>
      <c r="U300" s="198"/>
      <c r="V300" s="198"/>
      <c r="W300" s="198"/>
      <c r="X300" s="198"/>
      <c r="Y300" s="198"/>
      <c r="Z300" s="58"/>
      <c r="AA300" s="58"/>
      <c r="AB300" s="58"/>
      <c r="AC300" s="58"/>
    </row>
    <row r="301" spans="1:29" s="119" customFormat="1" x14ac:dyDescent="0.25">
      <c r="A301" s="225"/>
      <c r="B301" s="264"/>
      <c r="C301" s="264"/>
      <c r="D301" s="264"/>
      <c r="E301" s="264"/>
      <c r="F301" s="264"/>
      <c r="G301" s="264"/>
      <c r="H301" s="264"/>
      <c r="I301" s="264"/>
      <c r="J301" s="223"/>
      <c r="K301" s="223"/>
      <c r="L301" s="223"/>
      <c r="M301" s="223"/>
      <c r="N301" s="235"/>
      <c r="O301" s="235"/>
      <c r="P301" s="235"/>
      <c r="Q301" s="223"/>
      <c r="R301" s="223"/>
      <c r="S301" s="229"/>
      <c r="T301" s="229"/>
      <c r="U301" s="198"/>
      <c r="V301" s="198"/>
      <c r="W301" s="198"/>
      <c r="X301" s="198"/>
      <c r="Y301" s="198"/>
      <c r="Z301" s="120"/>
      <c r="AA301" s="120"/>
      <c r="AB301" s="120"/>
      <c r="AC301" s="120"/>
    </row>
    <row r="302" spans="1:29" s="119" customFormat="1" x14ac:dyDescent="0.25">
      <c r="A302" s="225"/>
      <c r="B302" s="264"/>
      <c r="C302" s="264"/>
      <c r="D302" s="264"/>
      <c r="E302" s="264"/>
      <c r="F302" s="264"/>
      <c r="G302" s="264"/>
      <c r="H302" s="264"/>
      <c r="I302" s="264"/>
      <c r="J302" s="223"/>
      <c r="K302" s="223"/>
      <c r="L302" s="223"/>
      <c r="M302" s="223"/>
      <c r="N302" s="235"/>
      <c r="O302" s="235"/>
      <c r="P302" s="235"/>
      <c r="Q302" s="223"/>
      <c r="R302" s="223"/>
      <c r="S302" s="229"/>
      <c r="T302" s="229"/>
      <c r="U302" s="198"/>
      <c r="V302" s="198"/>
      <c r="W302" s="198"/>
      <c r="X302" s="198"/>
      <c r="Y302" s="198"/>
      <c r="Z302" s="120"/>
      <c r="AA302" s="120"/>
      <c r="AB302" s="120"/>
      <c r="AC302" s="120"/>
    </row>
    <row r="303" spans="1:29" s="119" customFormat="1" x14ac:dyDescent="0.25">
      <c r="A303" s="225"/>
      <c r="B303" s="264"/>
      <c r="C303" s="264"/>
      <c r="D303" s="264"/>
      <c r="E303" s="264"/>
      <c r="F303" s="264"/>
      <c r="G303" s="264"/>
      <c r="H303" s="264"/>
      <c r="I303" s="264"/>
      <c r="J303" s="223"/>
      <c r="K303" s="223"/>
      <c r="L303" s="223"/>
      <c r="M303" s="223"/>
      <c r="N303" s="235"/>
      <c r="O303" s="235"/>
      <c r="P303" s="235"/>
      <c r="Q303" s="223"/>
      <c r="R303" s="223"/>
      <c r="S303" s="229"/>
      <c r="T303" s="229"/>
      <c r="U303" s="198"/>
      <c r="V303" s="198"/>
      <c r="W303" s="198"/>
      <c r="X303" s="198"/>
      <c r="Y303" s="198"/>
      <c r="Z303" s="120"/>
      <c r="AA303" s="120"/>
      <c r="AB303" s="120"/>
      <c r="AC303" s="120"/>
    </row>
    <row r="304" spans="1:29" s="119" customFormat="1" x14ac:dyDescent="0.25">
      <c r="A304" s="216"/>
      <c r="B304" s="264"/>
      <c r="C304" s="264"/>
      <c r="D304" s="264"/>
      <c r="E304" s="264"/>
      <c r="F304" s="264"/>
      <c r="G304" s="264"/>
      <c r="H304" s="264"/>
      <c r="I304" s="264"/>
      <c r="J304" s="200"/>
      <c r="K304" s="200"/>
      <c r="L304" s="200"/>
      <c r="M304" s="200"/>
      <c r="N304" s="206"/>
      <c r="O304" s="206"/>
      <c r="P304" s="206"/>
      <c r="Q304" s="200"/>
      <c r="R304" s="200"/>
      <c r="S304" s="202"/>
      <c r="T304" s="202"/>
      <c r="Z304" s="120"/>
      <c r="AA304" s="120"/>
      <c r="AB304" s="120"/>
      <c r="AC304" s="120"/>
    </row>
    <row r="305" spans="1:29" x14ac:dyDescent="0.25">
      <c r="A305" s="242" t="s">
        <v>57</v>
      </c>
      <c r="B305" s="243"/>
      <c r="C305" s="243"/>
      <c r="D305" s="243"/>
      <c r="E305" s="243"/>
      <c r="F305" s="243"/>
      <c r="G305" s="243"/>
      <c r="H305" s="243"/>
      <c r="I305" s="243"/>
      <c r="J305" s="243"/>
      <c r="K305" s="243"/>
      <c r="L305" s="243"/>
      <c r="M305" s="243"/>
      <c r="N305" s="243"/>
      <c r="O305" s="243"/>
      <c r="P305" s="243"/>
      <c r="Q305" s="243"/>
      <c r="R305" s="243"/>
      <c r="S305" s="243"/>
      <c r="T305" s="244"/>
      <c r="U305" s="119"/>
      <c r="V305" s="119"/>
      <c r="W305" s="119"/>
      <c r="X305" s="119"/>
      <c r="Y305" s="119"/>
      <c r="Z305" s="58"/>
      <c r="AA305" s="58"/>
      <c r="AB305" s="58"/>
      <c r="AC305" s="58"/>
    </row>
    <row r="306" spans="1:29" s="119" customFormat="1" x14ac:dyDescent="0.25">
      <c r="A306" s="215" t="s">
        <v>79</v>
      </c>
      <c r="B306" s="255" t="s">
        <v>156</v>
      </c>
      <c r="C306" s="256"/>
      <c r="D306" s="256"/>
      <c r="E306" s="256"/>
      <c r="F306" s="256"/>
      <c r="G306" s="256"/>
      <c r="H306" s="256"/>
      <c r="I306" s="257"/>
      <c r="J306" s="199">
        <v>5</v>
      </c>
      <c r="K306" s="199">
        <v>2</v>
      </c>
      <c r="L306" s="199">
        <v>2</v>
      </c>
      <c r="M306" s="199">
        <v>0</v>
      </c>
      <c r="N306" s="205">
        <f>K306+L306+M306</f>
        <v>4</v>
      </c>
      <c r="O306" s="205">
        <f>P306-N306</f>
        <v>5</v>
      </c>
      <c r="P306" s="205">
        <f>ROUND(PRODUCT(J306,25)/14,0)</f>
        <v>9</v>
      </c>
      <c r="Q306" s="199" t="s">
        <v>36</v>
      </c>
      <c r="R306" s="236"/>
      <c r="S306" s="236"/>
      <c r="T306" s="201" t="s">
        <v>86</v>
      </c>
      <c r="V306" s="120"/>
      <c r="W306" s="120"/>
      <c r="X306" s="120"/>
      <c r="Y306" s="120"/>
      <c r="Z306" s="120"/>
      <c r="AA306" s="120"/>
      <c r="AB306" s="120"/>
      <c r="AC306" s="120"/>
    </row>
    <row r="307" spans="1:29" s="119" customFormat="1" x14ac:dyDescent="0.25">
      <c r="A307" s="225"/>
      <c r="B307" s="258"/>
      <c r="C307" s="259"/>
      <c r="D307" s="259"/>
      <c r="E307" s="259"/>
      <c r="F307" s="259"/>
      <c r="G307" s="259"/>
      <c r="H307" s="259"/>
      <c r="I307" s="260"/>
      <c r="J307" s="223"/>
      <c r="K307" s="223"/>
      <c r="L307" s="223"/>
      <c r="M307" s="223"/>
      <c r="N307" s="235"/>
      <c r="O307" s="235"/>
      <c r="P307" s="235"/>
      <c r="Q307" s="223"/>
      <c r="R307" s="237"/>
      <c r="S307" s="237"/>
      <c r="T307" s="229"/>
      <c r="V307" s="120"/>
      <c r="W307" s="120"/>
      <c r="X307" s="120"/>
      <c r="Y307" s="120"/>
      <c r="Z307" s="120"/>
      <c r="AA307" s="120"/>
      <c r="AB307" s="120"/>
      <c r="AC307" s="120"/>
    </row>
    <row r="308" spans="1:29" s="119" customFormat="1" x14ac:dyDescent="0.25">
      <c r="A308" s="225"/>
      <c r="B308" s="258"/>
      <c r="C308" s="259"/>
      <c r="D308" s="259"/>
      <c r="E308" s="259"/>
      <c r="F308" s="259"/>
      <c r="G308" s="259"/>
      <c r="H308" s="259"/>
      <c r="I308" s="260"/>
      <c r="J308" s="223"/>
      <c r="K308" s="223"/>
      <c r="L308" s="223"/>
      <c r="M308" s="223"/>
      <c r="N308" s="235"/>
      <c r="O308" s="235"/>
      <c r="P308" s="235"/>
      <c r="Q308" s="223"/>
      <c r="R308" s="237"/>
      <c r="S308" s="237"/>
      <c r="T308" s="229"/>
      <c r="V308" s="120"/>
      <c r="W308" s="120"/>
      <c r="X308" s="120"/>
      <c r="Y308" s="120"/>
      <c r="Z308" s="120"/>
      <c r="AA308" s="120"/>
      <c r="AB308" s="120"/>
      <c r="AC308" s="120"/>
    </row>
    <row r="309" spans="1:29" x14ac:dyDescent="0.25">
      <c r="A309" s="216"/>
      <c r="B309" s="261"/>
      <c r="C309" s="262"/>
      <c r="D309" s="262"/>
      <c r="E309" s="262"/>
      <c r="F309" s="262"/>
      <c r="G309" s="262"/>
      <c r="H309" s="262"/>
      <c r="I309" s="263"/>
      <c r="J309" s="200"/>
      <c r="K309" s="200"/>
      <c r="L309" s="200"/>
      <c r="M309" s="200"/>
      <c r="N309" s="206"/>
      <c r="O309" s="206"/>
      <c r="P309" s="206"/>
      <c r="Q309" s="200"/>
      <c r="R309" s="238"/>
      <c r="S309" s="238"/>
      <c r="T309" s="202"/>
      <c r="U309" s="119"/>
      <c r="V309" s="119"/>
      <c r="W309" s="119"/>
      <c r="X309" s="119"/>
      <c r="Y309" s="119"/>
      <c r="Z309" s="119"/>
      <c r="AA309" s="58"/>
      <c r="AB309" s="58"/>
      <c r="AC309" s="58"/>
    </row>
    <row r="310" spans="1:29" x14ac:dyDescent="0.25">
      <c r="A310" s="325" t="s">
        <v>58</v>
      </c>
      <c r="B310" s="321"/>
      <c r="C310" s="321"/>
      <c r="D310" s="321"/>
      <c r="E310" s="321"/>
      <c r="F310" s="321"/>
      <c r="G310" s="321"/>
      <c r="H310" s="321"/>
      <c r="I310" s="321"/>
      <c r="J310" s="321"/>
      <c r="K310" s="321"/>
      <c r="L310" s="321"/>
      <c r="M310" s="321"/>
      <c r="N310" s="321"/>
      <c r="O310" s="321"/>
      <c r="P310" s="321"/>
      <c r="Q310" s="321"/>
      <c r="R310" s="321"/>
      <c r="S310" s="321"/>
      <c r="T310" s="321"/>
      <c r="U310" s="119"/>
      <c r="V310" s="119"/>
      <c r="W310" s="119"/>
      <c r="X310" s="119"/>
      <c r="Y310" s="119"/>
      <c r="Z310" s="119"/>
      <c r="AA310" s="58"/>
      <c r="AB310" s="58"/>
      <c r="AC310" s="58"/>
    </row>
    <row r="311" spans="1:29" s="111" customFormat="1" ht="12.75" customHeight="1" x14ac:dyDescent="0.25">
      <c r="A311" s="318" t="s">
        <v>80</v>
      </c>
      <c r="B311" s="443" t="s">
        <v>279</v>
      </c>
      <c r="C311" s="444"/>
      <c r="D311" s="444"/>
      <c r="E311" s="444"/>
      <c r="F311" s="444"/>
      <c r="G311" s="444"/>
      <c r="H311" s="444"/>
      <c r="I311" s="445"/>
      <c r="J311" s="319">
        <v>5</v>
      </c>
      <c r="K311" s="319">
        <v>2</v>
      </c>
      <c r="L311" s="319">
        <v>2</v>
      </c>
      <c r="M311" s="319">
        <v>0</v>
      </c>
      <c r="N311" s="320">
        <f>K311+L311+M311</f>
        <v>4</v>
      </c>
      <c r="O311" s="320">
        <f>P311-N311</f>
        <v>5</v>
      </c>
      <c r="P311" s="320">
        <f>ROUND(PRODUCT(J311,25)/14,0)</f>
        <v>9</v>
      </c>
      <c r="Q311" s="319" t="s">
        <v>36</v>
      </c>
      <c r="R311" s="321"/>
      <c r="S311" s="321"/>
      <c r="T311" s="203" t="s">
        <v>87</v>
      </c>
      <c r="U311" s="119"/>
      <c r="V311" s="119"/>
      <c r="W311" s="119"/>
      <c r="X311" s="119"/>
      <c r="Y311" s="119"/>
      <c r="Z311" s="119"/>
      <c r="AA311" s="110"/>
      <c r="AB311" s="110"/>
      <c r="AC311" s="110"/>
    </row>
    <row r="312" spans="1:29" s="119" customFormat="1" ht="12.75" customHeight="1" x14ac:dyDescent="0.25">
      <c r="A312" s="318"/>
      <c r="B312" s="446"/>
      <c r="C312" s="447"/>
      <c r="D312" s="447"/>
      <c r="E312" s="447"/>
      <c r="F312" s="447"/>
      <c r="G312" s="447"/>
      <c r="H312" s="447"/>
      <c r="I312" s="448"/>
      <c r="J312" s="319"/>
      <c r="K312" s="319"/>
      <c r="L312" s="319"/>
      <c r="M312" s="319"/>
      <c r="N312" s="320"/>
      <c r="O312" s="320"/>
      <c r="P312" s="320"/>
      <c r="Q312" s="319"/>
      <c r="R312" s="321"/>
      <c r="S312" s="321"/>
      <c r="T312" s="231"/>
      <c r="AA312" s="120"/>
      <c r="AB312" s="120"/>
      <c r="AC312" s="120"/>
    </row>
    <row r="313" spans="1:29" s="28" customFormat="1" ht="12.75" customHeight="1" x14ac:dyDescent="0.25">
      <c r="A313" s="318"/>
      <c r="B313" s="449"/>
      <c r="C313" s="450"/>
      <c r="D313" s="450"/>
      <c r="E313" s="450"/>
      <c r="F313" s="450"/>
      <c r="G313" s="450"/>
      <c r="H313" s="450"/>
      <c r="I313" s="451"/>
      <c r="J313" s="319"/>
      <c r="K313" s="319"/>
      <c r="L313" s="319"/>
      <c r="M313" s="319"/>
      <c r="N313" s="320"/>
      <c r="O313" s="320"/>
      <c r="P313" s="320"/>
      <c r="Q313" s="319"/>
      <c r="R313" s="321"/>
      <c r="S313" s="321"/>
      <c r="T313" s="204"/>
      <c r="U313" s="119"/>
      <c r="V313" s="119"/>
      <c r="W313" s="119"/>
      <c r="X313" s="119"/>
      <c r="Y313" s="119"/>
      <c r="Z313" s="119"/>
      <c r="AA313" s="58"/>
      <c r="AB313" s="58"/>
      <c r="AC313" s="58"/>
    </row>
    <row r="314" spans="1:29" x14ac:dyDescent="0.25">
      <c r="A314" s="224" t="s">
        <v>59</v>
      </c>
      <c r="B314" s="224"/>
      <c r="C314" s="224"/>
      <c r="D314" s="224"/>
      <c r="E314" s="224"/>
      <c r="F314" s="224"/>
      <c r="G314" s="224"/>
      <c r="H314" s="224"/>
      <c r="I314" s="224"/>
      <c r="J314" s="224"/>
      <c r="K314" s="224"/>
      <c r="L314" s="224"/>
      <c r="M314" s="224"/>
      <c r="N314" s="224"/>
      <c r="O314" s="224"/>
      <c r="P314" s="224"/>
      <c r="Q314" s="224"/>
      <c r="R314" s="224"/>
      <c r="S314" s="224"/>
      <c r="T314" s="224"/>
      <c r="U314" s="119"/>
      <c r="V314" s="119"/>
      <c r="W314" s="119"/>
      <c r="X314" s="119"/>
      <c r="Y314" s="119"/>
      <c r="Z314" s="119"/>
      <c r="AA314" s="58"/>
      <c r="AB314" s="58"/>
      <c r="AC314" s="58"/>
    </row>
    <row r="315" spans="1:29" x14ac:dyDescent="0.25">
      <c r="A315" s="123" t="s">
        <v>81</v>
      </c>
      <c r="B315" s="245" t="s">
        <v>116</v>
      </c>
      <c r="C315" s="314"/>
      <c r="D315" s="314"/>
      <c r="E315" s="314"/>
      <c r="F315" s="314"/>
      <c r="G315" s="314"/>
      <c r="H315" s="314"/>
      <c r="I315" s="315"/>
      <c r="J315" s="121">
        <v>2</v>
      </c>
      <c r="K315" s="121">
        <v>1</v>
      </c>
      <c r="L315" s="121">
        <v>1</v>
      </c>
      <c r="M315" s="121">
        <v>0</v>
      </c>
      <c r="N315" s="122">
        <f>K315+L315+M315</f>
        <v>2</v>
      </c>
      <c r="O315" s="122">
        <f>P315-N315</f>
        <v>2</v>
      </c>
      <c r="P315" s="122">
        <f>ROUND(PRODUCT(J315,25)/14,0)</f>
        <v>4</v>
      </c>
      <c r="Q315" s="121"/>
      <c r="R315" s="121" t="s">
        <v>32</v>
      </c>
      <c r="S315" s="124"/>
      <c r="T315" s="125" t="s">
        <v>87</v>
      </c>
      <c r="U315" s="119"/>
      <c r="V315" s="119"/>
      <c r="W315" s="119"/>
      <c r="X315" s="119"/>
      <c r="Y315" s="119"/>
      <c r="Z315" s="119"/>
      <c r="AA315" s="58"/>
      <c r="AB315" s="58"/>
      <c r="AC315" s="58"/>
    </row>
    <row r="316" spans="1:29" s="119" customFormat="1" ht="15" customHeight="1" x14ac:dyDescent="0.25">
      <c r="A316" s="215" t="s">
        <v>82</v>
      </c>
      <c r="B316" s="249" t="s">
        <v>117</v>
      </c>
      <c r="C316" s="250"/>
      <c r="D316" s="250"/>
      <c r="E316" s="250"/>
      <c r="F316" s="250"/>
      <c r="G316" s="250"/>
      <c r="H316" s="250"/>
      <c r="I316" s="251"/>
      <c r="J316" s="199">
        <v>3</v>
      </c>
      <c r="K316" s="199">
        <v>0</v>
      </c>
      <c r="L316" s="199">
        <v>0</v>
      </c>
      <c r="M316" s="199">
        <v>3</v>
      </c>
      <c r="N316" s="205">
        <f>K316+L316+M316</f>
        <v>3</v>
      </c>
      <c r="O316" s="205">
        <f>P316-N316</f>
        <v>2</v>
      </c>
      <c r="P316" s="205">
        <f>ROUND(PRODUCT(J316,25)/14,0)</f>
        <v>5</v>
      </c>
      <c r="Q316" s="199"/>
      <c r="R316" s="199" t="s">
        <v>32</v>
      </c>
      <c r="S316" s="201"/>
      <c r="T316" s="203" t="s">
        <v>87</v>
      </c>
      <c r="AA316" s="120"/>
      <c r="AB316" s="120"/>
      <c r="AC316" s="120"/>
    </row>
    <row r="317" spans="1:29" ht="12.75" customHeight="1" x14ac:dyDescent="0.25">
      <c r="A317" s="216"/>
      <c r="B317" s="252"/>
      <c r="C317" s="253"/>
      <c r="D317" s="253"/>
      <c r="E317" s="253"/>
      <c r="F317" s="253"/>
      <c r="G317" s="253"/>
      <c r="H317" s="253"/>
      <c r="I317" s="254"/>
      <c r="J317" s="200"/>
      <c r="K317" s="200"/>
      <c r="L317" s="200"/>
      <c r="M317" s="200"/>
      <c r="N317" s="206"/>
      <c r="O317" s="206"/>
      <c r="P317" s="206"/>
      <c r="Q317" s="200"/>
      <c r="R317" s="200"/>
      <c r="S317" s="202"/>
      <c r="T317" s="204"/>
      <c r="U317" s="119"/>
      <c r="V317" s="119"/>
      <c r="W317" s="119"/>
      <c r="X317" s="119"/>
      <c r="Y317" s="119"/>
      <c r="Z317" s="119"/>
      <c r="AA317" s="72"/>
      <c r="AB317" s="71"/>
      <c r="AC317" s="71"/>
    </row>
    <row r="318" spans="1:29" x14ac:dyDescent="0.25">
      <c r="A318" s="224" t="s">
        <v>60</v>
      </c>
      <c r="B318" s="224"/>
      <c r="C318" s="224"/>
      <c r="D318" s="224"/>
      <c r="E318" s="224"/>
      <c r="F318" s="224"/>
      <c r="G318" s="224"/>
      <c r="H318" s="224"/>
      <c r="I318" s="224"/>
      <c r="J318" s="224"/>
      <c r="K318" s="224"/>
      <c r="L318" s="224"/>
      <c r="M318" s="224"/>
      <c r="N318" s="224"/>
      <c r="O318" s="224"/>
      <c r="P318" s="224"/>
      <c r="Q318" s="224"/>
      <c r="R318" s="224"/>
      <c r="S318" s="224"/>
      <c r="T318" s="224"/>
      <c r="U318" s="119"/>
      <c r="V318" s="119"/>
      <c r="W318" s="119"/>
      <c r="X318" s="119"/>
      <c r="Y318" s="119"/>
      <c r="Z318" s="119"/>
      <c r="AA318" s="72"/>
      <c r="AB318" s="71"/>
      <c r="AC318" s="71"/>
    </row>
    <row r="319" spans="1:29" x14ac:dyDescent="0.25">
      <c r="A319" s="117" t="s">
        <v>83</v>
      </c>
      <c r="B319" s="318" t="s">
        <v>119</v>
      </c>
      <c r="C319" s="318"/>
      <c r="D319" s="318"/>
      <c r="E319" s="318"/>
      <c r="F319" s="318"/>
      <c r="G319" s="318"/>
      <c r="H319" s="318"/>
      <c r="I319" s="318"/>
      <c r="J319" s="30">
        <v>3</v>
      </c>
      <c r="K319" s="30">
        <v>1</v>
      </c>
      <c r="L319" s="30">
        <v>1</v>
      </c>
      <c r="M319" s="30">
        <v>0</v>
      </c>
      <c r="N319" s="31">
        <f>K319+L319+M319</f>
        <v>2</v>
      </c>
      <c r="O319" s="31">
        <f>P319-N319</f>
        <v>4</v>
      </c>
      <c r="P319" s="31">
        <f>ROUND(PRODUCT(J319,25)/12,0)</f>
        <v>6</v>
      </c>
      <c r="Q319" s="30" t="s">
        <v>36</v>
      </c>
      <c r="R319" s="30"/>
      <c r="S319" s="32"/>
      <c r="T319" s="32" t="s">
        <v>86</v>
      </c>
      <c r="U319" s="119"/>
      <c r="V319" s="119"/>
      <c r="W319" s="119"/>
      <c r="X319" s="119"/>
      <c r="Y319" s="119"/>
      <c r="Z319" s="119"/>
      <c r="AA319" s="71"/>
      <c r="AB319" s="71"/>
      <c r="AC319" s="71"/>
    </row>
    <row r="320" spans="1:29" s="119" customFormat="1" ht="15" customHeight="1" x14ac:dyDescent="0.25">
      <c r="A320" s="215" t="s">
        <v>84</v>
      </c>
      <c r="B320" s="249" t="s">
        <v>118</v>
      </c>
      <c r="C320" s="250"/>
      <c r="D320" s="250"/>
      <c r="E320" s="250"/>
      <c r="F320" s="250"/>
      <c r="G320" s="250"/>
      <c r="H320" s="250"/>
      <c r="I320" s="251"/>
      <c r="J320" s="199">
        <v>2</v>
      </c>
      <c r="K320" s="199">
        <v>0</v>
      </c>
      <c r="L320" s="199">
        <v>0</v>
      </c>
      <c r="M320" s="199">
        <v>3</v>
      </c>
      <c r="N320" s="205">
        <f>K320+L320+M320</f>
        <v>3</v>
      </c>
      <c r="O320" s="205">
        <f>P320-N320</f>
        <v>1</v>
      </c>
      <c r="P320" s="205">
        <f>ROUND(PRODUCT(J320,25)/12,0)</f>
        <v>4</v>
      </c>
      <c r="Q320" s="199"/>
      <c r="R320" s="199" t="s">
        <v>32</v>
      </c>
      <c r="S320" s="201"/>
      <c r="T320" s="203" t="s">
        <v>87</v>
      </c>
      <c r="AA320" s="71"/>
      <c r="AB320" s="71"/>
      <c r="AC320" s="71"/>
    </row>
    <row r="321" spans="1:29" x14ac:dyDescent="0.25">
      <c r="A321" s="216"/>
      <c r="B321" s="252"/>
      <c r="C321" s="253"/>
      <c r="D321" s="253"/>
      <c r="E321" s="253"/>
      <c r="F321" s="253"/>
      <c r="G321" s="253"/>
      <c r="H321" s="253"/>
      <c r="I321" s="254"/>
      <c r="J321" s="200"/>
      <c r="K321" s="200"/>
      <c r="L321" s="200"/>
      <c r="M321" s="200"/>
      <c r="N321" s="206"/>
      <c r="O321" s="206"/>
      <c r="P321" s="206"/>
      <c r="Q321" s="200"/>
      <c r="R321" s="200"/>
      <c r="S321" s="202"/>
      <c r="T321" s="204"/>
      <c r="U321" s="119"/>
      <c r="V321" s="119"/>
      <c r="W321" s="119"/>
      <c r="X321" s="119"/>
      <c r="Y321" s="119"/>
      <c r="Z321" s="119"/>
      <c r="AA321" s="58"/>
      <c r="AB321" s="58"/>
      <c r="AC321" s="58"/>
    </row>
    <row r="322" spans="1:29" ht="12.75" customHeight="1" x14ac:dyDescent="0.25">
      <c r="A322" s="408" t="s">
        <v>75</v>
      </c>
      <c r="B322" s="409"/>
      <c r="C322" s="409"/>
      <c r="D322" s="409"/>
      <c r="E322" s="409"/>
      <c r="F322" s="409"/>
      <c r="G322" s="409"/>
      <c r="H322" s="409"/>
      <c r="I322" s="410"/>
      <c r="J322" s="33">
        <f>SUM(J298,J300,J306,J311,J315:J317,J319:J321)</f>
        <v>30</v>
      </c>
      <c r="K322" s="134">
        <f t="shared" ref="K322:P322" si="86">SUM(K298,K300,K306,K311,K315:K317,K319:K321)</f>
        <v>10</v>
      </c>
      <c r="L322" s="134">
        <f t="shared" si="86"/>
        <v>10</v>
      </c>
      <c r="M322" s="134">
        <f t="shared" si="86"/>
        <v>6</v>
      </c>
      <c r="N322" s="134">
        <f t="shared" si="86"/>
        <v>26</v>
      </c>
      <c r="O322" s="134">
        <f t="shared" si="86"/>
        <v>29</v>
      </c>
      <c r="P322" s="134">
        <f t="shared" si="86"/>
        <v>55</v>
      </c>
      <c r="Q322" s="33">
        <f>COUNTIF(Q298,"E")+COUNTIF(Q300,"E")+COUNTIF(Q306,"E")+COUNTIF(Q311,"E")+COUNTIF(Q315:Q317,"E")+COUNTIF(Q319:Q321,"E")</f>
        <v>5</v>
      </c>
      <c r="R322" s="33">
        <f>COUNTIF(R298,"C")+COUNTIF(R300,"C")+COUNTIF(R306,"C")+COUNTIF(R311,"C")+COUNTIF(R315:R317,"C")+COUNTIF(R319:R321,"C")</f>
        <v>3</v>
      </c>
      <c r="S322" s="33">
        <f>COUNTIF(S298,"VP")+COUNTIF(S300,"VP")+COUNTIF(S306,"VP")+COUNTIF(S311,"VP")+COUNTIF(S315:S317,"VP")+COUNTIF(S319:S321,"VP")</f>
        <v>0</v>
      </c>
      <c r="T322" s="89"/>
      <c r="U322" s="119"/>
      <c r="V322" s="119"/>
      <c r="W322" s="119"/>
      <c r="X322" s="119"/>
      <c r="Y322" s="119"/>
      <c r="Z322" s="119"/>
      <c r="AA322" s="58"/>
      <c r="AB322" s="58"/>
      <c r="AC322" s="58"/>
    </row>
    <row r="323" spans="1:29" x14ac:dyDescent="0.25">
      <c r="A323" s="316" t="s">
        <v>54</v>
      </c>
      <c r="B323" s="316"/>
      <c r="C323" s="316"/>
      <c r="D323" s="316"/>
      <c r="E323" s="316"/>
      <c r="F323" s="316"/>
      <c r="G323" s="316"/>
      <c r="H323" s="316"/>
      <c r="I323" s="316"/>
      <c r="J323" s="316"/>
      <c r="K323" s="33">
        <f t="shared" ref="K323:P323" si="87">SUM(K298,K300,K306,K311,K315,K316)*14+SUM(K319,K320)*12</f>
        <v>138</v>
      </c>
      <c r="L323" s="33">
        <f t="shared" si="87"/>
        <v>138</v>
      </c>
      <c r="M323" s="33">
        <f t="shared" si="87"/>
        <v>78</v>
      </c>
      <c r="N323" s="33">
        <f t="shared" si="87"/>
        <v>354</v>
      </c>
      <c r="O323" s="33">
        <f t="shared" si="87"/>
        <v>396</v>
      </c>
      <c r="P323" s="33">
        <f t="shared" si="87"/>
        <v>750</v>
      </c>
      <c r="Q323" s="317"/>
      <c r="R323" s="317"/>
      <c r="S323" s="317"/>
      <c r="T323" s="317"/>
      <c r="U323" s="119"/>
      <c r="V323" s="119"/>
      <c r="W323" s="119"/>
      <c r="X323" s="119"/>
      <c r="Y323" s="119"/>
      <c r="Z323" s="119"/>
      <c r="AA323" s="58"/>
      <c r="AB323" s="58"/>
      <c r="AC323" s="58"/>
    </row>
    <row r="324" spans="1:29" x14ac:dyDescent="0.25">
      <c r="A324" s="316"/>
      <c r="B324" s="316"/>
      <c r="C324" s="316"/>
      <c r="D324" s="316"/>
      <c r="E324" s="316"/>
      <c r="F324" s="316"/>
      <c r="G324" s="316"/>
      <c r="H324" s="316"/>
      <c r="I324" s="316"/>
      <c r="J324" s="316"/>
      <c r="K324" s="407">
        <f>SUM(K323:M323)</f>
        <v>354</v>
      </c>
      <c r="L324" s="407"/>
      <c r="M324" s="407"/>
      <c r="N324" s="407">
        <f>SUM(N323:O323)</f>
        <v>750</v>
      </c>
      <c r="O324" s="407"/>
      <c r="P324" s="407"/>
      <c r="Q324" s="317"/>
      <c r="R324" s="317"/>
      <c r="S324" s="317"/>
      <c r="T324" s="317"/>
      <c r="U324" s="119"/>
      <c r="V324" s="119"/>
      <c r="W324" s="119"/>
      <c r="X324" s="119"/>
      <c r="Y324" s="119"/>
      <c r="Z324" s="119"/>
      <c r="AA324" s="58"/>
      <c r="AB324" s="58"/>
      <c r="AC324" s="58"/>
    </row>
    <row r="325" spans="1:29" x14ac:dyDescent="0.25">
      <c r="A325" s="401" t="s">
        <v>138</v>
      </c>
      <c r="B325" s="402"/>
      <c r="C325" s="402"/>
      <c r="D325" s="402"/>
      <c r="E325" s="402"/>
      <c r="F325" s="402"/>
      <c r="G325" s="402"/>
      <c r="H325" s="402"/>
      <c r="I325" s="403"/>
      <c r="J325" s="96">
        <v>5</v>
      </c>
      <c r="K325" s="404"/>
      <c r="L325" s="405"/>
      <c r="M325" s="405"/>
      <c r="N325" s="405"/>
      <c r="O325" s="405"/>
      <c r="P325" s="405"/>
      <c r="Q325" s="405"/>
      <c r="R325" s="405"/>
      <c r="S325" s="405"/>
      <c r="T325" s="406"/>
      <c r="U325" s="119"/>
      <c r="V325" s="119"/>
      <c r="W325" s="119"/>
      <c r="X325" s="119"/>
      <c r="Y325" s="119"/>
      <c r="Z325" s="119"/>
      <c r="AA325" s="58"/>
      <c r="AB325" s="58"/>
      <c r="AC325" s="58"/>
    </row>
    <row r="326" spans="1:29" s="92" customFormat="1" x14ac:dyDescent="0.25">
      <c r="U326" s="119"/>
      <c r="V326" s="119"/>
      <c r="W326" s="119"/>
      <c r="X326" s="119"/>
      <c r="Y326" s="119"/>
      <c r="Z326" s="119"/>
      <c r="AA326" s="91"/>
      <c r="AB326" s="91"/>
      <c r="AC326" s="91"/>
    </row>
    <row r="327" spans="1:29" x14ac:dyDescent="0.25">
      <c r="A327" s="400" t="s">
        <v>104</v>
      </c>
      <c r="B327" s="400"/>
      <c r="C327" s="400"/>
      <c r="D327" s="400"/>
      <c r="E327" s="400"/>
      <c r="F327" s="400"/>
      <c r="G327" s="400"/>
      <c r="H327" s="400"/>
      <c r="I327" s="400"/>
      <c r="J327" s="400"/>
      <c r="K327" s="400"/>
      <c r="L327" s="400"/>
      <c r="M327" s="400"/>
      <c r="N327" s="400"/>
      <c r="O327" s="400"/>
      <c r="P327" s="400"/>
      <c r="Q327" s="400"/>
      <c r="R327" s="400"/>
      <c r="S327" s="400"/>
      <c r="T327" s="400"/>
      <c r="U327" s="119"/>
      <c r="V327" s="119"/>
      <c r="W327" s="119"/>
      <c r="X327" s="119"/>
      <c r="Y327" s="119"/>
      <c r="Z327" s="119"/>
      <c r="AA327" s="58"/>
      <c r="AB327" s="58"/>
      <c r="AC327" s="58"/>
    </row>
    <row r="328" spans="1:29" x14ac:dyDescent="0.25">
      <c r="A328" s="322" t="s">
        <v>85</v>
      </c>
      <c r="B328" s="322"/>
      <c r="C328" s="322"/>
      <c r="D328" s="322"/>
      <c r="E328" s="322"/>
      <c r="F328" s="322"/>
      <c r="G328" s="322"/>
      <c r="H328" s="322"/>
      <c r="I328" s="322"/>
      <c r="J328" s="322"/>
      <c r="K328" s="322"/>
      <c r="L328" s="322"/>
      <c r="M328" s="322"/>
      <c r="N328" s="322"/>
      <c r="O328" s="322"/>
      <c r="P328" s="322"/>
      <c r="Q328" s="322"/>
      <c r="R328" s="322"/>
      <c r="S328" s="322"/>
      <c r="T328" s="322"/>
    </row>
    <row r="329" spans="1:29" x14ac:dyDescent="0.25">
      <c r="A329" s="92"/>
      <c r="B329" s="92"/>
      <c r="C329" s="92"/>
      <c r="D329" s="92"/>
      <c r="E329" s="92"/>
      <c r="F329" s="92"/>
      <c r="G329" s="92"/>
      <c r="H329" s="92"/>
      <c r="I329" s="92"/>
      <c r="J329" s="92"/>
      <c r="K329" s="92"/>
      <c r="L329" s="92"/>
      <c r="M329" s="92"/>
      <c r="N329" s="92"/>
      <c r="O329" s="92"/>
      <c r="P329" s="92"/>
      <c r="Q329" s="92"/>
      <c r="R329" s="92"/>
      <c r="S329" s="92"/>
      <c r="T329" s="92"/>
    </row>
    <row r="330" spans="1:29" s="119" customFormat="1" ht="15" customHeight="1" x14ac:dyDescent="0.25">
      <c r="A330" s="362" t="s">
        <v>76</v>
      </c>
      <c r="B330" s="362"/>
      <c r="C330" s="362"/>
      <c r="D330" s="362"/>
      <c r="E330" s="362"/>
      <c r="F330" s="362"/>
      <c r="G330" s="362"/>
      <c r="H330" s="362"/>
      <c r="I330" s="362"/>
      <c r="J330" s="362"/>
      <c r="K330" s="362"/>
      <c r="L330" s="362"/>
      <c r="M330" s="362"/>
      <c r="N330" s="362"/>
      <c r="O330" s="362"/>
      <c r="P330" s="362"/>
      <c r="Q330" s="362"/>
      <c r="R330" s="362"/>
      <c r="S330" s="362"/>
      <c r="T330" s="362"/>
    </row>
    <row r="331" spans="1:29" x14ac:dyDescent="0.25">
      <c r="A331" s="329" t="s">
        <v>31</v>
      </c>
      <c r="B331" s="344" t="s">
        <v>30</v>
      </c>
      <c r="C331" s="345"/>
      <c r="D331" s="345"/>
      <c r="E331" s="345"/>
      <c r="F331" s="345"/>
      <c r="G331" s="345"/>
      <c r="H331" s="345"/>
      <c r="I331" s="346"/>
      <c r="J331" s="161" t="s">
        <v>44</v>
      </c>
      <c r="K331" s="155" t="s">
        <v>28</v>
      </c>
      <c r="L331" s="156"/>
      <c r="M331" s="157"/>
      <c r="N331" s="155" t="s">
        <v>45</v>
      </c>
      <c r="O331" s="156"/>
      <c r="P331" s="157"/>
      <c r="Q331" s="155" t="s">
        <v>27</v>
      </c>
      <c r="R331" s="156"/>
      <c r="S331" s="157"/>
      <c r="T331" s="307" t="s">
        <v>26</v>
      </c>
      <c r="U331" s="198" t="s">
        <v>126</v>
      </c>
      <c r="V331" s="198"/>
      <c r="W331" s="198"/>
      <c r="X331" s="198"/>
      <c r="Y331" s="198"/>
    </row>
    <row r="332" spans="1:29" s="119" customFormat="1" x14ac:dyDescent="0.25">
      <c r="A332" s="330"/>
      <c r="B332" s="347"/>
      <c r="C332" s="348"/>
      <c r="D332" s="348"/>
      <c r="E332" s="348"/>
      <c r="F332" s="348"/>
      <c r="G332" s="348"/>
      <c r="H332" s="348"/>
      <c r="I332" s="349"/>
      <c r="J332" s="162"/>
      <c r="K332" s="158"/>
      <c r="L332" s="159"/>
      <c r="M332" s="160"/>
      <c r="N332" s="158"/>
      <c r="O332" s="159"/>
      <c r="P332" s="160"/>
      <c r="Q332" s="158"/>
      <c r="R332" s="159"/>
      <c r="S332" s="160"/>
      <c r="T332" s="307"/>
      <c r="U332" s="198"/>
      <c r="V332" s="198"/>
      <c r="W332" s="198"/>
      <c r="X332" s="198"/>
      <c r="Y332" s="198"/>
    </row>
    <row r="333" spans="1:29" x14ac:dyDescent="0.25">
      <c r="A333" s="331"/>
      <c r="B333" s="363"/>
      <c r="C333" s="364"/>
      <c r="D333" s="364"/>
      <c r="E333" s="364"/>
      <c r="F333" s="364"/>
      <c r="G333" s="364"/>
      <c r="H333" s="364"/>
      <c r="I333" s="365"/>
      <c r="J333" s="163"/>
      <c r="K333" s="90" t="s">
        <v>32</v>
      </c>
      <c r="L333" s="90" t="s">
        <v>33</v>
      </c>
      <c r="M333" s="90" t="s">
        <v>34</v>
      </c>
      <c r="N333" s="90" t="s">
        <v>38</v>
      </c>
      <c r="O333" s="90" t="s">
        <v>8</v>
      </c>
      <c r="P333" s="90" t="s">
        <v>35</v>
      </c>
      <c r="Q333" s="90" t="s">
        <v>36</v>
      </c>
      <c r="R333" s="90" t="s">
        <v>32</v>
      </c>
      <c r="S333" s="90" t="s">
        <v>37</v>
      </c>
      <c r="T333" s="307"/>
      <c r="U333" s="198"/>
      <c r="V333" s="198"/>
      <c r="W333" s="198"/>
      <c r="X333" s="198"/>
      <c r="Y333" s="198"/>
    </row>
    <row r="334" spans="1:29" x14ac:dyDescent="0.25">
      <c r="A334" s="425" t="s">
        <v>55</v>
      </c>
      <c r="B334" s="425"/>
      <c r="C334" s="425"/>
      <c r="D334" s="425"/>
      <c r="E334" s="425"/>
      <c r="F334" s="425"/>
      <c r="G334" s="425"/>
      <c r="H334" s="425"/>
      <c r="I334" s="425"/>
      <c r="J334" s="425"/>
      <c r="K334" s="425"/>
      <c r="L334" s="425"/>
      <c r="M334" s="425"/>
      <c r="N334" s="425"/>
      <c r="O334" s="425"/>
      <c r="P334" s="425"/>
      <c r="Q334" s="425"/>
      <c r="R334" s="425"/>
      <c r="S334" s="425"/>
      <c r="T334" s="425"/>
      <c r="U334" s="198"/>
      <c r="V334" s="198"/>
      <c r="W334" s="198"/>
      <c r="X334" s="198"/>
      <c r="Y334" s="198"/>
    </row>
    <row r="335" spans="1:29" x14ac:dyDescent="0.25">
      <c r="A335" s="93" t="s">
        <v>77</v>
      </c>
      <c r="B335" s="426" t="s">
        <v>120</v>
      </c>
      <c r="C335" s="426"/>
      <c r="D335" s="426"/>
      <c r="E335" s="426"/>
      <c r="F335" s="426"/>
      <c r="G335" s="426"/>
      <c r="H335" s="426"/>
      <c r="I335" s="426"/>
      <c r="J335" s="30">
        <v>5</v>
      </c>
      <c r="K335" s="30">
        <v>2</v>
      </c>
      <c r="L335" s="30">
        <v>2</v>
      </c>
      <c r="M335" s="30">
        <v>0</v>
      </c>
      <c r="N335" s="31">
        <f>K335+L335+M335</f>
        <v>4</v>
      </c>
      <c r="O335" s="31">
        <f>P335-N335</f>
        <v>5</v>
      </c>
      <c r="P335" s="31">
        <f>ROUND(PRODUCT(J335,25)/14,0)</f>
        <v>9</v>
      </c>
      <c r="Q335" s="30" t="s">
        <v>36</v>
      </c>
      <c r="R335" s="30"/>
      <c r="S335" s="32"/>
      <c r="T335" s="32" t="s">
        <v>86</v>
      </c>
      <c r="U335" s="198"/>
      <c r="V335" s="198"/>
      <c r="W335" s="198"/>
      <c r="X335" s="198"/>
      <c r="Y335" s="198"/>
    </row>
    <row r="336" spans="1:29" x14ac:dyDescent="0.25">
      <c r="A336" s="242" t="s">
        <v>56</v>
      </c>
      <c r="B336" s="243"/>
      <c r="C336" s="243"/>
      <c r="D336" s="243"/>
      <c r="E336" s="243"/>
      <c r="F336" s="243"/>
      <c r="G336" s="243"/>
      <c r="H336" s="243"/>
      <c r="I336" s="243"/>
      <c r="J336" s="243"/>
      <c r="K336" s="243"/>
      <c r="L336" s="243"/>
      <c r="M336" s="243"/>
      <c r="N336" s="243"/>
      <c r="O336" s="243"/>
      <c r="P336" s="243"/>
      <c r="Q336" s="243"/>
      <c r="R336" s="243"/>
      <c r="S336" s="243"/>
      <c r="T336" s="244"/>
      <c r="U336" s="198"/>
      <c r="V336" s="198"/>
      <c r="W336" s="198"/>
      <c r="X336" s="198"/>
      <c r="Y336" s="198"/>
    </row>
    <row r="337" spans="1:47" s="119" customFormat="1" ht="15" customHeight="1" x14ac:dyDescent="0.25">
      <c r="A337" s="215" t="s">
        <v>78</v>
      </c>
      <c r="B337" s="428" t="s">
        <v>121</v>
      </c>
      <c r="C337" s="429"/>
      <c r="D337" s="429"/>
      <c r="E337" s="429"/>
      <c r="F337" s="429"/>
      <c r="G337" s="429"/>
      <c r="H337" s="429"/>
      <c r="I337" s="430"/>
      <c r="J337" s="199">
        <v>5</v>
      </c>
      <c r="K337" s="199">
        <v>2</v>
      </c>
      <c r="L337" s="199">
        <v>2</v>
      </c>
      <c r="M337" s="199">
        <v>0</v>
      </c>
      <c r="N337" s="205">
        <f>K337+L337+M337</f>
        <v>4</v>
      </c>
      <c r="O337" s="205">
        <f>P337-N337</f>
        <v>5</v>
      </c>
      <c r="P337" s="205">
        <f>ROUND(PRODUCT(J337,25)/14,0)</f>
        <v>9</v>
      </c>
      <c r="Q337" s="199" t="s">
        <v>36</v>
      </c>
      <c r="R337" s="236"/>
      <c r="S337" s="236"/>
      <c r="T337" s="201" t="s">
        <v>86</v>
      </c>
      <c r="U337" s="198"/>
      <c r="V337" s="198"/>
      <c r="W337" s="198"/>
      <c r="X337" s="198"/>
      <c r="Y337" s="198"/>
    </row>
    <row r="338" spans="1:47" s="119" customFormat="1" ht="15" customHeight="1" x14ac:dyDescent="0.25">
      <c r="A338" s="225"/>
      <c r="B338" s="431"/>
      <c r="C338" s="432"/>
      <c r="D338" s="432"/>
      <c r="E338" s="432"/>
      <c r="F338" s="432"/>
      <c r="G338" s="432"/>
      <c r="H338" s="432"/>
      <c r="I338" s="433"/>
      <c r="J338" s="223"/>
      <c r="K338" s="223"/>
      <c r="L338" s="223"/>
      <c r="M338" s="223"/>
      <c r="N338" s="235"/>
      <c r="O338" s="235"/>
      <c r="P338" s="235"/>
      <c r="Q338" s="223"/>
      <c r="R338" s="237"/>
      <c r="S338" s="237"/>
      <c r="T338" s="229"/>
      <c r="U338" s="198"/>
      <c r="V338" s="198"/>
      <c r="W338" s="198"/>
      <c r="X338" s="198"/>
      <c r="Y338" s="198"/>
    </row>
    <row r="339" spans="1:47" s="119" customFormat="1" x14ac:dyDescent="0.25">
      <c r="A339" s="225"/>
      <c r="B339" s="431"/>
      <c r="C339" s="432"/>
      <c r="D339" s="432"/>
      <c r="E339" s="432"/>
      <c r="F339" s="432"/>
      <c r="G339" s="432"/>
      <c r="H339" s="432"/>
      <c r="I339" s="433"/>
      <c r="J339" s="223"/>
      <c r="K339" s="223"/>
      <c r="L339" s="223"/>
      <c r="M339" s="223"/>
      <c r="N339" s="235"/>
      <c r="O339" s="235"/>
      <c r="P339" s="235"/>
      <c r="Q339" s="223"/>
      <c r="R339" s="237"/>
      <c r="S339" s="237"/>
      <c r="T339" s="229"/>
      <c r="U339" s="198"/>
      <c r="V339" s="198"/>
      <c r="W339" s="198"/>
      <c r="X339" s="198"/>
      <c r="Y339" s="198"/>
    </row>
    <row r="340" spans="1:47" x14ac:dyDescent="0.25">
      <c r="A340" s="216"/>
      <c r="B340" s="434"/>
      <c r="C340" s="435"/>
      <c r="D340" s="435"/>
      <c r="E340" s="435"/>
      <c r="F340" s="435"/>
      <c r="G340" s="435"/>
      <c r="H340" s="435"/>
      <c r="I340" s="436"/>
      <c r="J340" s="200"/>
      <c r="K340" s="200"/>
      <c r="L340" s="200"/>
      <c r="M340" s="200"/>
      <c r="N340" s="206"/>
      <c r="O340" s="206"/>
      <c r="P340" s="206"/>
      <c r="Q340" s="200"/>
      <c r="R340" s="238"/>
      <c r="S340" s="238"/>
      <c r="T340" s="202"/>
      <c r="U340" s="198"/>
      <c r="V340" s="198"/>
      <c r="W340" s="198"/>
      <c r="X340" s="198"/>
      <c r="Y340" s="198"/>
    </row>
    <row r="341" spans="1:47" x14ac:dyDescent="0.25">
      <c r="A341" s="242" t="s">
        <v>57</v>
      </c>
      <c r="B341" s="243"/>
      <c r="C341" s="243"/>
      <c r="D341" s="243"/>
      <c r="E341" s="243"/>
      <c r="F341" s="243"/>
      <c r="G341" s="243"/>
      <c r="H341" s="243"/>
      <c r="I341" s="243"/>
      <c r="J341" s="243"/>
      <c r="K341" s="243"/>
      <c r="L341" s="243"/>
      <c r="M341" s="243"/>
      <c r="N341" s="243"/>
      <c r="O341" s="243"/>
      <c r="P341" s="243"/>
      <c r="Q341" s="243"/>
      <c r="R341" s="243"/>
      <c r="S341" s="243"/>
      <c r="T341" s="244"/>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row>
    <row r="342" spans="1:47" s="118" customFormat="1" ht="15" customHeight="1" x14ac:dyDescent="0.25">
      <c r="A342" s="318" t="s">
        <v>79</v>
      </c>
      <c r="B342" s="437" t="s">
        <v>129</v>
      </c>
      <c r="C342" s="437"/>
      <c r="D342" s="437"/>
      <c r="E342" s="437"/>
      <c r="F342" s="437"/>
      <c r="G342" s="437"/>
      <c r="H342" s="437"/>
      <c r="I342" s="437"/>
      <c r="J342" s="199">
        <v>5</v>
      </c>
      <c r="K342" s="199">
        <v>2</v>
      </c>
      <c r="L342" s="199">
        <v>2</v>
      </c>
      <c r="M342" s="199">
        <v>0</v>
      </c>
      <c r="N342" s="205">
        <f>K342+L342+M342</f>
        <v>4</v>
      </c>
      <c r="O342" s="205">
        <f>P342-N342</f>
        <v>5</v>
      </c>
      <c r="P342" s="205">
        <f>ROUND(PRODUCT(J342,25)/14,0)</f>
        <v>9</v>
      </c>
      <c r="Q342" s="199" t="s">
        <v>36</v>
      </c>
      <c r="R342" s="236"/>
      <c r="S342" s="236"/>
      <c r="T342" s="201" t="s">
        <v>86</v>
      </c>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row>
    <row r="343" spans="1:47" s="118" customFormat="1" x14ac:dyDescent="0.25">
      <c r="A343" s="318"/>
      <c r="B343" s="437"/>
      <c r="C343" s="437"/>
      <c r="D343" s="437"/>
      <c r="E343" s="437"/>
      <c r="F343" s="437"/>
      <c r="G343" s="437"/>
      <c r="H343" s="437"/>
      <c r="I343" s="437"/>
      <c r="J343" s="223"/>
      <c r="K343" s="223"/>
      <c r="L343" s="223"/>
      <c r="M343" s="223"/>
      <c r="N343" s="235"/>
      <c r="O343" s="235"/>
      <c r="P343" s="235"/>
      <c r="Q343" s="223"/>
      <c r="R343" s="237"/>
      <c r="S343" s="237"/>
      <c r="T343" s="22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row>
    <row r="344" spans="1:47" s="118" customFormat="1" x14ac:dyDescent="0.25">
      <c r="A344" s="318"/>
      <c r="B344" s="437"/>
      <c r="C344" s="437"/>
      <c r="D344" s="437"/>
      <c r="E344" s="437"/>
      <c r="F344" s="437"/>
      <c r="G344" s="437"/>
      <c r="H344" s="437"/>
      <c r="I344" s="437"/>
      <c r="J344" s="223"/>
      <c r="K344" s="223"/>
      <c r="L344" s="223"/>
      <c r="M344" s="223"/>
      <c r="N344" s="235"/>
      <c r="O344" s="235"/>
      <c r="P344" s="235"/>
      <c r="Q344" s="223"/>
      <c r="R344" s="237"/>
      <c r="S344" s="237"/>
      <c r="T344" s="22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row>
    <row r="345" spans="1:47" s="118" customFormat="1" x14ac:dyDescent="0.25">
      <c r="A345" s="318"/>
      <c r="B345" s="437"/>
      <c r="C345" s="437"/>
      <c r="D345" s="437"/>
      <c r="E345" s="437"/>
      <c r="F345" s="437"/>
      <c r="G345" s="437"/>
      <c r="H345" s="437"/>
      <c r="I345" s="437"/>
      <c r="J345" s="223"/>
      <c r="K345" s="223"/>
      <c r="L345" s="223"/>
      <c r="M345" s="223"/>
      <c r="N345" s="235"/>
      <c r="O345" s="235"/>
      <c r="P345" s="235"/>
      <c r="Q345" s="223"/>
      <c r="R345" s="237"/>
      <c r="S345" s="237"/>
      <c r="T345" s="22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row>
    <row r="346" spans="1:47" s="118" customFormat="1" x14ac:dyDescent="0.25">
      <c r="A346" s="318"/>
      <c r="B346" s="437"/>
      <c r="C346" s="437"/>
      <c r="D346" s="437"/>
      <c r="E346" s="437"/>
      <c r="F346" s="437"/>
      <c r="G346" s="437"/>
      <c r="H346" s="437"/>
      <c r="I346" s="437"/>
      <c r="J346" s="200"/>
      <c r="K346" s="200"/>
      <c r="L346" s="200"/>
      <c r="M346" s="200"/>
      <c r="N346" s="206"/>
      <c r="O346" s="206"/>
      <c r="P346" s="206"/>
      <c r="Q346" s="200"/>
      <c r="R346" s="238"/>
      <c r="S346" s="238"/>
      <c r="T346" s="202"/>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row>
    <row r="347" spans="1:47" x14ac:dyDescent="0.25">
      <c r="A347" s="427" t="s">
        <v>58</v>
      </c>
      <c r="B347" s="234"/>
      <c r="C347" s="234"/>
      <c r="D347" s="234"/>
      <c r="E347" s="234"/>
      <c r="F347" s="234"/>
      <c r="G347" s="234"/>
      <c r="H347" s="234"/>
      <c r="I347" s="234"/>
      <c r="J347" s="234"/>
      <c r="K347" s="234"/>
      <c r="L347" s="234"/>
      <c r="M347" s="234"/>
      <c r="N347" s="234"/>
      <c r="O347" s="234"/>
      <c r="P347" s="234"/>
      <c r="Q347" s="234"/>
      <c r="R347" s="234"/>
      <c r="S347" s="234"/>
      <c r="T347" s="234"/>
    </row>
    <row r="348" spans="1:47" s="119" customFormat="1" ht="15" customHeight="1" x14ac:dyDescent="0.25">
      <c r="A348" s="215" t="s">
        <v>80</v>
      </c>
      <c r="B348" s="248"/>
      <c r="C348" s="248"/>
      <c r="D348" s="248"/>
      <c r="E348" s="248"/>
      <c r="F348" s="248"/>
      <c r="G348" s="248"/>
      <c r="H348" s="248"/>
      <c r="I348" s="248"/>
      <c r="J348" s="199">
        <v>5</v>
      </c>
      <c r="K348" s="199">
        <v>2</v>
      </c>
      <c r="L348" s="199">
        <v>2</v>
      </c>
      <c r="M348" s="199">
        <v>0</v>
      </c>
      <c r="N348" s="205">
        <f>K348+L348+M348</f>
        <v>4</v>
      </c>
      <c r="O348" s="205">
        <f>P348-N348</f>
        <v>5</v>
      </c>
      <c r="P348" s="205">
        <f>ROUND(PRODUCT(J348,25)/14,0)</f>
        <v>9</v>
      </c>
      <c r="Q348" s="199" t="s">
        <v>36</v>
      </c>
      <c r="R348" s="232"/>
      <c r="S348" s="232"/>
      <c r="T348" s="203" t="s">
        <v>87</v>
      </c>
    </row>
    <row r="349" spans="1:47" s="119" customFormat="1" x14ac:dyDescent="0.25">
      <c r="A349" s="225"/>
      <c r="B349" s="248"/>
      <c r="C349" s="248"/>
      <c r="D349" s="248"/>
      <c r="E349" s="248"/>
      <c r="F349" s="248"/>
      <c r="G349" s="248"/>
      <c r="H349" s="248"/>
      <c r="I349" s="248"/>
      <c r="J349" s="223"/>
      <c r="K349" s="223"/>
      <c r="L349" s="223"/>
      <c r="M349" s="223"/>
      <c r="N349" s="235"/>
      <c r="O349" s="235"/>
      <c r="P349" s="235"/>
      <c r="Q349" s="223"/>
      <c r="R349" s="233"/>
      <c r="S349" s="233"/>
      <c r="T349" s="231"/>
    </row>
    <row r="350" spans="1:47" x14ac:dyDescent="0.25">
      <c r="A350" s="216"/>
      <c r="B350" s="248"/>
      <c r="C350" s="248"/>
      <c r="D350" s="248"/>
      <c r="E350" s="248"/>
      <c r="F350" s="248"/>
      <c r="G350" s="248"/>
      <c r="H350" s="248"/>
      <c r="I350" s="248"/>
      <c r="J350" s="200"/>
      <c r="K350" s="200"/>
      <c r="L350" s="200"/>
      <c r="M350" s="200"/>
      <c r="N350" s="206"/>
      <c r="O350" s="206"/>
      <c r="P350" s="206"/>
      <c r="Q350" s="200"/>
      <c r="R350" s="234"/>
      <c r="S350" s="234"/>
      <c r="T350" s="204"/>
    </row>
    <row r="351" spans="1:47" x14ac:dyDescent="0.25">
      <c r="A351" s="224" t="s">
        <v>59</v>
      </c>
      <c r="B351" s="224"/>
      <c r="C351" s="224"/>
      <c r="D351" s="224"/>
      <c r="E351" s="224"/>
      <c r="F351" s="224"/>
      <c r="G351" s="224"/>
      <c r="H351" s="224"/>
      <c r="I351" s="224"/>
      <c r="J351" s="224"/>
      <c r="K351" s="224"/>
      <c r="L351" s="224"/>
      <c r="M351" s="224"/>
      <c r="N351" s="224"/>
      <c r="O351" s="224"/>
      <c r="P351" s="224"/>
      <c r="Q351" s="224"/>
      <c r="R351" s="224"/>
      <c r="S351" s="224"/>
      <c r="T351" s="224"/>
    </row>
    <row r="352" spans="1:47" s="119" customFormat="1" x14ac:dyDescent="0.25">
      <c r="A352" s="215" t="s">
        <v>81</v>
      </c>
      <c r="B352" s="217" t="s">
        <v>122</v>
      </c>
      <c r="C352" s="218"/>
      <c r="D352" s="218"/>
      <c r="E352" s="218"/>
      <c r="F352" s="218"/>
      <c r="G352" s="218"/>
      <c r="H352" s="218"/>
      <c r="I352" s="219"/>
      <c r="J352" s="199">
        <v>2</v>
      </c>
      <c r="K352" s="199">
        <v>1</v>
      </c>
      <c r="L352" s="199">
        <v>1</v>
      </c>
      <c r="M352" s="199">
        <v>0</v>
      </c>
      <c r="N352" s="205">
        <f>K352+L352+M352</f>
        <v>2</v>
      </c>
      <c r="O352" s="205">
        <f>P352-N352</f>
        <v>2</v>
      </c>
      <c r="P352" s="205">
        <f>ROUND(PRODUCT(J352,25)/14,0)</f>
        <v>4</v>
      </c>
      <c r="Q352" s="236"/>
      <c r="R352" s="199" t="s">
        <v>32</v>
      </c>
      <c r="S352" s="236"/>
      <c r="T352" s="203" t="s">
        <v>87</v>
      </c>
    </row>
    <row r="353" spans="1:20" x14ac:dyDescent="0.25">
      <c r="A353" s="216"/>
      <c r="B353" s="220"/>
      <c r="C353" s="221"/>
      <c r="D353" s="221"/>
      <c r="E353" s="221"/>
      <c r="F353" s="221"/>
      <c r="G353" s="221"/>
      <c r="H353" s="221"/>
      <c r="I353" s="222"/>
      <c r="J353" s="200"/>
      <c r="K353" s="200"/>
      <c r="L353" s="200"/>
      <c r="M353" s="200"/>
      <c r="N353" s="206"/>
      <c r="O353" s="206"/>
      <c r="P353" s="206"/>
      <c r="Q353" s="238"/>
      <c r="R353" s="200"/>
      <c r="S353" s="238"/>
      <c r="T353" s="204"/>
    </row>
    <row r="354" spans="1:20" s="119" customFormat="1" ht="15" customHeight="1" x14ac:dyDescent="0.25">
      <c r="A354" s="215" t="s">
        <v>82</v>
      </c>
      <c r="B354" s="217" t="s">
        <v>123</v>
      </c>
      <c r="C354" s="218"/>
      <c r="D354" s="218"/>
      <c r="E354" s="218"/>
      <c r="F354" s="218"/>
      <c r="G354" s="218"/>
      <c r="H354" s="218"/>
      <c r="I354" s="219"/>
      <c r="J354" s="199">
        <v>3</v>
      </c>
      <c r="K354" s="199">
        <v>0</v>
      </c>
      <c r="L354" s="199">
        <v>0</v>
      </c>
      <c r="M354" s="199">
        <v>3</v>
      </c>
      <c r="N354" s="205">
        <f>K354+L354+M354</f>
        <v>3</v>
      </c>
      <c r="O354" s="205">
        <f>P354-N354</f>
        <v>2</v>
      </c>
      <c r="P354" s="205">
        <f>ROUND(PRODUCT(J354,25)/14,0)</f>
        <v>5</v>
      </c>
      <c r="Q354" s="236"/>
      <c r="R354" s="199" t="s">
        <v>32</v>
      </c>
      <c r="S354" s="236"/>
      <c r="T354" s="203" t="s">
        <v>87</v>
      </c>
    </row>
    <row r="355" spans="1:20" x14ac:dyDescent="0.25">
      <c r="A355" s="216"/>
      <c r="B355" s="220"/>
      <c r="C355" s="221"/>
      <c r="D355" s="221"/>
      <c r="E355" s="221"/>
      <c r="F355" s="221"/>
      <c r="G355" s="221"/>
      <c r="H355" s="221"/>
      <c r="I355" s="222"/>
      <c r="J355" s="200"/>
      <c r="K355" s="200"/>
      <c r="L355" s="200"/>
      <c r="M355" s="200"/>
      <c r="N355" s="206"/>
      <c r="O355" s="206"/>
      <c r="P355" s="206"/>
      <c r="Q355" s="238"/>
      <c r="R355" s="200"/>
      <c r="S355" s="238"/>
      <c r="T355" s="204"/>
    </row>
    <row r="356" spans="1:20" x14ac:dyDescent="0.25">
      <c r="A356" s="242" t="s">
        <v>60</v>
      </c>
      <c r="B356" s="243"/>
      <c r="C356" s="243"/>
      <c r="D356" s="243"/>
      <c r="E356" s="243"/>
      <c r="F356" s="243"/>
      <c r="G356" s="243"/>
      <c r="H356" s="243"/>
      <c r="I356" s="243"/>
      <c r="J356" s="243"/>
      <c r="K356" s="243"/>
      <c r="L356" s="243"/>
      <c r="M356" s="243"/>
      <c r="N356" s="243"/>
      <c r="O356" s="243"/>
      <c r="P356" s="243"/>
      <c r="Q356" s="243"/>
      <c r="R356" s="243"/>
      <c r="S356" s="243"/>
      <c r="T356" s="244"/>
    </row>
    <row r="357" spans="1:20" s="119" customFormat="1" ht="15" customHeight="1" x14ac:dyDescent="0.25">
      <c r="A357" s="123" t="s">
        <v>83</v>
      </c>
      <c r="B357" s="239" t="s">
        <v>124</v>
      </c>
      <c r="C357" s="240"/>
      <c r="D357" s="240"/>
      <c r="E357" s="240"/>
      <c r="F357" s="240"/>
      <c r="G357" s="240"/>
      <c r="H357" s="240"/>
      <c r="I357" s="241"/>
      <c r="J357" s="121">
        <v>3</v>
      </c>
      <c r="K357" s="121">
        <v>1</v>
      </c>
      <c r="L357" s="121">
        <v>1</v>
      </c>
      <c r="M357" s="121">
        <v>0</v>
      </c>
      <c r="N357" s="122">
        <f>K357+L357+M357</f>
        <v>2</v>
      </c>
      <c r="O357" s="122">
        <f>P357-N357</f>
        <v>4</v>
      </c>
      <c r="P357" s="122">
        <f>ROUND(PRODUCT(J357,25)/12,0)</f>
        <v>6</v>
      </c>
      <c r="Q357" s="121" t="s">
        <v>36</v>
      </c>
      <c r="R357" s="126"/>
      <c r="S357" s="126"/>
      <c r="T357" s="124" t="s">
        <v>86</v>
      </c>
    </row>
    <row r="358" spans="1:20" s="119" customFormat="1" ht="12.75" customHeight="1" x14ac:dyDescent="0.25">
      <c r="A358" s="215" t="s">
        <v>84</v>
      </c>
      <c r="B358" s="217" t="s">
        <v>125</v>
      </c>
      <c r="C358" s="218"/>
      <c r="D358" s="218"/>
      <c r="E358" s="218"/>
      <c r="F358" s="218"/>
      <c r="G358" s="218"/>
      <c r="H358" s="218"/>
      <c r="I358" s="219"/>
      <c r="J358" s="199">
        <v>2</v>
      </c>
      <c r="K358" s="199">
        <v>0</v>
      </c>
      <c r="L358" s="199">
        <v>0</v>
      </c>
      <c r="M358" s="199">
        <v>3</v>
      </c>
      <c r="N358" s="205">
        <f>K358+L358+M358</f>
        <v>3</v>
      </c>
      <c r="O358" s="205">
        <f>P358-N358</f>
        <v>1</v>
      </c>
      <c r="P358" s="205">
        <f>ROUND(PRODUCT(J358,25)/12,0)</f>
        <v>4</v>
      </c>
      <c r="Q358" s="199"/>
      <c r="R358" s="199" t="s">
        <v>32</v>
      </c>
      <c r="S358" s="201"/>
      <c r="T358" s="203" t="s">
        <v>87</v>
      </c>
    </row>
    <row r="359" spans="1:20" ht="12.75" customHeight="1" x14ac:dyDescent="0.25">
      <c r="A359" s="216"/>
      <c r="B359" s="220"/>
      <c r="C359" s="221"/>
      <c r="D359" s="221"/>
      <c r="E359" s="221"/>
      <c r="F359" s="221"/>
      <c r="G359" s="221"/>
      <c r="H359" s="221"/>
      <c r="I359" s="222"/>
      <c r="J359" s="200"/>
      <c r="K359" s="200"/>
      <c r="L359" s="200"/>
      <c r="M359" s="200"/>
      <c r="N359" s="206"/>
      <c r="O359" s="206"/>
      <c r="P359" s="206"/>
      <c r="Q359" s="200"/>
      <c r="R359" s="200"/>
      <c r="S359" s="202"/>
      <c r="T359" s="204"/>
    </row>
    <row r="360" spans="1:20" ht="12.75" customHeight="1" x14ac:dyDescent="0.25">
      <c r="A360" s="408" t="s">
        <v>75</v>
      </c>
      <c r="B360" s="409"/>
      <c r="C360" s="409"/>
      <c r="D360" s="409"/>
      <c r="E360" s="409"/>
      <c r="F360" s="409"/>
      <c r="G360" s="409"/>
      <c r="H360" s="409"/>
      <c r="I360" s="410"/>
      <c r="J360" s="94">
        <f>SUM(J335,J337,J342,J348,J352:J355,J357:J359)</f>
        <v>30</v>
      </c>
      <c r="K360" s="134">
        <f t="shared" ref="K360:P360" si="88">SUM(K335,K337,K342,K348,K352:K355,K357:K359)</f>
        <v>10</v>
      </c>
      <c r="L360" s="134">
        <f t="shared" si="88"/>
        <v>10</v>
      </c>
      <c r="M360" s="134">
        <f t="shared" si="88"/>
        <v>6</v>
      </c>
      <c r="N360" s="134">
        <f t="shared" si="88"/>
        <v>26</v>
      </c>
      <c r="O360" s="134">
        <f t="shared" si="88"/>
        <v>29</v>
      </c>
      <c r="P360" s="134">
        <f t="shared" si="88"/>
        <v>55</v>
      </c>
      <c r="Q360" s="94">
        <f>COUNTIF(Q335,"E")+COUNTIF(Q337,"E")+COUNTIF(Q342,"E")+COUNTIF(Q348,"E")+COUNTIF(Q352:Q355,"E")+COUNTIF(Q357:Q359,"E")</f>
        <v>5</v>
      </c>
      <c r="R360" s="94">
        <f>COUNTIF(R335,"C")+COUNTIF(R337,"C")+COUNTIF(R342,"C")+COUNTIF(R348,"C")+COUNTIF(R352:R355,"C")+COUNTIF(R357:R359,"C")</f>
        <v>3</v>
      </c>
      <c r="S360" s="94">
        <f>COUNTIF(S335,"VP")+COUNTIF(S337,"VP")+COUNTIF(S342,"VP")+COUNTIF(S348,"VP")+COUNTIF(S352:S355,"VP")+COUNTIF(S357:S359,"VP")</f>
        <v>0</v>
      </c>
      <c r="T360" s="89"/>
    </row>
    <row r="361" spans="1:20" x14ac:dyDescent="0.25">
      <c r="A361" s="316" t="s">
        <v>54</v>
      </c>
      <c r="B361" s="316"/>
      <c r="C361" s="316"/>
      <c r="D361" s="316"/>
      <c r="E361" s="316"/>
      <c r="F361" s="316"/>
      <c r="G361" s="316"/>
      <c r="H361" s="316"/>
      <c r="I361" s="316"/>
      <c r="J361" s="316"/>
      <c r="K361" s="94">
        <f t="shared" ref="K361:P361" si="89">SUM(K335,K337,K342,K348,K352,K354)*14+SUM(K357,K358)*12</f>
        <v>138</v>
      </c>
      <c r="L361" s="94">
        <f t="shared" si="89"/>
        <v>138</v>
      </c>
      <c r="M361" s="94">
        <f t="shared" si="89"/>
        <v>78</v>
      </c>
      <c r="N361" s="94">
        <f t="shared" si="89"/>
        <v>354</v>
      </c>
      <c r="O361" s="94">
        <f t="shared" si="89"/>
        <v>396</v>
      </c>
      <c r="P361" s="94">
        <f t="shared" si="89"/>
        <v>750</v>
      </c>
      <c r="Q361" s="317"/>
      <c r="R361" s="317"/>
      <c r="S361" s="317"/>
      <c r="T361" s="317"/>
    </row>
    <row r="362" spans="1:20" x14ac:dyDescent="0.25">
      <c r="A362" s="316"/>
      <c r="B362" s="316"/>
      <c r="C362" s="316"/>
      <c r="D362" s="316"/>
      <c r="E362" s="316"/>
      <c r="F362" s="316"/>
      <c r="G362" s="316"/>
      <c r="H362" s="316"/>
      <c r="I362" s="316"/>
      <c r="J362" s="316"/>
      <c r="K362" s="407">
        <f>SUM(K361:M361)</f>
        <v>354</v>
      </c>
      <c r="L362" s="407"/>
      <c r="M362" s="407"/>
      <c r="N362" s="407">
        <f>SUM(N361:O361)</f>
        <v>750</v>
      </c>
      <c r="O362" s="407"/>
      <c r="P362" s="407"/>
      <c r="Q362" s="317"/>
      <c r="R362" s="317"/>
      <c r="S362" s="317"/>
      <c r="T362" s="317"/>
    </row>
    <row r="363" spans="1:20" x14ac:dyDescent="0.25">
      <c r="A363" s="401" t="s">
        <v>137</v>
      </c>
      <c r="B363" s="402"/>
      <c r="C363" s="402"/>
      <c r="D363" s="402"/>
      <c r="E363" s="402"/>
      <c r="F363" s="402"/>
      <c r="G363" s="402"/>
      <c r="H363" s="402"/>
      <c r="I363" s="403"/>
      <c r="J363" s="96">
        <v>5</v>
      </c>
      <c r="K363" s="404"/>
      <c r="L363" s="405"/>
      <c r="M363" s="405"/>
      <c r="N363" s="405"/>
      <c r="O363" s="405"/>
      <c r="P363" s="405"/>
      <c r="Q363" s="405"/>
      <c r="R363" s="405"/>
      <c r="S363" s="405"/>
      <c r="T363" s="406"/>
    </row>
    <row r="364" spans="1:20" x14ac:dyDescent="0.25">
      <c r="A364" s="92"/>
      <c r="B364" s="92"/>
      <c r="C364" s="92"/>
      <c r="D364" s="92"/>
      <c r="E364" s="92"/>
      <c r="F364" s="92"/>
      <c r="G364" s="92"/>
      <c r="H364" s="92"/>
      <c r="I364" s="92"/>
      <c r="J364" s="92"/>
      <c r="K364" s="92"/>
      <c r="L364" s="92"/>
      <c r="M364" s="92"/>
      <c r="N364" s="92"/>
      <c r="O364" s="92"/>
      <c r="P364" s="92"/>
      <c r="Q364" s="92"/>
      <c r="R364" s="92"/>
      <c r="S364" s="92"/>
      <c r="T364" s="92"/>
    </row>
    <row r="365" spans="1:20" x14ac:dyDescent="0.25">
      <c r="A365" s="400" t="s">
        <v>104</v>
      </c>
      <c r="B365" s="400"/>
      <c r="C365" s="400"/>
      <c r="D365" s="400"/>
      <c r="E365" s="400"/>
      <c r="F365" s="400"/>
      <c r="G365" s="400"/>
      <c r="H365" s="400"/>
      <c r="I365" s="400"/>
      <c r="J365" s="400"/>
      <c r="K365" s="400"/>
      <c r="L365" s="400"/>
      <c r="M365" s="400"/>
      <c r="N365" s="400"/>
      <c r="O365" s="400"/>
      <c r="P365" s="400"/>
      <c r="Q365" s="400"/>
      <c r="R365" s="400"/>
      <c r="S365" s="400"/>
      <c r="T365" s="400"/>
    </row>
    <row r="366" spans="1:20" x14ac:dyDescent="0.25">
      <c r="A366" s="322" t="s">
        <v>85</v>
      </c>
      <c r="B366" s="322"/>
      <c r="C366" s="322"/>
      <c r="D366" s="322"/>
      <c r="E366" s="322"/>
      <c r="F366" s="322"/>
      <c r="G366" s="322"/>
      <c r="H366" s="322"/>
      <c r="I366" s="322"/>
      <c r="J366" s="322"/>
      <c r="K366" s="322"/>
      <c r="L366" s="322"/>
      <c r="M366" s="322"/>
      <c r="N366" s="322"/>
      <c r="O366" s="322"/>
      <c r="P366" s="322"/>
      <c r="Q366" s="322"/>
      <c r="R366" s="322"/>
      <c r="S366" s="322"/>
      <c r="T366" s="322"/>
    </row>
    <row r="367" spans="1:20" x14ac:dyDescent="0.25">
      <c r="A367" s="92"/>
      <c r="B367" s="92"/>
      <c r="C367" s="92"/>
      <c r="D367" s="92"/>
      <c r="E367" s="92"/>
      <c r="F367" s="92"/>
      <c r="G367" s="92"/>
      <c r="H367" s="92"/>
      <c r="I367" s="92"/>
      <c r="J367" s="92"/>
      <c r="K367" s="92"/>
      <c r="L367" s="92"/>
      <c r="M367" s="92"/>
      <c r="N367" s="92"/>
      <c r="O367" s="92"/>
      <c r="P367" s="92"/>
      <c r="Q367" s="92"/>
      <c r="R367" s="92"/>
      <c r="S367" s="92"/>
      <c r="T367" s="92"/>
    </row>
    <row r="368" spans="1:20" x14ac:dyDescent="0.25">
      <c r="A368" s="362" t="s">
        <v>76</v>
      </c>
      <c r="B368" s="362"/>
      <c r="C368" s="362"/>
      <c r="D368" s="362"/>
      <c r="E368" s="362"/>
      <c r="F368" s="362"/>
      <c r="G368" s="362"/>
      <c r="H368" s="362"/>
      <c r="I368" s="362"/>
      <c r="J368" s="362"/>
      <c r="K368" s="362"/>
      <c r="L368" s="362"/>
      <c r="M368" s="362"/>
      <c r="N368" s="362"/>
      <c r="O368" s="362"/>
      <c r="P368" s="362"/>
      <c r="Q368" s="362"/>
      <c r="R368" s="362"/>
      <c r="S368" s="362"/>
      <c r="T368" s="362"/>
    </row>
    <row r="369" spans="1:25" ht="12.75" customHeight="1" x14ac:dyDescent="0.25">
      <c r="A369" s="329" t="s">
        <v>31</v>
      </c>
      <c r="B369" s="344" t="s">
        <v>30</v>
      </c>
      <c r="C369" s="345"/>
      <c r="D369" s="345"/>
      <c r="E369" s="345"/>
      <c r="F369" s="345"/>
      <c r="G369" s="345"/>
      <c r="H369" s="345"/>
      <c r="I369" s="346"/>
      <c r="J369" s="161" t="s">
        <v>44</v>
      </c>
      <c r="K369" s="155" t="s">
        <v>28</v>
      </c>
      <c r="L369" s="156"/>
      <c r="M369" s="157"/>
      <c r="N369" s="155" t="s">
        <v>45</v>
      </c>
      <c r="O369" s="156"/>
      <c r="P369" s="157"/>
      <c r="Q369" s="155" t="s">
        <v>27</v>
      </c>
      <c r="R369" s="156"/>
      <c r="S369" s="157"/>
      <c r="T369" s="307" t="s">
        <v>26</v>
      </c>
      <c r="U369" s="176" t="s">
        <v>127</v>
      </c>
      <c r="V369" s="177"/>
      <c r="W369" s="177"/>
      <c r="X369" s="177"/>
      <c r="Y369" s="178"/>
    </row>
    <row r="370" spans="1:25" s="119" customFormat="1" x14ac:dyDescent="0.25">
      <c r="A370" s="330"/>
      <c r="B370" s="347"/>
      <c r="C370" s="348"/>
      <c r="D370" s="348"/>
      <c r="E370" s="348"/>
      <c r="F370" s="348"/>
      <c r="G370" s="348"/>
      <c r="H370" s="348"/>
      <c r="I370" s="349"/>
      <c r="J370" s="162"/>
      <c r="K370" s="158"/>
      <c r="L370" s="159"/>
      <c r="M370" s="160"/>
      <c r="N370" s="158"/>
      <c r="O370" s="159"/>
      <c r="P370" s="160"/>
      <c r="Q370" s="158"/>
      <c r="R370" s="159"/>
      <c r="S370" s="160"/>
      <c r="T370" s="307"/>
      <c r="U370" s="179"/>
      <c r="V370" s="180"/>
      <c r="W370" s="180"/>
      <c r="X370" s="180"/>
      <c r="Y370" s="181"/>
    </row>
    <row r="371" spans="1:25" x14ac:dyDescent="0.25">
      <c r="A371" s="331"/>
      <c r="B371" s="363"/>
      <c r="C371" s="364"/>
      <c r="D371" s="364"/>
      <c r="E371" s="364"/>
      <c r="F371" s="364"/>
      <c r="G371" s="364"/>
      <c r="H371" s="364"/>
      <c r="I371" s="365"/>
      <c r="J371" s="163"/>
      <c r="K371" s="90" t="s">
        <v>32</v>
      </c>
      <c r="L371" s="90" t="s">
        <v>33</v>
      </c>
      <c r="M371" s="90" t="s">
        <v>34</v>
      </c>
      <c r="N371" s="90" t="s">
        <v>38</v>
      </c>
      <c r="O371" s="90" t="s">
        <v>8</v>
      </c>
      <c r="P371" s="90" t="s">
        <v>35</v>
      </c>
      <c r="Q371" s="90" t="s">
        <v>36</v>
      </c>
      <c r="R371" s="90" t="s">
        <v>32</v>
      </c>
      <c r="S371" s="90" t="s">
        <v>37</v>
      </c>
      <c r="T371" s="307"/>
      <c r="U371" s="179"/>
      <c r="V371" s="180"/>
      <c r="W371" s="180"/>
      <c r="X371" s="180"/>
      <c r="Y371" s="181"/>
    </row>
    <row r="372" spans="1:25" x14ac:dyDescent="0.25">
      <c r="A372" s="425" t="s">
        <v>55</v>
      </c>
      <c r="B372" s="425"/>
      <c r="C372" s="425"/>
      <c r="D372" s="425"/>
      <c r="E372" s="425"/>
      <c r="F372" s="425"/>
      <c r="G372" s="425"/>
      <c r="H372" s="425"/>
      <c r="I372" s="425"/>
      <c r="J372" s="425"/>
      <c r="K372" s="425"/>
      <c r="L372" s="425"/>
      <c r="M372" s="425"/>
      <c r="N372" s="425"/>
      <c r="O372" s="425"/>
      <c r="P372" s="425"/>
      <c r="Q372" s="425"/>
      <c r="R372" s="425"/>
      <c r="S372" s="425"/>
      <c r="T372" s="425"/>
      <c r="U372" s="179"/>
      <c r="V372" s="180"/>
      <c r="W372" s="180"/>
      <c r="X372" s="180"/>
      <c r="Y372" s="181"/>
    </row>
    <row r="373" spans="1:25" x14ac:dyDescent="0.25">
      <c r="A373" s="93" t="s">
        <v>77</v>
      </c>
      <c r="B373" s="426" t="s">
        <v>135</v>
      </c>
      <c r="C373" s="426"/>
      <c r="D373" s="426"/>
      <c r="E373" s="426"/>
      <c r="F373" s="426"/>
      <c r="G373" s="426"/>
      <c r="H373" s="426"/>
      <c r="I373" s="426"/>
      <c r="J373" s="30">
        <v>5</v>
      </c>
      <c r="K373" s="30">
        <v>2</v>
      </c>
      <c r="L373" s="30">
        <v>2</v>
      </c>
      <c r="M373" s="30">
        <v>0</v>
      </c>
      <c r="N373" s="31">
        <f>K373+L373+M373</f>
        <v>4</v>
      </c>
      <c r="O373" s="31">
        <f>P373-N373</f>
        <v>5</v>
      </c>
      <c r="P373" s="31">
        <f>ROUND(PRODUCT(J373,25)/14,0)</f>
        <v>9</v>
      </c>
      <c r="Q373" s="30" t="s">
        <v>36</v>
      </c>
      <c r="R373" s="30"/>
      <c r="S373" s="32"/>
      <c r="T373" s="32" t="s">
        <v>86</v>
      </c>
      <c r="U373" s="179"/>
      <c r="V373" s="180"/>
      <c r="W373" s="180"/>
      <c r="X373" s="180"/>
      <c r="Y373" s="181"/>
    </row>
    <row r="374" spans="1:25" x14ac:dyDescent="0.25">
      <c r="A374" s="242" t="s">
        <v>56</v>
      </c>
      <c r="B374" s="243"/>
      <c r="C374" s="243"/>
      <c r="D374" s="243"/>
      <c r="E374" s="243"/>
      <c r="F374" s="243"/>
      <c r="G374" s="243"/>
      <c r="H374" s="243"/>
      <c r="I374" s="243"/>
      <c r="J374" s="243"/>
      <c r="K374" s="243"/>
      <c r="L374" s="243"/>
      <c r="M374" s="243"/>
      <c r="N374" s="243"/>
      <c r="O374" s="243"/>
      <c r="P374" s="243"/>
      <c r="Q374" s="243"/>
      <c r="R374" s="243"/>
      <c r="S374" s="243"/>
      <c r="T374" s="244"/>
      <c r="U374" s="179"/>
      <c r="V374" s="180"/>
      <c r="W374" s="180"/>
      <c r="X374" s="180"/>
      <c r="Y374" s="181"/>
    </row>
    <row r="375" spans="1:25" s="119" customFormat="1" ht="15" customHeight="1" x14ac:dyDescent="0.25">
      <c r="A375" s="245" t="s">
        <v>78</v>
      </c>
      <c r="B375" s="217" t="s">
        <v>128</v>
      </c>
      <c r="C375" s="218"/>
      <c r="D375" s="218"/>
      <c r="E375" s="218"/>
      <c r="F375" s="218"/>
      <c r="G375" s="218"/>
      <c r="H375" s="218"/>
      <c r="I375" s="219"/>
      <c r="J375" s="199">
        <v>5</v>
      </c>
      <c r="K375" s="199">
        <v>2</v>
      </c>
      <c r="L375" s="199">
        <v>2</v>
      </c>
      <c r="M375" s="199">
        <v>0</v>
      </c>
      <c r="N375" s="205">
        <f>K375+L375+M375</f>
        <v>4</v>
      </c>
      <c r="O375" s="205">
        <f>P375-N375</f>
        <v>5</v>
      </c>
      <c r="P375" s="205">
        <f>ROUND(PRODUCT(J375,25)/14,0)</f>
        <v>9</v>
      </c>
      <c r="Q375" s="199" t="s">
        <v>36</v>
      </c>
      <c r="R375" s="236"/>
      <c r="S375" s="236"/>
      <c r="T375" s="201" t="s">
        <v>86</v>
      </c>
      <c r="U375" s="179"/>
      <c r="V375" s="180"/>
      <c r="W375" s="180"/>
      <c r="X375" s="180"/>
      <c r="Y375" s="181"/>
    </row>
    <row r="376" spans="1:25" s="119" customFormat="1" x14ac:dyDescent="0.25">
      <c r="A376" s="246"/>
      <c r="B376" s="226"/>
      <c r="C376" s="227"/>
      <c r="D376" s="227"/>
      <c r="E376" s="227"/>
      <c r="F376" s="227"/>
      <c r="G376" s="227"/>
      <c r="H376" s="227"/>
      <c r="I376" s="228"/>
      <c r="J376" s="223"/>
      <c r="K376" s="223"/>
      <c r="L376" s="223"/>
      <c r="M376" s="223"/>
      <c r="N376" s="235"/>
      <c r="O376" s="235"/>
      <c r="P376" s="235"/>
      <c r="Q376" s="223"/>
      <c r="R376" s="237"/>
      <c r="S376" s="237"/>
      <c r="T376" s="229"/>
      <c r="U376" s="179"/>
      <c r="V376" s="180"/>
      <c r="W376" s="180"/>
      <c r="X376" s="180"/>
      <c r="Y376" s="181"/>
    </row>
    <row r="377" spans="1:25" s="119" customFormat="1" x14ac:dyDescent="0.25">
      <c r="A377" s="246"/>
      <c r="B377" s="226"/>
      <c r="C377" s="227"/>
      <c r="D377" s="227"/>
      <c r="E377" s="227"/>
      <c r="F377" s="227"/>
      <c r="G377" s="227"/>
      <c r="H377" s="227"/>
      <c r="I377" s="228"/>
      <c r="J377" s="223"/>
      <c r="K377" s="223"/>
      <c r="L377" s="223"/>
      <c r="M377" s="223"/>
      <c r="N377" s="235"/>
      <c r="O377" s="235"/>
      <c r="P377" s="235"/>
      <c r="Q377" s="223"/>
      <c r="R377" s="237"/>
      <c r="S377" s="237"/>
      <c r="T377" s="229"/>
      <c r="U377" s="182"/>
      <c r="V377" s="183"/>
      <c r="W377" s="183"/>
      <c r="X377" s="183"/>
      <c r="Y377" s="184"/>
    </row>
    <row r="378" spans="1:25" s="119" customFormat="1" x14ac:dyDescent="0.25">
      <c r="A378" s="246"/>
      <c r="B378" s="226"/>
      <c r="C378" s="227"/>
      <c r="D378" s="227"/>
      <c r="E378" s="227"/>
      <c r="F378" s="227"/>
      <c r="G378" s="227"/>
      <c r="H378" s="227"/>
      <c r="I378" s="228"/>
      <c r="J378" s="223"/>
      <c r="K378" s="223"/>
      <c r="L378" s="223"/>
      <c r="M378" s="223"/>
      <c r="N378" s="235"/>
      <c r="O378" s="235"/>
      <c r="P378" s="235"/>
      <c r="Q378" s="223"/>
      <c r="R378" s="237"/>
      <c r="S378" s="237"/>
      <c r="T378" s="229"/>
    </row>
    <row r="379" spans="1:25" x14ac:dyDescent="0.25">
      <c r="A379" s="247"/>
      <c r="B379" s="220"/>
      <c r="C379" s="221"/>
      <c r="D379" s="221"/>
      <c r="E379" s="221"/>
      <c r="F379" s="221"/>
      <c r="G379" s="221"/>
      <c r="H379" s="221"/>
      <c r="I379" s="222"/>
      <c r="J379" s="200"/>
      <c r="K379" s="200"/>
      <c r="L379" s="200"/>
      <c r="M379" s="200"/>
      <c r="N379" s="206"/>
      <c r="O379" s="206"/>
      <c r="P379" s="206"/>
      <c r="Q379" s="200"/>
      <c r="R379" s="238"/>
      <c r="S379" s="238"/>
      <c r="T379" s="202"/>
      <c r="U379" s="119"/>
      <c r="V379" s="119"/>
      <c r="W379" s="119"/>
      <c r="X379" s="119"/>
      <c r="Y379" s="119"/>
    </row>
    <row r="380" spans="1:25" x14ac:dyDescent="0.25">
      <c r="A380" s="242" t="s">
        <v>57</v>
      </c>
      <c r="B380" s="243"/>
      <c r="C380" s="243"/>
      <c r="D380" s="243"/>
      <c r="E380" s="243"/>
      <c r="F380" s="243"/>
      <c r="G380" s="243"/>
      <c r="H380" s="243"/>
      <c r="I380" s="243"/>
      <c r="J380" s="243"/>
      <c r="K380" s="243"/>
      <c r="L380" s="243"/>
      <c r="M380" s="243"/>
      <c r="N380" s="243"/>
      <c r="O380" s="243"/>
      <c r="P380" s="243"/>
      <c r="Q380" s="243"/>
      <c r="R380" s="243"/>
      <c r="S380" s="243"/>
      <c r="T380" s="244"/>
    </row>
    <row r="381" spans="1:25" s="119" customFormat="1" ht="15" customHeight="1" x14ac:dyDescent="0.25">
      <c r="A381" s="215" t="s">
        <v>79</v>
      </c>
      <c r="B381" s="217" t="s">
        <v>130</v>
      </c>
      <c r="C381" s="218"/>
      <c r="D381" s="218"/>
      <c r="E381" s="218"/>
      <c r="F381" s="218"/>
      <c r="G381" s="218"/>
      <c r="H381" s="218"/>
      <c r="I381" s="219"/>
      <c r="J381" s="199">
        <v>5</v>
      </c>
      <c r="K381" s="199">
        <v>2</v>
      </c>
      <c r="L381" s="199">
        <v>2</v>
      </c>
      <c r="M381" s="199">
        <v>0</v>
      </c>
      <c r="N381" s="205">
        <f>K381+L381+M381</f>
        <v>4</v>
      </c>
      <c r="O381" s="205">
        <f>P381-N381</f>
        <v>5</v>
      </c>
      <c r="P381" s="205">
        <f>ROUND(PRODUCT(J381,25)/14,0)</f>
        <v>9</v>
      </c>
      <c r="Q381" s="199" t="s">
        <v>36</v>
      </c>
      <c r="R381" s="236"/>
      <c r="S381" s="236"/>
      <c r="T381" s="201" t="s">
        <v>86</v>
      </c>
    </row>
    <row r="382" spans="1:25" s="119" customFormat="1" x14ac:dyDescent="0.25">
      <c r="A382" s="225"/>
      <c r="B382" s="226"/>
      <c r="C382" s="227"/>
      <c r="D382" s="227"/>
      <c r="E382" s="227"/>
      <c r="F382" s="227"/>
      <c r="G382" s="227"/>
      <c r="H382" s="227"/>
      <c r="I382" s="228"/>
      <c r="J382" s="223"/>
      <c r="K382" s="223"/>
      <c r="L382" s="223"/>
      <c r="M382" s="223"/>
      <c r="N382" s="235"/>
      <c r="O382" s="235"/>
      <c r="P382" s="235"/>
      <c r="Q382" s="223"/>
      <c r="R382" s="237"/>
      <c r="S382" s="237"/>
      <c r="T382" s="229"/>
    </row>
    <row r="383" spans="1:25" s="119" customFormat="1" x14ac:dyDescent="0.25">
      <c r="A383" s="225"/>
      <c r="B383" s="226"/>
      <c r="C383" s="227"/>
      <c r="D383" s="227"/>
      <c r="E383" s="227"/>
      <c r="F383" s="227"/>
      <c r="G383" s="227"/>
      <c r="H383" s="227"/>
      <c r="I383" s="228"/>
      <c r="J383" s="223"/>
      <c r="K383" s="223"/>
      <c r="L383" s="223"/>
      <c r="M383" s="223"/>
      <c r="N383" s="235"/>
      <c r="O383" s="235"/>
      <c r="P383" s="235"/>
      <c r="Q383" s="223"/>
      <c r="R383" s="237"/>
      <c r="S383" s="237"/>
      <c r="T383" s="229"/>
    </row>
    <row r="384" spans="1:25" s="119" customFormat="1" x14ac:dyDescent="0.25">
      <c r="A384" s="225"/>
      <c r="B384" s="226"/>
      <c r="C384" s="227"/>
      <c r="D384" s="227"/>
      <c r="E384" s="227"/>
      <c r="F384" s="227"/>
      <c r="G384" s="227"/>
      <c r="H384" s="227"/>
      <c r="I384" s="228"/>
      <c r="J384" s="223"/>
      <c r="K384" s="223"/>
      <c r="L384" s="223"/>
      <c r="M384" s="223"/>
      <c r="N384" s="235"/>
      <c r="O384" s="235"/>
      <c r="P384" s="235"/>
      <c r="Q384" s="223"/>
      <c r="R384" s="237"/>
      <c r="S384" s="237"/>
      <c r="T384" s="229"/>
    </row>
    <row r="385" spans="1:20" x14ac:dyDescent="0.25">
      <c r="A385" s="216"/>
      <c r="B385" s="220"/>
      <c r="C385" s="221"/>
      <c r="D385" s="221"/>
      <c r="E385" s="221"/>
      <c r="F385" s="221"/>
      <c r="G385" s="221"/>
      <c r="H385" s="221"/>
      <c r="I385" s="222"/>
      <c r="J385" s="200"/>
      <c r="K385" s="200"/>
      <c r="L385" s="200"/>
      <c r="M385" s="200"/>
      <c r="N385" s="206"/>
      <c r="O385" s="206"/>
      <c r="P385" s="206"/>
      <c r="Q385" s="200"/>
      <c r="R385" s="238"/>
      <c r="S385" s="238"/>
      <c r="T385" s="202"/>
    </row>
    <row r="386" spans="1:20" x14ac:dyDescent="0.25">
      <c r="A386" s="325" t="s">
        <v>58</v>
      </c>
      <c r="B386" s="321"/>
      <c r="C386" s="321"/>
      <c r="D386" s="321"/>
      <c r="E386" s="321"/>
      <c r="F386" s="321"/>
      <c r="G386" s="321"/>
      <c r="H386" s="321"/>
      <c r="I386" s="321"/>
      <c r="J386" s="321"/>
      <c r="K386" s="321"/>
      <c r="L386" s="321"/>
      <c r="M386" s="321"/>
      <c r="N386" s="321"/>
      <c r="O386" s="321"/>
      <c r="P386" s="321"/>
      <c r="Q386" s="321"/>
      <c r="R386" s="321"/>
      <c r="S386" s="321"/>
      <c r="T386" s="321"/>
    </row>
    <row r="387" spans="1:20" s="119" customFormat="1" ht="15" customHeight="1" x14ac:dyDescent="0.25">
      <c r="A387" s="215" t="s">
        <v>80</v>
      </c>
      <c r="B387" s="230"/>
      <c r="C387" s="230"/>
      <c r="D387" s="230"/>
      <c r="E387" s="230"/>
      <c r="F387" s="230"/>
      <c r="G387" s="230"/>
      <c r="H387" s="230"/>
      <c r="I387" s="230"/>
      <c r="J387" s="199">
        <v>5</v>
      </c>
      <c r="K387" s="199">
        <v>2</v>
      </c>
      <c r="L387" s="199">
        <v>2</v>
      </c>
      <c r="M387" s="199">
        <v>0</v>
      </c>
      <c r="N387" s="205">
        <f>K387+L387+M387</f>
        <v>4</v>
      </c>
      <c r="O387" s="205">
        <f>P387-N387</f>
        <v>5</v>
      </c>
      <c r="P387" s="205">
        <f>ROUND(PRODUCT(J387,25)/14,0)</f>
        <v>9</v>
      </c>
      <c r="Q387" s="199" t="s">
        <v>36</v>
      </c>
      <c r="R387" s="232"/>
      <c r="S387" s="232"/>
      <c r="T387" s="203" t="s">
        <v>87</v>
      </c>
    </row>
    <row r="388" spans="1:20" s="119" customFormat="1" x14ac:dyDescent="0.25">
      <c r="A388" s="225"/>
      <c r="B388" s="230"/>
      <c r="C388" s="230"/>
      <c r="D388" s="230"/>
      <c r="E388" s="230"/>
      <c r="F388" s="230"/>
      <c r="G388" s="230"/>
      <c r="H388" s="230"/>
      <c r="I388" s="230"/>
      <c r="J388" s="223"/>
      <c r="K388" s="223"/>
      <c r="L388" s="223"/>
      <c r="M388" s="223"/>
      <c r="N388" s="235"/>
      <c r="O388" s="235"/>
      <c r="P388" s="235"/>
      <c r="Q388" s="223"/>
      <c r="R388" s="233"/>
      <c r="S388" s="233"/>
      <c r="T388" s="231"/>
    </row>
    <row r="389" spans="1:20" x14ac:dyDescent="0.25">
      <c r="A389" s="216"/>
      <c r="B389" s="230"/>
      <c r="C389" s="230"/>
      <c r="D389" s="230"/>
      <c r="E389" s="230"/>
      <c r="F389" s="230"/>
      <c r="G389" s="230"/>
      <c r="H389" s="230"/>
      <c r="I389" s="230"/>
      <c r="J389" s="200"/>
      <c r="K389" s="200"/>
      <c r="L389" s="200"/>
      <c r="M389" s="200"/>
      <c r="N389" s="206"/>
      <c r="O389" s="206"/>
      <c r="P389" s="206"/>
      <c r="Q389" s="200"/>
      <c r="R389" s="234"/>
      <c r="S389" s="234"/>
      <c r="T389" s="204"/>
    </row>
    <row r="390" spans="1:20" x14ac:dyDescent="0.25">
      <c r="A390" s="224" t="s">
        <v>59</v>
      </c>
      <c r="B390" s="224"/>
      <c r="C390" s="224"/>
      <c r="D390" s="224"/>
      <c r="E390" s="224"/>
      <c r="F390" s="224"/>
      <c r="G390" s="224"/>
      <c r="H390" s="224"/>
      <c r="I390" s="224"/>
      <c r="J390" s="224"/>
      <c r="K390" s="224"/>
      <c r="L390" s="224"/>
      <c r="M390" s="224"/>
      <c r="N390" s="224"/>
      <c r="O390" s="224"/>
      <c r="P390" s="224"/>
      <c r="Q390" s="224"/>
      <c r="R390" s="224"/>
      <c r="S390" s="224"/>
      <c r="T390" s="224"/>
    </row>
    <row r="391" spans="1:20" x14ac:dyDescent="0.25">
      <c r="A391" s="207" t="s">
        <v>81</v>
      </c>
      <c r="B391" s="209" t="s">
        <v>131</v>
      </c>
      <c r="C391" s="210"/>
      <c r="D391" s="210"/>
      <c r="E391" s="210"/>
      <c r="F391" s="210"/>
      <c r="G391" s="210"/>
      <c r="H391" s="210"/>
      <c r="I391" s="211"/>
      <c r="J391" s="199">
        <v>2</v>
      </c>
      <c r="K391" s="199">
        <v>1</v>
      </c>
      <c r="L391" s="199">
        <v>1</v>
      </c>
      <c r="M391" s="199">
        <v>0</v>
      </c>
      <c r="N391" s="205">
        <f>K391+L391+M391</f>
        <v>2</v>
      </c>
      <c r="O391" s="205">
        <f>P391-N391</f>
        <v>2</v>
      </c>
      <c r="P391" s="205">
        <f>ROUND(PRODUCT(J391,25)/14,0)</f>
        <v>4</v>
      </c>
      <c r="Q391" s="199"/>
      <c r="R391" s="199" t="s">
        <v>32</v>
      </c>
      <c r="S391" s="201"/>
      <c r="T391" s="203" t="s">
        <v>87</v>
      </c>
    </row>
    <row r="392" spans="1:20" s="119" customFormat="1" x14ac:dyDescent="0.25">
      <c r="A392" s="208"/>
      <c r="B392" s="212"/>
      <c r="C392" s="213"/>
      <c r="D392" s="213"/>
      <c r="E392" s="213"/>
      <c r="F392" s="213"/>
      <c r="G392" s="213"/>
      <c r="H392" s="213"/>
      <c r="I392" s="214"/>
      <c r="J392" s="200"/>
      <c r="K392" s="200"/>
      <c r="L392" s="200"/>
      <c r="M392" s="200"/>
      <c r="N392" s="206"/>
      <c r="O392" s="206"/>
      <c r="P392" s="206"/>
      <c r="Q392" s="200"/>
      <c r="R392" s="200"/>
      <c r="S392" s="202"/>
      <c r="T392" s="204"/>
    </row>
    <row r="393" spans="1:20" s="119" customFormat="1" x14ac:dyDescent="0.25">
      <c r="A393" s="207" t="s">
        <v>82</v>
      </c>
      <c r="B393" s="209" t="s">
        <v>132</v>
      </c>
      <c r="C393" s="210"/>
      <c r="D393" s="210"/>
      <c r="E393" s="210"/>
      <c r="F393" s="210"/>
      <c r="G393" s="210"/>
      <c r="H393" s="210"/>
      <c r="I393" s="211"/>
      <c r="J393" s="199">
        <v>3</v>
      </c>
      <c r="K393" s="199">
        <v>0</v>
      </c>
      <c r="L393" s="199">
        <v>0</v>
      </c>
      <c r="M393" s="199">
        <v>3</v>
      </c>
      <c r="N393" s="205">
        <f>K393+L393+M393</f>
        <v>3</v>
      </c>
      <c r="O393" s="205">
        <f>P393-N393</f>
        <v>2</v>
      </c>
      <c r="P393" s="205">
        <f>ROUND(PRODUCT(J393,25)/14,0)</f>
        <v>5</v>
      </c>
      <c r="Q393" s="199"/>
      <c r="R393" s="199" t="s">
        <v>32</v>
      </c>
      <c r="S393" s="201"/>
      <c r="T393" s="203" t="s">
        <v>87</v>
      </c>
    </row>
    <row r="394" spans="1:20" x14ac:dyDescent="0.25">
      <c r="A394" s="208"/>
      <c r="B394" s="212"/>
      <c r="C394" s="213"/>
      <c r="D394" s="213"/>
      <c r="E394" s="213"/>
      <c r="F394" s="213"/>
      <c r="G394" s="213"/>
      <c r="H394" s="213"/>
      <c r="I394" s="214"/>
      <c r="J394" s="200"/>
      <c r="K394" s="200"/>
      <c r="L394" s="200"/>
      <c r="M394" s="200"/>
      <c r="N394" s="206"/>
      <c r="O394" s="206"/>
      <c r="P394" s="206"/>
      <c r="Q394" s="200"/>
      <c r="R394" s="200"/>
      <c r="S394" s="202"/>
      <c r="T394" s="204"/>
    </row>
    <row r="395" spans="1:20" x14ac:dyDescent="0.25">
      <c r="A395" s="224" t="s">
        <v>60</v>
      </c>
      <c r="B395" s="224"/>
      <c r="C395" s="224"/>
      <c r="D395" s="224"/>
      <c r="E395" s="224"/>
      <c r="F395" s="224"/>
      <c r="G395" s="224"/>
      <c r="H395" s="224"/>
      <c r="I395" s="224"/>
      <c r="J395" s="224"/>
      <c r="K395" s="224"/>
      <c r="L395" s="224"/>
      <c r="M395" s="224"/>
      <c r="N395" s="224"/>
      <c r="O395" s="224"/>
      <c r="P395" s="224"/>
      <c r="Q395" s="224"/>
      <c r="R395" s="224"/>
      <c r="S395" s="224"/>
      <c r="T395" s="224"/>
    </row>
    <row r="396" spans="1:20" x14ac:dyDescent="0.25">
      <c r="A396" s="117" t="s">
        <v>83</v>
      </c>
      <c r="B396" s="437" t="s">
        <v>133</v>
      </c>
      <c r="C396" s="437"/>
      <c r="D396" s="437"/>
      <c r="E396" s="437"/>
      <c r="F396" s="437"/>
      <c r="G396" s="437"/>
      <c r="H396" s="437"/>
      <c r="I396" s="437"/>
      <c r="J396" s="30">
        <v>3</v>
      </c>
      <c r="K396" s="30">
        <v>1</v>
      </c>
      <c r="L396" s="30">
        <v>1</v>
      </c>
      <c r="M396" s="30">
        <v>0</v>
      </c>
      <c r="N396" s="31">
        <f>K396+L396+M396</f>
        <v>2</v>
      </c>
      <c r="O396" s="31">
        <f>P396-N396</f>
        <v>4</v>
      </c>
      <c r="P396" s="31">
        <f>ROUND(PRODUCT(J396,25)/12,0)</f>
        <v>6</v>
      </c>
      <c r="Q396" s="30" t="s">
        <v>36</v>
      </c>
      <c r="R396" s="30"/>
      <c r="S396" s="32"/>
      <c r="T396" s="32" t="s">
        <v>86</v>
      </c>
    </row>
    <row r="397" spans="1:20" s="119" customFormat="1" ht="15" customHeight="1" x14ac:dyDescent="0.25">
      <c r="A397" s="215" t="s">
        <v>84</v>
      </c>
      <c r="B397" s="217" t="s">
        <v>134</v>
      </c>
      <c r="C397" s="218"/>
      <c r="D397" s="218"/>
      <c r="E397" s="218"/>
      <c r="F397" s="218"/>
      <c r="G397" s="218"/>
      <c r="H397" s="218"/>
      <c r="I397" s="219"/>
      <c r="J397" s="199">
        <v>2</v>
      </c>
      <c r="K397" s="199">
        <v>0</v>
      </c>
      <c r="L397" s="199">
        <v>0</v>
      </c>
      <c r="M397" s="199">
        <v>3</v>
      </c>
      <c r="N397" s="205">
        <f>K397+L397+M397</f>
        <v>3</v>
      </c>
      <c r="O397" s="205">
        <f>P397-N397</f>
        <v>1</v>
      </c>
      <c r="P397" s="205">
        <f>ROUND(PRODUCT(J397,25)/12,0)</f>
        <v>4</v>
      </c>
      <c r="Q397" s="199"/>
      <c r="R397" s="199" t="s">
        <v>32</v>
      </c>
      <c r="S397" s="201"/>
      <c r="T397" s="203" t="s">
        <v>87</v>
      </c>
    </row>
    <row r="398" spans="1:20" x14ac:dyDescent="0.25">
      <c r="A398" s="216"/>
      <c r="B398" s="220"/>
      <c r="C398" s="221"/>
      <c r="D398" s="221"/>
      <c r="E398" s="221"/>
      <c r="F398" s="221"/>
      <c r="G398" s="221"/>
      <c r="H398" s="221"/>
      <c r="I398" s="222"/>
      <c r="J398" s="200"/>
      <c r="K398" s="200"/>
      <c r="L398" s="200"/>
      <c r="M398" s="200"/>
      <c r="N398" s="206"/>
      <c r="O398" s="206"/>
      <c r="P398" s="206"/>
      <c r="Q398" s="200"/>
      <c r="R398" s="200"/>
      <c r="S398" s="202"/>
      <c r="T398" s="204"/>
    </row>
    <row r="399" spans="1:20" x14ac:dyDescent="0.25">
      <c r="A399" s="316" t="s">
        <v>75</v>
      </c>
      <c r="B399" s="316"/>
      <c r="C399" s="316"/>
      <c r="D399" s="316"/>
      <c r="E399" s="316"/>
      <c r="F399" s="316"/>
      <c r="G399" s="316"/>
      <c r="H399" s="316"/>
      <c r="I399" s="316"/>
      <c r="J399" s="94">
        <f>SUM(J373,J375,J381,J387,J391:J394,J396:J398)</f>
        <v>30</v>
      </c>
      <c r="K399" s="134">
        <f t="shared" ref="K399:P399" si="90">SUM(K373,K375,K381,K387,K391:K394,K396:K398)</f>
        <v>10</v>
      </c>
      <c r="L399" s="134">
        <f t="shared" si="90"/>
        <v>10</v>
      </c>
      <c r="M399" s="134">
        <f t="shared" si="90"/>
        <v>6</v>
      </c>
      <c r="N399" s="134">
        <f t="shared" si="90"/>
        <v>26</v>
      </c>
      <c r="O399" s="134">
        <f t="shared" si="90"/>
        <v>29</v>
      </c>
      <c r="P399" s="134">
        <f t="shared" si="90"/>
        <v>55</v>
      </c>
      <c r="Q399" s="94">
        <f>COUNTIF(Q373,"E")+COUNTIF(Q375,"E")+COUNTIF(Q381,"E")+COUNTIF(Q387,"E")+COUNTIF(Q391:Q394,"E")+COUNTIF(Q396:Q398,"E")</f>
        <v>5</v>
      </c>
      <c r="R399" s="94">
        <f>COUNTIF(R373,"C")+COUNTIF(R375,"C")+COUNTIF(R381,"C")+COUNTIF(R387,"C")+COUNTIF(R391:R394,"C")+COUNTIF(R396:R398,"C")</f>
        <v>3</v>
      </c>
      <c r="S399" s="94">
        <f>COUNTIF(S373,"VP")+COUNTIF(S375,"VP")+COUNTIF(S381,"VP")+COUNTIF(S387,"VP")+COUNTIF(S391:S394,"VP")+COUNTIF(S396:S398,"VP")</f>
        <v>0</v>
      </c>
      <c r="T399" s="89"/>
    </row>
    <row r="400" spans="1:20" x14ac:dyDescent="0.25">
      <c r="A400" s="316" t="s">
        <v>54</v>
      </c>
      <c r="B400" s="316"/>
      <c r="C400" s="316"/>
      <c r="D400" s="316"/>
      <c r="E400" s="316"/>
      <c r="F400" s="316"/>
      <c r="G400" s="316"/>
      <c r="H400" s="316"/>
      <c r="I400" s="316"/>
      <c r="J400" s="316"/>
      <c r="K400" s="94">
        <f t="shared" ref="K400:P400" si="91">SUM(K373,K375,K381,K387,K391,K393)*14+SUM(K396,K397)*12</f>
        <v>138</v>
      </c>
      <c r="L400" s="94">
        <f t="shared" si="91"/>
        <v>138</v>
      </c>
      <c r="M400" s="94">
        <f t="shared" si="91"/>
        <v>78</v>
      </c>
      <c r="N400" s="94">
        <f t="shared" si="91"/>
        <v>354</v>
      </c>
      <c r="O400" s="94">
        <f t="shared" si="91"/>
        <v>396</v>
      </c>
      <c r="P400" s="94">
        <f t="shared" si="91"/>
        <v>750</v>
      </c>
      <c r="Q400" s="317"/>
      <c r="R400" s="317"/>
      <c r="S400" s="317"/>
      <c r="T400" s="317"/>
    </row>
    <row r="401" spans="1:20" x14ac:dyDescent="0.25">
      <c r="A401" s="316"/>
      <c r="B401" s="316"/>
      <c r="C401" s="316"/>
      <c r="D401" s="316"/>
      <c r="E401" s="316"/>
      <c r="F401" s="316"/>
      <c r="G401" s="316"/>
      <c r="H401" s="316"/>
      <c r="I401" s="316"/>
      <c r="J401" s="316"/>
      <c r="K401" s="407">
        <f>SUM(K400:M400)</f>
        <v>354</v>
      </c>
      <c r="L401" s="407"/>
      <c r="M401" s="407"/>
      <c r="N401" s="407">
        <f>SUM(N400:O400)</f>
        <v>750</v>
      </c>
      <c r="O401" s="407"/>
      <c r="P401" s="407"/>
      <c r="Q401" s="317"/>
      <c r="R401" s="317"/>
      <c r="S401" s="317"/>
      <c r="T401" s="317"/>
    </row>
    <row r="402" spans="1:20" x14ac:dyDescent="0.25">
      <c r="A402" s="438" t="s">
        <v>136</v>
      </c>
      <c r="B402" s="439"/>
      <c r="C402" s="439"/>
      <c r="D402" s="439"/>
      <c r="E402" s="439"/>
      <c r="F402" s="439"/>
      <c r="G402" s="439"/>
      <c r="H402" s="439"/>
      <c r="I402" s="440"/>
      <c r="J402" s="96">
        <v>5</v>
      </c>
      <c r="K402" s="404"/>
      <c r="L402" s="405"/>
      <c r="M402" s="405"/>
      <c r="N402" s="405"/>
      <c r="O402" s="405"/>
      <c r="P402" s="405"/>
      <c r="Q402" s="405"/>
      <c r="R402" s="405"/>
      <c r="S402" s="405"/>
      <c r="T402" s="406"/>
    </row>
    <row r="403" spans="1:20" x14ac:dyDescent="0.25">
      <c r="A403" s="400" t="s">
        <v>104</v>
      </c>
      <c r="B403" s="400"/>
      <c r="C403" s="400"/>
      <c r="D403" s="400"/>
      <c r="E403" s="400"/>
      <c r="F403" s="400"/>
      <c r="G403" s="400"/>
      <c r="H403" s="400"/>
      <c r="I403" s="400"/>
      <c r="J403" s="400"/>
      <c r="K403" s="400"/>
      <c r="L403" s="400"/>
      <c r="M403" s="400"/>
      <c r="N403" s="400"/>
      <c r="O403" s="400"/>
      <c r="P403" s="400"/>
      <c r="Q403" s="400"/>
      <c r="R403" s="400"/>
      <c r="S403" s="400"/>
      <c r="T403" s="400"/>
    </row>
  </sheetData>
  <sheetProtection deleteColumns="0" deleteRows="0" selectLockedCells="1" selectUnlockedCells="1"/>
  <mergeCells count="692">
    <mergeCell ref="A36:K36"/>
    <mergeCell ref="M18:T19"/>
    <mergeCell ref="M21:T21"/>
    <mergeCell ref="B148:I148"/>
    <mergeCell ref="B149:I149"/>
    <mergeCell ref="B247:I247"/>
    <mergeCell ref="A297:T297"/>
    <mergeCell ref="L288:M288"/>
    <mergeCell ref="B274:I274"/>
    <mergeCell ref="A275:I275"/>
    <mergeCell ref="A276:J277"/>
    <mergeCell ref="K279:T279"/>
    <mergeCell ref="T294:T296"/>
    <mergeCell ref="J288:K288"/>
    <mergeCell ref="R284:T284"/>
    <mergeCell ref="A293:T293"/>
    <mergeCell ref="J284:O284"/>
    <mergeCell ref="H284:I285"/>
    <mergeCell ref="A284:A285"/>
    <mergeCell ref="J285:K285"/>
    <mergeCell ref="P284:Q285"/>
    <mergeCell ref="L285:M285"/>
    <mergeCell ref="N294:P295"/>
    <mergeCell ref="N288:O288"/>
    <mergeCell ref="B284:G285"/>
    <mergeCell ref="B271:I271"/>
    <mergeCell ref="A311:A313"/>
    <mergeCell ref="B311:I313"/>
    <mergeCell ref="B272:I272"/>
    <mergeCell ref="P288:Q288"/>
    <mergeCell ref="H288:I288"/>
    <mergeCell ref="A288:G288"/>
    <mergeCell ref="P287:Q287"/>
    <mergeCell ref="N287:O287"/>
    <mergeCell ref="J287:K287"/>
    <mergeCell ref="H287:I287"/>
    <mergeCell ref="P286:Q286"/>
    <mergeCell ref="N286:O286"/>
    <mergeCell ref="L286:M286"/>
    <mergeCell ref="J286:K286"/>
    <mergeCell ref="H286:I286"/>
    <mergeCell ref="B286:G286"/>
    <mergeCell ref="N285:O285"/>
    <mergeCell ref="A294:A296"/>
    <mergeCell ref="B294:I296"/>
    <mergeCell ref="J294:J296"/>
    <mergeCell ref="B287:G287"/>
    <mergeCell ref="K294:M295"/>
    <mergeCell ref="K255:T255"/>
    <mergeCell ref="A256:J256"/>
    <mergeCell ref="K256:T256"/>
    <mergeCell ref="B266:I266"/>
    <mergeCell ref="N254:P254"/>
    <mergeCell ref="A263:T263"/>
    <mergeCell ref="B264:I264"/>
    <mergeCell ref="B265:I265"/>
    <mergeCell ref="B260:I262"/>
    <mergeCell ref="J260:J262"/>
    <mergeCell ref="A258:T259"/>
    <mergeCell ref="K260:M261"/>
    <mergeCell ref="T260:T262"/>
    <mergeCell ref="Q253:T254"/>
    <mergeCell ref="A260:A262"/>
    <mergeCell ref="K254:M254"/>
    <mergeCell ref="N277:P277"/>
    <mergeCell ref="B269:I269"/>
    <mergeCell ref="A291:T291"/>
    <mergeCell ref="A270:T270"/>
    <mergeCell ref="B268:I268"/>
    <mergeCell ref="Q260:S261"/>
    <mergeCell ref="Q294:S295"/>
    <mergeCell ref="A283:T283"/>
    <mergeCell ref="L387:L389"/>
    <mergeCell ref="L287:M287"/>
    <mergeCell ref="K363:T363"/>
    <mergeCell ref="A365:T365"/>
    <mergeCell ref="A366:T366"/>
    <mergeCell ref="A368:T368"/>
    <mergeCell ref="A369:A371"/>
    <mergeCell ref="B369:I371"/>
    <mergeCell ref="J369:J371"/>
    <mergeCell ref="T369:T371"/>
    <mergeCell ref="Q358:Q359"/>
    <mergeCell ref="R358:R359"/>
    <mergeCell ref="M358:M359"/>
    <mergeCell ref="N358:N359"/>
    <mergeCell ref="O358:O359"/>
    <mergeCell ref="P358:P359"/>
    <mergeCell ref="A402:I402"/>
    <mergeCell ref="K402:T402"/>
    <mergeCell ref="A403:T403"/>
    <mergeCell ref="U331:Y340"/>
    <mergeCell ref="A395:T395"/>
    <mergeCell ref="B396:I396"/>
    <mergeCell ref="A399:I399"/>
    <mergeCell ref="A400:J401"/>
    <mergeCell ref="Q400:T401"/>
    <mergeCell ref="K401:M401"/>
    <mergeCell ref="N401:P401"/>
    <mergeCell ref="A372:T372"/>
    <mergeCell ref="B373:I373"/>
    <mergeCell ref="A374:T374"/>
    <mergeCell ref="A380:T380"/>
    <mergeCell ref="A386:T386"/>
    <mergeCell ref="A360:I360"/>
    <mergeCell ref="A361:J362"/>
    <mergeCell ref="Q361:T362"/>
    <mergeCell ref="K362:M362"/>
    <mergeCell ref="N362:P362"/>
    <mergeCell ref="A358:A359"/>
    <mergeCell ref="B358:I359"/>
    <mergeCell ref="A363:I363"/>
    <mergeCell ref="B335:I335"/>
    <mergeCell ref="A336:T336"/>
    <mergeCell ref="A341:T341"/>
    <mergeCell ref="A347:T347"/>
    <mergeCell ref="A351:T351"/>
    <mergeCell ref="A337:A340"/>
    <mergeCell ref="B337:I340"/>
    <mergeCell ref="J337:J340"/>
    <mergeCell ref="K337:K340"/>
    <mergeCell ref="T337:T340"/>
    <mergeCell ref="S337:S340"/>
    <mergeCell ref="R337:R340"/>
    <mergeCell ref="Q337:Q340"/>
    <mergeCell ref="L337:L340"/>
    <mergeCell ref="M337:M340"/>
    <mergeCell ref="N337:N340"/>
    <mergeCell ref="O337:O340"/>
    <mergeCell ref="P337:P340"/>
    <mergeCell ref="A342:A346"/>
    <mergeCell ref="B342:I346"/>
    <mergeCell ref="J342:J346"/>
    <mergeCell ref="K342:K346"/>
    <mergeCell ref="L342:L346"/>
    <mergeCell ref="M342:M346"/>
    <mergeCell ref="A331:A333"/>
    <mergeCell ref="B331:I333"/>
    <mergeCell ref="J331:J333"/>
    <mergeCell ref="T331:T333"/>
    <mergeCell ref="A334:T334"/>
    <mergeCell ref="A330:T330"/>
    <mergeCell ref="K331:M332"/>
    <mergeCell ref="N331:P332"/>
    <mergeCell ref="Q331:S332"/>
    <mergeCell ref="A328:T328"/>
    <mergeCell ref="M13:T13"/>
    <mergeCell ref="M16:T17"/>
    <mergeCell ref="A255:J255"/>
    <mergeCell ref="A54:T55"/>
    <mergeCell ref="A71:T72"/>
    <mergeCell ref="J77:J79"/>
    <mergeCell ref="B94:I94"/>
    <mergeCell ref="B95:I95"/>
    <mergeCell ref="T77:T79"/>
    <mergeCell ref="T59:T61"/>
    <mergeCell ref="B83:I83"/>
    <mergeCell ref="B84:I84"/>
    <mergeCell ref="B85:I85"/>
    <mergeCell ref="J91:J93"/>
    <mergeCell ref="A194:T195"/>
    <mergeCell ref="K196:M197"/>
    <mergeCell ref="N196:P197"/>
    <mergeCell ref="Q196:S197"/>
    <mergeCell ref="A219:T220"/>
    <mergeCell ref="K221:M222"/>
    <mergeCell ref="N221:P222"/>
    <mergeCell ref="Q221:S222"/>
    <mergeCell ref="B211:I211"/>
    <mergeCell ref="A37:T38"/>
    <mergeCell ref="K42:M43"/>
    <mergeCell ref="B135:I137"/>
    <mergeCell ref="B120:I122"/>
    <mergeCell ref="B124:I124"/>
    <mergeCell ref="B129:I129"/>
    <mergeCell ref="B126:I126"/>
    <mergeCell ref="T106:T108"/>
    <mergeCell ref="B127:I127"/>
    <mergeCell ref="J135:J137"/>
    <mergeCell ref="B112:I112"/>
    <mergeCell ref="B110:I110"/>
    <mergeCell ref="B111:I111"/>
    <mergeCell ref="J106:J108"/>
    <mergeCell ref="B123:I123"/>
    <mergeCell ref="B52:I52"/>
    <mergeCell ref="T91:T93"/>
    <mergeCell ref="A89:T90"/>
    <mergeCell ref="B59:I61"/>
    <mergeCell ref="A42:A44"/>
    <mergeCell ref="B42:I44"/>
    <mergeCell ref="A40:T41"/>
    <mergeCell ref="A57:T58"/>
    <mergeCell ref="Q42:S43"/>
    <mergeCell ref="T42:T44"/>
    <mergeCell ref="K59:M60"/>
    <mergeCell ref="B47:I47"/>
    <mergeCell ref="B45:I45"/>
    <mergeCell ref="B46:I46"/>
    <mergeCell ref="A91:A93"/>
    <mergeCell ref="B91:I93"/>
    <mergeCell ref="B86:I86"/>
    <mergeCell ref="A77:A79"/>
    <mergeCell ref="B77:I79"/>
    <mergeCell ref="N59:P60"/>
    <mergeCell ref="Q59:S60"/>
    <mergeCell ref="K77:M78"/>
    <mergeCell ref="J42:J44"/>
    <mergeCell ref="N91:P92"/>
    <mergeCell ref="Q91:S92"/>
    <mergeCell ref="A75:T76"/>
    <mergeCell ref="B51:I51"/>
    <mergeCell ref="B49:I49"/>
    <mergeCell ref="B81:I81"/>
    <mergeCell ref="B70:I70"/>
    <mergeCell ref="B64:I64"/>
    <mergeCell ref="A327:T327"/>
    <mergeCell ref="B273:I273"/>
    <mergeCell ref="B232:I232"/>
    <mergeCell ref="B233:I233"/>
    <mergeCell ref="B234:I234"/>
    <mergeCell ref="B235:I235"/>
    <mergeCell ref="B229:I229"/>
    <mergeCell ref="B228:I228"/>
    <mergeCell ref="B236:I236"/>
    <mergeCell ref="A325:I325"/>
    <mergeCell ref="K325:T325"/>
    <mergeCell ref="B239:I239"/>
    <mergeCell ref="B240:I240"/>
    <mergeCell ref="B241:I241"/>
    <mergeCell ref="B230:I230"/>
    <mergeCell ref="B231:I231"/>
    <mergeCell ref="N324:P324"/>
    <mergeCell ref="A310:T310"/>
    <mergeCell ref="A314:T314"/>
    <mergeCell ref="B319:I319"/>
    <mergeCell ref="A322:I322"/>
    <mergeCell ref="K324:M324"/>
    <mergeCell ref="J311:J313"/>
    <mergeCell ref="K311:K313"/>
    <mergeCell ref="U53:W53"/>
    <mergeCell ref="U129:W129"/>
    <mergeCell ref="B109:I109"/>
    <mergeCell ref="B106:I108"/>
    <mergeCell ref="B53:I53"/>
    <mergeCell ref="B125:I125"/>
    <mergeCell ref="J120:J122"/>
    <mergeCell ref="B66:I66"/>
    <mergeCell ref="B65:I65"/>
    <mergeCell ref="J59:J61"/>
    <mergeCell ref="B80:I80"/>
    <mergeCell ref="B82:I82"/>
    <mergeCell ref="U70:W70"/>
    <mergeCell ref="U86:W86"/>
    <mergeCell ref="U100:W100"/>
    <mergeCell ref="B98:I98"/>
    <mergeCell ref="A104:T105"/>
    <mergeCell ref="K106:M107"/>
    <mergeCell ref="N106:P107"/>
    <mergeCell ref="A106:A108"/>
    <mergeCell ref="U115:W115"/>
    <mergeCell ref="A120:A122"/>
    <mergeCell ref="N120:P121"/>
    <mergeCell ref="A170:J170"/>
    <mergeCell ref="K170:T170"/>
    <mergeCell ref="K169:M169"/>
    <mergeCell ref="A224:T224"/>
    <mergeCell ref="B225:I225"/>
    <mergeCell ref="B226:I226"/>
    <mergeCell ref="B204:I204"/>
    <mergeCell ref="B205:I205"/>
    <mergeCell ref="A179:T179"/>
    <mergeCell ref="K185:M185"/>
    <mergeCell ref="N185:P185"/>
    <mergeCell ref="A186:J186"/>
    <mergeCell ref="K186:T186"/>
    <mergeCell ref="A187:J187"/>
    <mergeCell ref="K187:T187"/>
    <mergeCell ref="A184:J185"/>
    <mergeCell ref="Q184:T185"/>
    <mergeCell ref="A181:A182"/>
    <mergeCell ref="B181:I182"/>
    <mergeCell ref="J181:J182"/>
    <mergeCell ref="K181:K182"/>
    <mergeCell ref="B212:I212"/>
    <mergeCell ref="B100:I100"/>
    <mergeCell ref="T135:T137"/>
    <mergeCell ref="T120:T122"/>
    <mergeCell ref="B115:I115"/>
    <mergeCell ref="B114:I114"/>
    <mergeCell ref="K135:M136"/>
    <mergeCell ref="B145:I145"/>
    <mergeCell ref="B67:I67"/>
    <mergeCell ref="B96:I96"/>
    <mergeCell ref="B97:I97"/>
    <mergeCell ref="B113:I113"/>
    <mergeCell ref="N77:P78"/>
    <mergeCell ref="Q77:S78"/>
    <mergeCell ref="Q120:S121"/>
    <mergeCell ref="Q106:S107"/>
    <mergeCell ref="B139:I139"/>
    <mergeCell ref="B141:I141"/>
    <mergeCell ref="B144:I144"/>
    <mergeCell ref="A133:T134"/>
    <mergeCell ref="B140:I140"/>
    <mergeCell ref="A213:I213"/>
    <mergeCell ref="A199:T199"/>
    <mergeCell ref="B196:I198"/>
    <mergeCell ref="J196:J198"/>
    <mergeCell ref="T196:T198"/>
    <mergeCell ref="B202:I202"/>
    <mergeCell ref="B203:I203"/>
    <mergeCell ref="B200:I200"/>
    <mergeCell ref="A135:A137"/>
    <mergeCell ref="B151:I151"/>
    <mergeCell ref="B162:T162"/>
    <mergeCell ref="B165:I165"/>
    <mergeCell ref="B163:I163"/>
    <mergeCell ref="B159:I159"/>
    <mergeCell ref="B160:I160"/>
    <mergeCell ref="B154:I154"/>
    <mergeCell ref="B147:I147"/>
    <mergeCell ref="B155:I155"/>
    <mergeCell ref="K171:T171"/>
    <mergeCell ref="A171:J171"/>
    <mergeCell ref="N169:P169"/>
    <mergeCell ref="Q168:T169"/>
    <mergeCell ref="A167:I167"/>
    <mergeCell ref="B166:I166"/>
    <mergeCell ref="B146:T146"/>
    <mergeCell ref="B158:T158"/>
    <mergeCell ref="A183:I183"/>
    <mergeCell ref="B180:I180"/>
    <mergeCell ref="A176:A178"/>
    <mergeCell ref="B176:I178"/>
    <mergeCell ref="N181:N182"/>
    <mergeCell ref="O181:O182"/>
    <mergeCell ref="A174:T175"/>
    <mergeCell ref="K176:M177"/>
    <mergeCell ref="N176:P177"/>
    <mergeCell ref="Q176:S177"/>
    <mergeCell ref="R181:R182"/>
    <mergeCell ref="T181:T182"/>
    <mergeCell ref="S181:S182"/>
    <mergeCell ref="P181:P182"/>
    <mergeCell ref="Q181:Q182"/>
    <mergeCell ref="L181:L182"/>
    <mergeCell ref="M181:M182"/>
    <mergeCell ref="B153:T153"/>
    <mergeCell ref="B152:I152"/>
    <mergeCell ref="B150:I150"/>
    <mergeCell ref="A168:J169"/>
    <mergeCell ref="B164:I164"/>
    <mergeCell ref="A2:K2"/>
    <mergeCell ref="O5:Q5"/>
    <mergeCell ref="O6:Q6"/>
    <mergeCell ref="O3:Q3"/>
    <mergeCell ref="O4:Q4"/>
    <mergeCell ref="M4:N4"/>
    <mergeCell ref="A11:K11"/>
    <mergeCell ref="M6:N6"/>
    <mergeCell ref="A9:K9"/>
    <mergeCell ref="A10:K10"/>
    <mergeCell ref="A6:K6"/>
    <mergeCell ref="A7:K8"/>
    <mergeCell ref="A4:K4"/>
    <mergeCell ref="A1:K1"/>
    <mergeCell ref="A3:K3"/>
    <mergeCell ref="B50:I50"/>
    <mergeCell ref="A5:K5"/>
    <mergeCell ref="B138:T138"/>
    <mergeCell ref="B142:T142"/>
    <mergeCell ref="B128:I128"/>
    <mergeCell ref="A59:A61"/>
    <mergeCell ref="B62:I62"/>
    <mergeCell ref="B63:I63"/>
    <mergeCell ref="B69:I69"/>
    <mergeCell ref="B68:I68"/>
    <mergeCell ref="B99:I99"/>
    <mergeCell ref="M1:T1"/>
    <mergeCell ref="M15:T15"/>
    <mergeCell ref="A20:K20"/>
    <mergeCell ref="A18:K18"/>
    <mergeCell ref="M3:N3"/>
    <mergeCell ref="M5:N5"/>
    <mergeCell ref="A19:K19"/>
    <mergeCell ref="B48:I48"/>
    <mergeCell ref="N42:P43"/>
    <mergeCell ref="A118:T119"/>
    <mergeCell ref="K120:M121"/>
    <mergeCell ref="L311:L313"/>
    <mergeCell ref="M311:M313"/>
    <mergeCell ref="N311:N313"/>
    <mergeCell ref="O311:O313"/>
    <mergeCell ref="P311:P313"/>
    <mergeCell ref="Q311:Q313"/>
    <mergeCell ref="R311:R313"/>
    <mergeCell ref="S311:S313"/>
    <mergeCell ref="T311:T313"/>
    <mergeCell ref="B315:I315"/>
    <mergeCell ref="A318:T318"/>
    <mergeCell ref="A323:J324"/>
    <mergeCell ref="Q323:T324"/>
    <mergeCell ref="N320:N321"/>
    <mergeCell ref="O320:O321"/>
    <mergeCell ref="P320:P321"/>
    <mergeCell ref="B298:I298"/>
    <mergeCell ref="A299:T299"/>
    <mergeCell ref="A305:T305"/>
    <mergeCell ref="M300:M304"/>
    <mergeCell ref="N300:N304"/>
    <mergeCell ref="O300:O304"/>
    <mergeCell ref="P300:P304"/>
    <mergeCell ref="Q320:Q321"/>
    <mergeCell ref="S320:S321"/>
    <mergeCell ref="T320:T321"/>
    <mergeCell ref="R320:R321"/>
    <mergeCell ref="A316:A317"/>
    <mergeCell ref="B316:I317"/>
    <mergeCell ref="J316:J317"/>
    <mergeCell ref="K316:K317"/>
    <mergeCell ref="L316:L317"/>
    <mergeCell ref="M316:M317"/>
    <mergeCell ref="A278:J278"/>
    <mergeCell ref="A279:J279"/>
    <mergeCell ref="K278:T278"/>
    <mergeCell ref="U34:V34"/>
    <mergeCell ref="U11:X16"/>
    <mergeCell ref="Q276:T277"/>
    <mergeCell ref="K277:M277"/>
    <mergeCell ref="B267:I267"/>
    <mergeCell ref="N260:P261"/>
    <mergeCell ref="N135:P136"/>
    <mergeCell ref="Q135:S136"/>
    <mergeCell ref="K91:M92"/>
    <mergeCell ref="J176:J178"/>
    <mergeCell ref="T176:T178"/>
    <mergeCell ref="A188:T190"/>
    <mergeCell ref="B156:I156"/>
    <mergeCell ref="B157:I157"/>
    <mergeCell ref="B143:I143"/>
    <mergeCell ref="B251:I251"/>
    <mergeCell ref="B245:I245"/>
    <mergeCell ref="A196:A198"/>
    <mergeCell ref="A217:J217"/>
    <mergeCell ref="A216:J216"/>
    <mergeCell ref="B201:I201"/>
    <mergeCell ref="A214:J215"/>
    <mergeCell ref="A221:A223"/>
    <mergeCell ref="J221:J223"/>
    <mergeCell ref="B243:I243"/>
    <mergeCell ref="Q214:T215"/>
    <mergeCell ref="K215:M215"/>
    <mergeCell ref="N215:P215"/>
    <mergeCell ref="B221:I223"/>
    <mergeCell ref="U3:X3"/>
    <mergeCell ref="U4:X4"/>
    <mergeCell ref="U5:X5"/>
    <mergeCell ref="U6:X6"/>
    <mergeCell ref="U8:X8"/>
    <mergeCell ref="R6:T6"/>
    <mergeCell ref="R3:T3"/>
    <mergeCell ref="R4:T4"/>
    <mergeCell ref="R5:T5"/>
    <mergeCell ref="B206:I206"/>
    <mergeCell ref="B208:I208"/>
    <mergeCell ref="B207:I207"/>
    <mergeCell ref="B209:I209"/>
    <mergeCell ref="A210:T210"/>
    <mergeCell ref="A12:K12"/>
    <mergeCell ref="B161:I161"/>
    <mergeCell ref="A246:T246"/>
    <mergeCell ref="B244:I244"/>
    <mergeCell ref="B227:I227"/>
    <mergeCell ref="A253:J254"/>
    <mergeCell ref="T221:T223"/>
    <mergeCell ref="K217:T217"/>
    <mergeCell ref="A252:I252"/>
    <mergeCell ref="K216:T216"/>
    <mergeCell ref="B248:I248"/>
    <mergeCell ref="B249:I249"/>
    <mergeCell ref="B250:I250"/>
    <mergeCell ref="B242:I242"/>
    <mergeCell ref="B237:I237"/>
    <mergeCell ref="B238:I238"/>
    <mergeCell ref="Q300:Q304"/>
    <mergeCell ref="R300:R304"/>
    <mergeCell ref="S300:S304"/>
    <mergeCell ref="T300:T304"/>
    <mergeCell ref="A306:A309"/>
    <mergeCell ref="B306:I309"/>
    <mergeCell ref="J306:J309"/>
    <mergeCell ref="K306:K309"/>
    <mergeCell ref="L306:L309"/>
    <mergeCell ref="M306:M309"/>
    <mergeCell ref="N306:N309"/>
    <mergeCell ref="O306:O309"/>
    <mergeCell ref="P306:P309"/>
    <mergeCell ref="Q306:Q309"/>
    <mergeCell ref="S306:S309"/>
    <mergeCell ref="R306:R309"/>
    <mergeCell ref="T306:T309"/>
    <mergeCell ref="B300:I304"/>
    <mergeCell ref="A300:A304"/>
    <mergeCell ref="J300:J304"/>
    <mergeCell ref="K300:K304"/>
    <mergeCell ref="L300:L304"/>
    <mergeCell ref="N316:N317"/>
    <mergeCell ref="O316:O317"/>
    <mergeCell ref="P316:P317"/>
    <mergeCell ref="Q316:Q317"/>
    <mergeCell ref="R316:R317"/>
    <mergeCell ref="S316:S317"/>
    <mergeCell ref="T316:T317"/>
    <mergeCell ref="A320:A321"/>
    <mergeCell ref="B320:I321"/>
    <mergeCell ref="J320:J321"/>
    <mergeCell ref="K320:K321"/>
    <mergeCell ref="L320:L321"/>
    <mergeCell ref="M320:M321"/>
    <mergeCell ref="N342:N346"/>
    <mergeCell ref="O342:O346"/>
    <mergeCell ref="P342:P346"/>
    <mergeCell ref="Q342:Q346"/>
    <mergeCell ref="R342:R346"/>
    <mergeCell ref="S342:S346"/>
    <mergeCell ref="T342:T346"/>
    <mergeCell ref="A348:A350"/>
    <mergeCell ref="B348:I350"/>
    <mergeCell ref="J348:J350"/>
    <mergeCell ref="K348:K350"/>
    <mergeCell ref="R348:R350"/>
    <mergeCell ref="S348:S350"/>
    <mergeCell ref="T348:T350"/>
    <mergeCell ref="L348:L350"/>
    <mergeCell ref="M348:M350"/>
    <mergeCell ref="N348:N350"/>
    <mergeCell ref="O348:O350"/>
    <mergeCell ref="P348:P350"/>
    <mergeCell ref="Q348:Q350"/>
    <mergeCell ref="A354:A355"/>
    <mergeCell ref="B354:I355"/>
    <mergeCell ref="J354:J355"/>
    <mergeCell ref="K354:K355"/>
    <mergeCell ref="L354:L355"/>
    <mergeCell ref="M354:M355"/>
    <mergeCell ref="N354:N355"/>
    <mergeCell ref="O354:O355"/>
    <mergeCell ref="P354:P355"/>
    <mergeCell ref="Q354:Q355"/>
    <mergeCell ref="R354:R355"/>
    <mergeCell ref="S354:S355"/>
    <mergeCell ref="T354:T355"/>
    <mergeCell ref="J352:J353"/>
    <mergeCell ref="B352:I353"/>
    <mergeCell ref="K352:K353"/>
    <mergeCell ref="L352:L353"/>
    <mergeCell ref="M352:M353"/>
    <mergeCell ref="N352:N353"/>
    <mergeCell ref="O352:O353"/>
    <mergeCell ref="P352:P353"/>
    <mergeCell ref="Q352:Q353"/>
    <mergeCell ref="R352:R353"/>
    <mergeCell ref="S352:S353"/>
    <mergeCell ref="T352:T353"/>
    <mergeCell ref="B357:I357"/>
    <mergeCell ref="A356:T356"/>
    <mergeCell ref="S358:S359"/>
    <mergeCell ref="A352:A353"/>
    <mergeCell ref="T358:T359"/>
    <mergeCell ref="K369:M370"/>
    <mergeCell ref="N369:P370"/>
    <mergeCell ref="Q369:S370"/>
    <mergeCell ref="A375:A379"/>
    <mergeCell ref="B375:I379"/>
    <mergeCell ref="J375:J379"/>
    <mergeCell ref="K375:K379"/>
    <mergeCell ref="T375:T379"/>
    <mergeCell ref="L375:L379"/>
    <mergeCell ref="M375:M379"/>
    <mergeCell ref="N375:N379"/>
    <mergeCell ref="S375:S379"/>
    <mergeCell ref="O375:O379"/>
    <mergeCell ref="P375:P379"/>
    <mergeCell ref="Q375:Q379"/>
    <mergeCell ref="R375:R379"/>
    <mergeCell ref="J358:J359"/>
    <mergeCell ref="K358:K359"/>
    <mergeCell ref="L358:L359"/>
    <mergeCell ref="S387:S389"/>
    <mergeCell ref="R387:R389"/>
    <mergeCell ref="N387:N389"/>
    <mergeCell ref="O387:O389"/>
    <mergeCell ref="P387:P389"/>
    <mergeCell ref="Q387:Q389"/>
    <mergeCell ref="N381:N385"/>
    <mergeCell ref="S381:S385"/>
    <mergeCell ref="O381:O385"/>
    <mergeCell ref="P381:P385"/>
    <mergeCell ref="R381:R385"/>
    <mergeCell ref="A391:A392"/>
    <mergeCell ref="B391:I392"/>
    <mergeCell ref="A393:A394"/>
    <mergeCell ref="B393:I394"/>
    <mergeCell ref="A397:A398"/>
    <mergeCell ref="B397:I398"/>
    <mergeCell ref="J391:J392"/>
    <mergeCell ref="J397:J398"/>
    <mergeCell ref="Q381:Q385"/>
    <mergeCell ref="K397:K398"/>
    <mergeCell ref="M387:M389"/>
    <mergeCell ref="A390:T390"/>
    <mergeCell ref="A381:A385"/>
    <mergeCell ref="B381:I385"/>
    <mergeCell ref="J381:J385"/>
    <mergeCell ref="T381:T385"/>
    <mergeCell ref="K381:K385"/>
    <mergeCell ref="L381:L385"/>
    <mergeCell ref="M381:M385"/>
    <mergeCell ref="A387:A389"/>
    <mergeCell ref="B387:I389"/>
    <mergeCell ref="J387:J389"/>
    <mergeCell ref="T387:T389"/>
    <mergeCell ref="K387:K389"/>
    <mergeCell ref="T391:T392"/>
    <mergeCell ref="J393:J394"/>
    <mergeCell ref="K393:K394"/>
    <mergeCell ref="L393:L394"/>
    <mergeCell ref="T393:T394"/>
    <mergeCell ref="S393:S394"/>
    <mergeCell ref="R393:R394"/>
    <mergeCell ref="Q393:Q394"/>
    <mergeCell ref="P393:P394"/>
    <mergeCell ref="M393:M394"/>
    <mergeCell ref="N393:N394"/>
    <mergeCell ref="O393:O394"/>
    <mergeCell ref="K391:K392"/>
    <mergeCell ref="L391:L392"/>
    <mergeCell ref="M391:M392"/>
    <mergeCell ref="N391:N392"/>
    <mergeCell ref="O391:O392"/>
    <mergeCell ref="P391:P392"/>
    <mergeCell ref="Q391:Q392"/>
    <mergeCell ref="R391:R392"/>
    <mergeCell ref="S391:S392"/>
    <mergeCell ref="R397:R398"/>
    <mergeCell ref="S397:S398"/>
    <mergeCell ref="T397:T398"/>
    <mergeCell ref="L397:L398"/>
    <mergeCell ref="M397:M398"/>
    <mergeCell ref="N397:N398"/>
    <mergeCell ref="O397:O398"/>
    <mergeCell ref="P397:P398"/>
    <mergeCell ref="Q397:Q398"/>
    <mergeCell ref="U369:Y377"/>
    <mergeCell ref="U274:X276"/>
    <mergeCell ref="U277:V278"/>
    <mergeCell ref="W277:X278"/>
    <mergeCell ref="U279:V279"/>
    <mergeCell ref="W279:X279"/>
    <mergeCell ref="U280:V280"/>
    <mergeCell ref="W280:X280"/>
    <mergeCell ref="U281:V281"/>
    <mergeCell ref="W281:X281"/>
    <mergeCell ref="U282:V282"/>
    <mergeCell ref="W282:X282"/>
    <mergeCell ref="Y279:Z279"/>
    <mergeCell ref="Y280:Z280"/>
    <mergeCell ref="U283:Z285"/>
    <mergeCell ref="U287:X287"/>
    <mergeCell ref="U294:Y303"/>
    <mergeCell ref="U7:X7"/>
    <mergeCell ref="U32:V32"/>
    <mergeCell ref="I29:K30"/>
    <mergeCell ref="H29:H31"/>
    <mergeCell ref="G29:G31"/>
    <mergeCell ref="D29:F30"/>
    <mergeCell ref="B29:C30"/>
    <mergeCell ref="A29:A31"/>
    <mergeCell ref="M9:T12"/>
    <mergeCell ref="M14:T14"/>
    <mergeCell ref="A14:K14"/>
    <mergeCell ref="A15:K15"/>
    <mergeCell ref="A17:K17"/>
    <mergeCell ref="M29:T34"/>
    <mergeCell ref="A28:K28"/>
    <mergeCell ref="M20:T20"/>
    <mergeCell ref="A23:K26"/>
    <mergeCell ref="M22:T26"/>
    <mergeCell ref="A21:K21"/>
    <mergeCell ref="A13:K13"/>
    <mergeCell ref="A16:K16"/>
    <mergeCell ref="U33:V33"/>
  </mergeCells>
  <phoneticPr fontId="5" type="noConversion"/>
  <conditionalFormatting sqref="U287 L33:L34 U32:U34 U3:U6">
    <cfRule type="cellIs" dxfId="53" priority="189" operator="equal">
      <formula>"E bine"</formula>
    </cfRule>
  </conditionalFormatting>
  <conditionalFormatting sqref="U287 U32:U34 U3:U6">
    <cfRule type="cellIs" dxfId="52" priority="188" operator="equal">
      <formula>"NU e bine"</formula>
    </cfRule>
  </conditionalFormatting>
  <conditionalFormatting sqref="U32:V34 U3:U6">
    <cfRule type="cellIs" dxfId="51" priority="181" operator="equal">
      <formula>"Suma trebuie să fie 52"</formula>
    </cfRule>
    <cfRule type="cellIs" dxfId="50" priority="182" operator="equal">
      <formula>"Corect"</formula>
    </cfRule>
    <cfRule type="cellIs" dxfId="49" priority="183" operator="equal">
      <formula>SUM($B$32:$J$32)</formula>
    </cfRule>
    <cfRule type="cellIs" dxfId="48" priority="184" operator="lessThan">
      <formula>"(SUM(B28:K28)=52"</formula>
    </cfRule>
    <cfRule type="cellIs" dxfId="47" priority="185" operator="equal">
      <formula>52</formula>
    </cfRule>
    <cfRule type="cellIs" dxfId="46" priority="186" operator="equal">
      <formula>$K$32</formula>
    </cfRule>
    <cfRule type="cellIs" dxfId="45" priority="187" operator="equal">
      <formula>$B$32:$K$32=52</formula>
    </cfRule>
  </conditionalFormatting>
  <conditionalFormatting sqref="U287:V287 U32:V34 U3:U6">
    <cfRule type="cellIs" dxfId="44" priority="176" operator="equal">
      <formula>"Suma trebuie să fie 52"</formula>
    </cfRule>
    <cfRule type="cellIs" dxfId="43" priority="180" operator="equal">
      <formula>"Corect"</formula>
    </cfRule>
  </conditionalFormatting>
  <conditionalFormatting sqref="U287:X287 U32:V34">
    <cfRule type="cellIs" dxfId="42" priority="179" operator="equal">
      <formula>"Corect"</formula>
    </cfRule>
  </conditionalFormatting>
  <conditionalFormatting sqref="U53:W55 U70:W70 U86:W86 U100:W100 U115:W116 U129:W129">
    <cfRule type="cellIs" dxfId="41" priority="177" operator="equal">
      <formula>"E trebuie să fie cel puțin egal cu C+VP"</formula>
    </cfRule>
    <cfRule type="cellIs" dxfId="40" priority="178" operator="equal">
      <formula>"Corect"</formula>
    </cfRule>
  </conditionalFormatting>
  <conditionalFormatting sqref="U287:V287">
    <cfRule type="cellIs" dxfId="39" priority="152" operator="equal">
      <formula>"Nu corespunde cu tabelul de opționale"</formula>
    </cfRule>
    <cfRule type="cellIs" dxfId="38" priority="155" operator="equal">
      <formula>"Suma trebuie să fie 52"</formula>
    </cfRule>
    <cfRule type="cellIs" dxfId="37" priority="156" operator="equal">
      <formula>"Corect"</formula>
    </cfRule>
    <cfRule type="cellIs" dxfId="36" priority="157" operator="equal">
      <formula>SUM($B$32:$J$32)</formula>
    </cfRule>
    <cfRule type="cellIs" dxfId="35" priority="158" operator="lessThan">
      <formula>"(SUM(B28:K28)=52"</formula>
    </cfRule>
    <cfRule type="cellIs" dxfId="34" priority="159" operator="equal">
      <formula>52</formula>
    </cfRule>
    <cfRule type="cellIs" dxfId="33" priority="160" operator="equal">
      <formula>$K$32</formula>
    </cfRule>
    <cfRule type="cellIs" dxfId="32" priority="161" operator="equal">
      <formula>$B$32:$K$32=52</formula>
    </cfRule>
  </conditionalFormatting>
  <conditionalFormatting sqref="U3:U6">
    <cfRule type="cellIs" dxfId="31" priority="140" operator="equal">
      <formula>"Trebuie alocate cel puțin 20 de ore pe săptămână"</formula>
    </cfRule>
  </conditionalFormatting>
  <conditionalFormatting sqref="U32:V32">
    <cfRule type="cellIs" dxfId="30" priority="42" operator="equal">
      <formula>"Correct"</formula>
    </cfRule>
  </conditionalFormatting>
  <conditionalFormatting sqref="U282:X282">
    <cfRule type="cellIs" dxfId="29" priority="28" operator="equal">
      <formula>"Ați dublat unele discipline"</formula>
    </cfRule>
    <cfRule type="cellIs" dxfId="28" priority="29" operator="equal">
      <formula>"Ați pierdut unele discipline"</formula>
    </cfRule>
    <cfRule type="cellIs" dxfId="27" priority="30" operator="equal">
      <formula>"Corect"</formula>
    </cfRule>
  </conditionalFormatting>
  <conditionalFormatting sqref="U281:X281">
    <cfRule type="cellIs" dxfId="26" priority="25" operator="equal">
      <formula>"Ați dublat unele discipline"</formula>
    </cfRule>
    <cfRule type="cellIs" dxfId="25" priority="26" operator="equal">
      <formula>"Ați pierdut unele discipline"</formula>
    </cfRule>
    <cfRule type="cellIs" dxfId="24" priority="27" operator="equal">
      <formula>"Corect"</formula>
    </cfRule>
  </conditionalFormatting>
  <conditionalFormatting sqref="U7">
    <cfRule type="cellIs" dxfId="23" priority="24" operator="equal">
      <formula>"E bine"</formula>
    </cfRule>
  </conditionalFormatting>
  <conditionalFormatting sqref="U7">
    <cfRule type="cellIs" dxfId="22" priority="23" operator="equal">
      <formula>"NU e bine"</formula>
    </cfRule>
  </conditionalFormatting>
  <conditionalFormatting sqref="U7">
    <cfRule type="cellIs" dxfId="21" priority="16" operator="equal">
      <formula>"Suma trebuie să fie 52"</formula>
    </cfRule>
    <cfRule type="cellIs" dxfId="20" priority="17" operator="equal">
      <formula>"Corect"</formula>
    </cfRule>
    <cfRule type="cellIs" dxfId="19" priority="18" operator="equal">
      <formula>SUM($B$32:$J$32)</formula>
    </cfRule>
    <cfRule type="cellIs" dxfId="18" priority="19" operator="lessThan">
      <formula>"(SUM(B28:K28)=52"</formula>
    </cfRule>
    <cfRule type="cellIs" dxfId="17" priority="20" operator="equal">
      <formula>52</formula>
    </cfRule>
    <cfRule type="cellIs" dxfId="16" priority="21" operator="equal">
      <formula>$K$32</formula>
    </cfRule>
    <cfRule type="cellIs" dxfId="15" priority="22" operator="equal">
      <formula>$B$32:$K$32=52</formula>
    </cfRule>
  </conditionalFormatting>
  <conditionalFormatting sqref="U7">
    <cfRule type="cellIs" dxfId="14" priority="14" operator="equal">
      <formula>"Suma trebuie să fie 52"</formula>
    </cfRule>
    <cfRule type="cellIs" dxfId="13" priority="15" operator="equal">
      <formula>"Corect"</formula>
    </cfRule>
  </conditionalFormatting>
  <conditionalFormatting sqref="U7">
    <cfRule type="cellIs" dxfId="12" priority="13" operator="equal">
      <formula>"Trebuie alocate cel puțin 20 de ore pe săptămână"</formula>
    </cfRule>
  </conditionalFormatting>
  <conditionalFormatting sqref="U8">
    <cfRule type="cellIs" dxfId="11" priority="12" operator="equal">
      <formula>"E bine"</formula>
    </cfRule>
  </conditionalFormatting>
  <conditionalFormatting sqref="U8">
    <cfRule type="cellIs" dxfId="10" priority="11" operator="equal">
      <formula>"NU e bine"</formula>
    </cfRule>
  </conditionalFormatting>
  <conditionalFormatting sqref="U8">
    <cfRule type="cellIs" dxfId="9" priority="4" operator="equal">
      <formula>"Suma trebuie să fie 52"</formula>
    </cfRule>
    <cfRule type="cellIs" dxfId="8" priority="5" operator="equal">
      <formula>"Corect"</formula>
    </cfRule>
    <cfRule type="cellIs" dxfId="7" priority="6" operator="equal">
      <formula>SUM($B$32:$J$32)</formula>
    </cfRule>
    <cfRule type="cellIs" dxfId="6" priority="7" operator="lessThan">
      <formula>"(SUM(B28:K28)=52"</formula>
    </cfRule>
    <cfRule type="cellIs" dxfId="5" priority="8" operator="equal">
      <formula>52</formula>
    </cfRule>
    <cfRule type="cellIs" dxfId="4" priority="9" operator="equal">
      <formula>$K$32</formula>
    </cfRule>
    <cfRule type="cellIs" dxfId="3" priority="10" operator="equal">
      <formula>$B$32:$K$32=52</formula>
    </cfRule>
  </conditionalFormatting>
  <conditionalFormatting sqref="U8">
    <cfRule type="cellIs" dxfId="2" priority="2" operator="equal">
      <formula>"Suma trebuie să fie 52"</formula>
    </cfRule>
    <cfRule type="cellIs" dxfId="1" priority="3" operator="equal">
      <formula>"Corect"</formula>
    </cfRule>
  </conditionalFormatting>
  <conditionalFormatting sqref="U8">
    <cfRule type="cellIs" dxfId="0" priority="1" operator="equal">
      <formula>"Trebuie alocate cel puțin 20 de ore pe săptămână"</formula>
    </cfRule>
  </conditionalFormatting>
  <dataValidations count="9">
    <dataValidation type="list" allowBlank="1" showInputMessage="1" showErrorMessage="1" sqref="R300:R301 R396:R397 R298 R358 R373 R391 R352 R354 R319:R320 R335 R315:R316 R163:R166 R155:R157 R159:R161 R141 R68:R69 R180:R181 R51:R52 R393 R145 R147:R152" xr:uid="{00000000-0002-0000-0000-000000000000}">
      <formula1>$R$44</formula1>
    </dataValidation>
    <dataValidation type="list" allowBlank="1" showInputMessage="1" showErrorMessage="1" sqref="Q306:Q307 Q396:Q397 Q387 Q375 Q373 Q357:Q358 Q381 Q348 Q337 Q335 Q315:Q316 Q342 Q319:Q320 Q300:Q301 Q166 Q141 Q68:Q69 Q180:Q181 Q51:Q52 Q298 Q145 Q393 Q391 Q311:Q312" xr:uid="{00000000-0002-0000-0000-000001000000}">
      <formula1>$Q$44</formula1>
    </dataValidation>
    <dataValidation type="list" allowBlank="1" showInputMessage="1" showErrorMessage="1" sqref="S300:S301 S396:S397 S159:S161 S358 S373 S154:S157 S163:S166 S141 S391 S315:S316 S335 S393 S298 S319:S320 S180:S181 S51:S52 S68:S69 S145 S147:S152" xr:uid="{00000000-0002-0000-0000-000002000000}">
      <formula1>$S$44</formula1>
    </dataValidation>
    <dataValidation type="list" allowBlank="1" showInputMessage="1" showErrorMessage="1" sqref="T109:T114 T159:T161 T163:T166 T62:T69 T94:T99 T80:T85 T123:T128 T139:T141 T143:T145 T154:T157 T180:T181 T45:T52 T147:T152" xr:uid="{00000000-0002-0000-0000-000003000000}">
      <formula1>$O$39:$S$39</formula1>
    </dataValidation>
    <dataValidation type="list" allowBlank="1" showInputMessage="1" showErrorMessage="1" sqref="B271:I273 B264:I267" xr:uid="{00000000-0002-0000-0000-000004000000}">
      <formula1>$B$42:$B$172</formula1>
    </dataValidation>
    <dataValidation type="list" allowBlank="1" showInputMessage="1" showErrorMessage="1" sqref="S45:S50 S62:S67 S80:S85 S94:S99 S109:S114 S123:S128 S139:S140 S143:S144" xr:uid="{00000000-0002-0000-0000-000005000000}">
      <formula1>$S$40</formula1>
    </dataValidation>
    <dataValidation type="list" allowBlank="1" showInputMessage="1" showErrorMessage="1" sqref="Q45:Q50 Q62:Q67 Q80:Q85 Q94:Q99 Q109:Q114 Q123:Q128 Q139:Q140 Q143:Q144 Q163:Q165 Q154:Q157 Q159:Q161 Q147:Q152" xr:uid="{00000000-0002-0000-0000-000006000000}">
      <formula1>$Q$40</formula1>
    </dataValidation>
    <dataValidation type="list" allowBlank="1" showInputMessage="1" showErrorMessage="1" sqref="R45:R50 R62:R67 R80:R85 R94:R99 R109:R114 R123:R128 R139:R140 R143:R144" xr:uid="{00000000-0002-0000-0000-000007000000}">
      <formula1>$R$40</formula1>
    </dataValidation>
    <dataValidation type="list" allowBlank="1" showInputMessage="1" showErrorMessage="1" sqref="B200:I208 B268:I268 B247:I250 B225:I244 B211:I211" xr:uid="{00000000-0002-0000-0000-000008000000}">
      <formula1>$B$39:$B$195</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
Prof. univ. dr. Daniel-Ovidiu DAVID&amp;CDECAN,
Prof. univ. dr. Călin HINȚEA&amp;RDIRECTOR DE DEPARTAMENT,
Conf. univ. dr. Bogdana NEAMȚU</oddFooter>
  </headerFooter>
  <rowBreaks count="4" manualBreakCount="4">
    <brk id="36" max="16383" man="1"/>
    <brk id="290" max="16383" man="1"/>
    <brk id="327" max="16383" man="1"/>
    <brk id="365" max="16383" man="1"/>
  </rowBreaks>
  <ignoredErrors>
    <ignoredError sqref="M287" unlocked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32"/>
  <sheetViews>
    <sheetView view="pageLayout" zoomScale="70" zoomScaleNormal="150" zoomScalePageLayoutView="70" workbookViewId="0">
      <selection activeCell="M22" sqref="M22:N23"/>
    </sheetView>
  </sheetViews>
  <sheetFormatPr defaultRowHeight="14.4" x14ac:dyDescent="0.3"/>
  <sheetData>
    <row r="1" spans="1:14" x14ac:dyDescent="0.3">
      <c r="A1" s="493" t="s">
        <v>284</v>
      </c>
      <c r="B1" s="493"/>
      <c r="C1" s="493"/>
      <c r="D1" s="493"/>
      <c r="E1" s="493"/>
      <c r="F1" s="493"/>
      <c r="G1" s="493"/>
      <c r="H1" s="493"/>
      <c r="I1" s="493"/>
      <c r="J1" s="493"/>
      <c r="K1" s="493"/>
      <c r="L1" s="493"/>
      <c r="M1" s="493"/>
      <c r="N1" s="493"/>
    </row>
    <row r="3" spans="1:14" ht="15" customHeight="1" x14ac:dyDescent="0.3">
      <c r="A3" s="480" t="s">
        <v>141</v>
      </c>
      <c r="B3" s="480"/>
      <c r="C3" s="480"/>
      <c r="D3" s="480"/>
      <c r="E3" s="480"/>
      <c r="F3" s="480"/>
      <c r="G3" s="480"/>
      <c r="H3" s="480"/>
      <c r="I3" s="480"/>
      <c r="J3" s="480"/>
      <c r="K3" s="480"/>
      <c r="L3" s="480"/>
      <c r="M3" s="490"/>
      <c r="N3" s="490"/>
    </row>
    <row r="4" spans="1:14" ht="15" customHeight="1" x14ac:dyDescent="0.3">
      <c r="A4" s="481" t="s">
        <v>142</v>
      </c>
      <c r="B4" s="482"/>
      <c r="C4" s="482"/>
      <c r="D4" s="482"/>
      <c r="E4" s="482"/>
      <c r="F4" s="482"/>
      <c r="G4" s="482"/>
      <c r="H4" s="482"/>
      <c r="I4" s="482"/>
      <c r="J4" s="482"/>
      <c r="K4" s="482"/>
      <c r="L4" s="482"/>
      <c r="M4" s="485" t="s">
        <v>140</v>
      </c>
      <c r="N4" s="485"/>
    </row>
    <row r="5" spans="1:14" ht="15" customHeight="1" x14ac:dyDescent="0.3">
      <c r="A5" s="483"/>
      <c r="B5" s="484"/>
      <c r="C5" s="484"/>
      <c r="D5" s="484"/>
      <c r="E5" s="484"/>
      <c r="F5" s="484"/>
      <c r="G5" s="484"/>
      <c r="H5" s="484"/>
      <c r="I5" s="484"/>
      <c r="J5" s="484"/>
      <c r="K5" s="484"/>
      <c r="L5" s="484"/>
      <c r="M5" s="485"/>
      <c r="N5" s="485"/>
    </row>
    <row r="6" spans="1:14" x14ac:dyDescent="0.3">
      <c r="A6" s="471" t="s">
        <v>285</v>
      </c>
      <c r="B6" s="472"/>
      <c r="C6" s="472"/>
      <c r="D6" s="472"/>
      <c r="E6" s="472"/>
      <c r="F6" s="472"/>
      <c r="G6" s="472"/>
      <c r="H6" s="472"/>
      <c r="I6" s="472"/>
      <c r="J6" s="472"/>
      <c r="K6" s="472"/>
      <c r="L6" s="473"/>
      <c r="M6" s="490"/>
      <c r="N6" s="490"/>
    </row>
    <row r="7" spans="1:14" x14ac:dyDescent="0.3">
      <c r="A7" s="474"/>
      <c r="B7" s="475"/>
      <c r="C7" s="475"/>
      <c r="D7" s="475"/>
      <c r="E7" s="475"/>
      <c r="F7" s="475"/>
      <c r="G7" s="475"/>
      <c r="H7" s="475"/>
      <c r="I7" s="475"/>
      <c r="J7" s="475"/>
      <c r="K7" s="475"/>
      <c r="L7" s="476"/>
      <c r="M7" s="490"/>
      <c r="N7" s="490"/>
    </row>
    <row r="8" spans="1:14" x14ac:dyDescent="0.3">
      <c r="A8" s="471" t="s">
        <v>286</v>
      </c>
      <c r="B8" s="472"/>
      <c r="C8" s="472"/>
      <c r="D8" s="472"/>
      <c r="E8" s="472"/>
      <c r="F8" s="472"/>
      <c r="G8" s="472"/>
      <c r="H8" s="472"/>
      <c r="I8" s="472"/>
      <c r="J8" s="472"/>
      <c r="K8" s="472"/>
      <c r="L8" s="473"/>
      <c r="M8" s="490"/>
      <c r="N8" s="490"/>
    </row>
    <row r="9" spans="1:14" x14ac:dyDescent="0.3">
      <c r="A9" s="474"/>
      <c r="B9" s="475"/>
      <c r="C9" s="475"/>
      <c r="D9" s="475"/>
      <c r="E9" s="475"/>
      <c r="F9" s="475"/>
      <c r="G9" s="475"/>
      <c r="H9" s="475"/>
      <c r="I9" s="475"/>
      <c r="J9" s="475"/>
      <c r="K9" s="475"/>
      <c r="L9" s="476"/>
      <c r="M9" s="490"/>
      <c r="N9" s="490"/>
    </row>
    <row r="10" spans="1:14" x14ac:dyDescent="0.3">
      <c r="A10" s="471" t="s">
        <v>287</v>
      </c>
      <c r="B10" s="472"/>
      <c r="C10" s="472"/>
      <c r="D10" s="472"/>
      <c r="E10" s="472"/>
      <c r="F10" s="472"/>
      <c r="G10" s="472"/>
      <c r="H10" s="472"/>
      <c r="I10" s="472"/>
      <c r="J10" s="472"/>
      <c r="K10" s="472"/>
      <c r="L10" s="473"/>
      <c r="M10" s="490"/>
      <c r="N10" s="490"/>
    </row>
    <row r="11" spans="1:14" x14ac:dyDescent="0.3">
      <c r="A11" s="477"/>
      <c r="B11" s="478"/>
      <c r="C11" s="478"/>
      <c r="D11" s="478"/>
      <c r="E11" s="478"/>
      <c r="F11" s="478"/>
      <c r="G11" s="478"/>
      <c r="H11" s="478"/>
      <c r="I11" s="478"/>
      <c r="J11" s="478"/>
      <c r="K11" s="478"/>
      <c r="L11" s="479"/>
      <c r="M11" s="490"/>
      <c r="N11" s="490"/>
    </row>
    <row r="13" spans="1:14" ht="15" customHeight="1" x14ac:dyDescent="0.3">
      <c r="A13" s="480" t="s">
        <v>145</v>
      </c>
      <c r="B13" s="480"/>
      <c r="C13" s="480"/>
      <c r="D13" s="480"/>
      <c r="E13" s="480"/>
      <c r="F13" s="480"/>
      <c r="G13" s="480"/>
      <c r="H13" s="480"/>
      <c r="I13" s="480"/>
      <c r="J13" s="480"/>
      <c r="K13" s="480"/>
      <c r="L13" s="480"/>
      <c r="M13" s="491"/>
      <c r="N13" s="492"/>
    </row>
    <row r="14" spans="1:14" ht="15" customHeight="1" x14ac:dyDescent="0.3">
      <c r="A14" s="481" t="s">
        <v>146</v>
      </c>
      <c r="B14" s="482"/>
      <c r="C14" s="482"/>
      <c r="D14" s="482"/>
      <c r="E14" s="482"/>
      <c r="F14" s="482"/>
      <c r="G14" s="482"/>
      <c r="H14" s="482"/>
      <c r="I14" s="482"/>
      <c r="J14" s="482"/>
      <c r="K14" s="482"/>
      <c r="L14" s="482"/>
      <c r="M14" s="485" t="s">
        <v>140</v>
      </c>
      <c r="N14" s="485"/>
    </row>
    <row r="15" spans="1:14" x14ac:dyDescent="0.3">
      <c r="A15" s="483"/>
      <c r="B15" s="484"/>
      <c r="C15" s="484"/>
      <c r="D15" s="484"/>
      <c r="E15" s="484"/>
      <c r="F15" s="484"/>
      <c r="G15" s="484"/>
      <c r="H15" s="484"/>
      <c r="I15" s="484"/>
      <c r="J15" s="484"/>
      <c r="K15" s="484"/>
      <c r="L15" s="484"/>
      <c r="M15" s="485"/>
      <c r="N15" s="485"/>
    </row>
    <row r="16" spans="1:14" x14ac:dyDescent="0.3">
      <c r="A16" s="471" t="s">
        <v>288</v>
      </c>
      <c r="B16" s="472"/>
      <c r="C16" s="472"/>
      <c r="D16" s="472"/>
      <c r="E16" s="472"/>
      <c r="F16" s="472"/>
      <c r="G16" s="472"/>
      <c r="H16" s="472"/>
      <c r="I16" s="472"/>
      <c r="J16" s="472"/>
      <c r="K16" s="472"/>
      <c r="L16" s="473"/>
      <c r="M16" s="486"/>
      <c r="N16" s="487"/>
    </row>
    <row r="17" spans="1:14" ht="15" customHeight="1" x14ac:dyDescent="0.3">
      <c r="A17" s="474"/>
      <c r="B17" s="475"/>
      <c r="C17" s="475"/>
      <c r="D17" s="475"/>
      <c r="E17" s="475"/>
      <c r="F17" s="475"/>
      <c r="G17" s="475"/>
      <c r="H17" s="475"/>
      <c r="I17" s="475"/>
      <c r="J17" s="475"/>
      <c r="K17" s="475"/>
      <c r="L17" s="476"/>
      <c r="M17" s="488"/>
      <c r="N17" s="489"/>
    </row>
    <row r="18" spans="1:14" x14ac:dyDescent="0.3">
      <c r="A18" s="471" t="s">
        <v>289</v>
      </c>
      <c r="B18" s="472"/>
      <c r="C18" s="472"/>
      <c r="D18" s="472"/>
      <c r="E18" s="472"/>
      <c r="F18" s="472"/>
      <c r="G18" s="472"/>
      <c r="H18" s="472"/>
      <c r="I18" s="472"/>
      <c r="J18" s="472"/>
      <c r="K18" s="472"/>
      <c r="L18" s="473"/>
      <c r="M18" s="486"/>
      <c r="N18" s="487"/>
    </row>
    <row r="19" spans="1:14" x14ac:dyDescent="0.3">
      <c r="A19" s="474"/>
      <c r="B19" s="475"/>
      <c r="C19" s="475"/>
      <c r="D19" s="475"/>
      <c r="E19" s="475"/>
      <c r="F19" s="475"/>
      <c r="G19" s="475"/>
      <c r="H19" s="475"/>
      <c r="I19" s="475"/>
      <c r="J19" s="475"/>
      <c r="K19" s="475"/>
      <c r="L19" s="476"/>
      <c r="M19" s="488"/>
      <c r="N19" s="489"/>
    </row>
    <row r="20" spans="1:14" ht="15" customHeight="1" x14ac:dyDescent="0.3">
      <c r="A20" s="471" t="s">
        <v>290</v>
      </c>
      <c r="B20" s="472"/>
      <c r="C20" s="472"/>
      <c r="D20" s="472"/>
      <c r="E20" s="472"/>
      <c r="F20" s="472"/>
      <c r="G20" s="472"/>
      <c r="H20" s="472"/>
      <c r="I20" s="472"/>
      <c r="J20" s="472"/>
      <c r="K20" s="472"/>
      <c r="L20" s="473"/>
      <c r="M20" s="490"/>
      <c r="N20" s="490"/>
    </row>
    <row r="21" spans="1:14" x14ac:dyDescent="0.3">
      <c r="A21" s="477"/>
      <c r="B21" s="478"/>
      <c r="C21" s="478"/>
      <c r="D21" s="478"/>
      <c r="E21" s="478"/>
      <c r="F21" s="478"/>
      <c r="G21" s="478"/>
      <c r="H21" s="478"/>
      <c r="I21" s="478"/>
      <c r="J21" s="478"/>
      <c r="K21" s="478"/>
      <c r="L21" s="479"/>
      <c r="M21" s="490"/>
      <c r="N21" s="490"/>
    </row>
    <row r="22" spans="1:14" x14ac:dyDescent="0.3">
      <c r="A22" s="471" t="s">
        <v>291</v>
      </c>
      <c r="B22" s="472"/>
      <c r="C22" s="472"/>
      <c r="D22" s="472"/>
      <c r="E22" s="472"/>
      <c r="F22" s="472"/>
      <c r="G22" s="472"/>
      <c r="H22" s="472"/>
      <c r="I22" s="472"/>
      <c r="J22" s="472"/>
      <c r="K22" s="472"/>
      <c r="L22" s="473"/>
      <c r="M22" s="490"/>
      <c r="N22" s="490"/>
    </row>
    <row r="23" spans="1:14" x14ac:dyDescent="0.3">
      <c r="A23" s="477"/>
      <c r="B23" s="478"/>
      <c r="C23" s="478"/>
      <c r="D23" s="478"/>
      <c r="E23" s="478"/>
      <c r="F23" s="478"/>
      <c r="G23" s="478"/>
      <c r="H23" s="478"/>
      <c r="I23" s="478"/>
      <c r="J23" s="478"/>
      <c r="K23" s="478"/>
      <c r="L23" s="479"/>
      <c r="M23" s="490"/>
      <c r="N23" s="490"/>
    </row>
    <row r="24" spans="1:14" x14ac:dyDescent="0.3">
      <c r="A24" s="471" t="s">
        <v>292</v>
      </c>
      <c r="B24" s="472"/>
      <c r="C24" s="472"/>
      <c r="D24" s="472"/>
      <c r="E24" s="472"/>
      <c r="F24" s="472"/>
      <c r="G24" s="472"/>
      <c r="H24" s="472"/>
      <c r="I24" s="472"/>
      <c r="J24" s="472"/>
      <c r="K24" s="472"/>
      <c r="L24" s="473"/>
      <c r="M24" s="490"/>
      <c r="N24" s="490"/>
    </row>
    <row r="25" spans="1:14" x14ac:dyDescent="0.3">
      <c r="A25" s="477"/>
      <c r="B25" s="478"/>
      <c r="C25" s="478"/>
      <c r="D25" s="478"/>
      <c r="E25" s="478"/>
      <c r="F25" s="478"/>
      <c r="G25" s="478"/>
      <c r="H25" s="478"/>
      <c r="I25" s="478"/>
      <c r="J25" s="478"/>
      <c r="K25" s="478"/>
      <c r="L25" s="479"/>
      <c r="M25" s="490"/>
      <c r="N25" s="490"/>
    </row>
    <row r="26" spans="1:14" x14ac:dyDescent="0.3">
      <c r="A26" s="139"/>
      <c r="B26" s="139"/>
      <c r="C26" s="139"/>
      <c r="D26" s="139"/>
      <c r="E26" s="139"/>
      <c r="F26" s="139"/>
      <c r="G26" s="139"/>
      <c r="H26" s="139"/>
      <c r="I26" s="139"/>
      <c r="J26" s="139"/>
      <c r="K26" s="139"/>
      <c r="L26" s="139"/>
      <c r="M26" s="98"/>
      <c r="N26" s="98"/>
    </row>
    <row r="27" spans="1:14" x14ac:dyDescent="0.3">
      <c r="A27" s="468" t="s">
        <v>147</v>
      </c>
      <c r="B27" s="469"/>
      <c r="C27" s="469"/>
      <c r="D27" s="469"/>
      <c r="E27" s="469"/>
      <c r="F27" s="469"/>
      <c r="G27" s="469"/>
      <c r="H27" s="469"/>
      <c r="I27" s="469"/>
      <c r="J27" s="469"/>
      <c r="K27" s="469"/>
      <c r="L27" s="469"/>
      <c r="M27" s="469"/>
      <c r="N27" s="470"/>
    </row>
    <row r="28" spans="1:14" x14ac:dyDescent="0.3">
      <c r="A28" s="494" t="s">
        <v>293</v>
      </c>
      <c r="B28" s="495"/>
      <c r="C28" s="495"/>
      <c r="D28" s="495"/>
      <c r="E28" s="495"/>
      <c r="F28" s="495"/>
      <c r="G28" s="495"/>
      <c r="H28" s="495"/>
      <c r="I28" s="495"/>
      <c r="J28" s="495"/>
      <c r="K28" s="495"/>
      <c r="L28" s="495"/>
      <c r="M28" s="495"/>
      <c r="N28" s="496"/>
    </row>
    <row r="29" spans="1:14" x14ac:dyDescent="0.3">
      <c r="A29" s="494" t="s">
        <v>294</v>
      </c>
      <c r="B29" s="495"/>
      <c r="C29" s="495"/>
      <c r="D29" s="495"/>
      <c r="E29" s="495"/>
      <c r="F29" s="495"/>
      <c r="G29" s="495"/>
      <c r="H29" s="495"/>
      <c r="I29" s="495"/>
      <c r="J29" s="495"/>
      <c r="K29" s="495"/>
      <c r="L29" s="495"/>
      <c r="M29" s="495"/>
      <c r="N29" s="496"/>
    </row>
    <row r="30" spans="1:14" x14ac:dyDescent="0.3">
      <c r="A30" s="494" t="s">
        <v>295</v>
      </c>
      <c r="B30" s="495"/>
      <c r="C30" s="495"/>
      <c r="D30" s="495"/>
      <c r="E30" s="495"/>
      <c r="F30" s="495"/>
      <c r="G30" s="495"/>
      <c r="H30" s="495"/>
      <c r="I30" s="495"/>
      <c r="J30" s="495"/>
      <c r="K30" s="495"/>
      <c r="L30" s="495"/>
      <c r="M30" s="495"/>
      <c r="N30" s="496"/>
    </row>
    <row r="31" spans="1:14" x14ac:dyDescent="0.3">
      <c r="A31" s="494" t="s">
        <v>296</v>
      </c>
      <c r="B31" s="495"/>
      <c r="C31" s="495"/>
      <c r="D31" s="495"/>
      <c r="E31" s="495"/>
      <c r="F31" s="495"/>
      <c r="G31" s="495"/>
      <c r="H31" s="495"/>
      <c r="I31" s="495"/>
      <c r="J31" s="495"/>
      <c r="K31" s="495"/>
      <c r="L31" s="495"/>
      <c r="M31" s="495"/>
      <c r="N31" s="496"/>
    </row>
    <row r="32" spans="1:14" x14ac:dyDescent="0.3">
      <c r="A32" s="494" t="s">
        <v>297</v>
      </c>
      <c r="B32" s="495"/>
      <c r="C32" s="495"/>
      <c r="D32" s="495"/>
      <c r="E32" s="495"/>
      <c r="F32" s="495"/>
      <c r="G32" s="495"/>
      <c r="H32" s="495"/>
      <c r="I32" s="495"/>
      <c r="J32" s="495"/>
      <c r="K32" s="495"/>
      <c r="L32" s="495"/>
      <c r="M32" s="495"/>
      <c r="N32" s="496"/>
    </row>
  </sheetData>
  <mergeCells count="31">
    <mergeCell ref="A28:N28"/>
    <mergeCell ref="A29:N29"/>
    <mergeCell ref="A30:N30"/>
    <mergeCell ref="A31:N31"/>
    <mergeCell ref="A32:N32"/>
    <mergeCell ref="A1:N1"/>
    <mergeCell ref="A3:L3"/>
    <mergeCell ref="A6:L7"/>
    <mergeCell ref="A4:L5"/>
    <mergeCell ref="A10:L11"/>
    <mergeCell ref="A8:L9"/>
    <mergeCell ref="M4:N5"/>
    <mergeCell ref="M6:N7"/>
    <mergeCell ref="M8:N9"/>
    <mergeCell ref="M10:N11"/>
    <mergeCell ref="M3:N3"/>
    <mergeCell ref="A27:N27"/>
    <mergeCell ref="A18:L19"/>
    <mergeCell ref="A20:L21"/>
    <mergeCell ref="A13:L13"/>
    <mergeCell ref="A14:L15"/>
    <mergeCell ref="M14:N15"/>
    <mergeCell ref="A16:L17"/>
    <mergeCell ref="M16:N17"/>
    <mergeCell ref="M18:N19"/>
    <mergeCell ref="M20:N21"/>
    <mergeCell ref="M13:N13"/>
    <mergeCell ref="A22:L23"/>
    <mergeCell ref="M22:N23"/>
    <mergeCell ref="A24:L25"/>
    <mergeCell ref="M24:N25"/>
  </mergeCells>
  <phoneticPr fontId="5" type="noConversion"/>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 univ. dr. Călin HINȚEA&amp;RDIRECTOR DE DEPARTAMENT,
Conf. univ. dr. Bogdana NEAMȚU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5" r:id="rId4" name="Group Box 17">
              <controlPr defaultSize="0" autoFill="0" autoPict="0">
                <anchor moveWithCells="1">
                  <from>
                    <xdr:col>11</xdr:col>
                    <xdr:colOff>609600</xdr:colOff>
                    <xdr:row>2</xdr:row>
                    <xdr:rowOff>0</xdr:rowOff>
                  </from>
                  <to>
                    <xdr:col>13</xdr:col>
                    <xdr:colOff>601980</xdr:colOff>
                    <xdr:row>3</xdr:row>
                    <xdr:rowOff>0</xdr:rowOff>
                  </to>
                </anchor>
              </controlPr>
            </control>
          </mc:Choice>
        </mc:AlternateContent>
        <mc:AlternateContent xmlns:mc="http://schemas.openxmlformats.org/markup-compatibility/2006">
          <mc:Choice Requires="x14">
            <control shapeId="2066" r:id="rId5" name="Option Button 18">
              <controlPr defaultSize="0" autoFill="0" autoLine="0" autoPict="0">
                <anchor moveWithCells="1">
                  <from>
                    <xdr:col>12</xdr:col>
                    <xdr:colOff>91440</xdr:colOff>
                    <xdr:row>2</xdr:row>
                    <xdr:rowOff>7620</xdr:rowOff>
                  </from>
                  <to>
                    <xdr:col>12</xdr:col>
                    <xdr:colOff>541020</xdr:colOff>
                    <xdr:row>2</xdr:row>
                    <xdr:rowOff>190500</xdr:rowOff>
                  </to>
                </anchor>
              </controlPr>
            </control>
          </mc:Choice>
        </mc:AlternateContent>
        <mc:AlternateContent xmlns:mc="http://schemas.openxmlformats.org/markup-compatibility/2006">
          <mc:Choice Requires="x14">
            <control shapeId="2069" r:id="rId6" name="Option Button 21">
              <controlPr defaultSize="0" autoFill="0" autoLine="0" autoPict="0">
                <anchor moveWithCells="1">
                  <from>
                    <xdr:col>13</xdr:col>
                    <xdr:colOff>83820</xdr:colOff>
                    <xdr:row>2</xdr:row>
                    <xdr:rowOff>15240</xdr:rowOff>
                  </from>
                  <to>
                    <xdr:col>13</xdr:col>
                    <xdr:colOff>541020</xdr:colOff>
                    <xdr:row>2</xdr:row>
                    <xdr:rowOff>190500</xdr:rowOff>
                  </to>
                </anchor>
              </controlPr>
            </control>
          </mc:Choice>
        </mc:AlternateContent>
        <mc:AlternateContent xmlns:mc="http://schemas.openxmlformats.org/markup-compatibility/2006">
          <mc:Choice Requires="x14">
            <control shapeId="2122" r:id="rId7" name="Group Box 74">
              <controlPr defaultSize="0" autoFill="0" autoPict="0">
                <anchor moveWithCells="1">
                  <from>
                    <xdr:col>11</xdr:col>
                    <xdr:colOff>609600</xdr:colOff>
                    <xdr:row>7</xdr:row>
                    <xdr:rowOff>99060</xdr:rowOff>
                  </from>
                  <to>
                    <xdr:col>13</xdr:col>
                    <xdr:colOff>601980</xdr:colOff>
                    <xdr:row>8</xdr:row>
                    <xdr:rowOff>91440</xdr:rowOff>
                  </to>
                </anchor>
              </controlPr>
            </control>
          </mc:Choice>
        </mc:AlternateContent>
        <mc:AlternateContent xmlns:mc="http://schemas.openxmlformats.org/markup-compatibility/2006">
          <mc:Choice Requires="x14">
            <control shapeId="2123" r:id="rId8" name="Option Button 75">
              <controlPr defaultSize="0" autoFill="0" autoLine="0" autoPict="0">
                <anchor moveWithCells="1">
                  <from>
                    <xdr:col>12</xdr:col>
                    <xdr:colOff>91440</xdr:colOff>
                    <xdr:row>7</xdr:row>
                    <xdr:rowOff>99060</xdr:rowOff>
                  </from>
                  <to>
                    <xdr:col>12</xdr:col>
                    <xdr:colOff>541020</xdr:colOff>
                    <xdr:row>8</xdr:row>
                    <xdr:rowOff>83820</xdr:rowOff>
                  </to>
                </anchor>
              </controlPr>
            </control>
          </mc:Choice>
        </mc:AlternateContent>
        <mc:AlternateContent xmlns:mc="http://schemas.openxmlformats.org/markup-compatibility/2006">
          <mc:Choice Requires="x14">
            <control shapeId="2124" r:id="rId9" name="Option Button 76">
              <controlPr defaultSize="0" autoFill="0" autoLine="0" autoPict="0">
                <anchor moveWithCells="1">
                  <from>
                    <xdr:col>13</xdr:col>
                    <xdr:colOff>83820</xdr:colOff>
                    <xdr:row>7</xdr:row>
                    <xdr:rowOff>106680</xdr:rowOff>
                  </from>
                  <to>
                    <xdr:col>13</xdr:col>
                    <xdr:colOff>541020</xdr:colOff>
                    <xdr:row>8</xdr:row>
                    <xdr:rowOff>91440</xdr:rowOff>
                  </to>
                </anchor>
              </controlPr>
            </control>
          </mc:Choice>
        </mc:AlternateContent>
        <mc:AlternateContent xmlns:mc="http://schemas.openxmlformats.org/markup-compatibility/2006">
          <mc:Choice Requires="x14">
            <control shapeId="2125" r:id="rId10" name="Group Box 77">
              <controlPr defaultSize="0" autoFill="0" autoPict="0">
                <anchor moveWithCells="1">
                  <from>
                    <xdr:col>11</xdr:col>
                    <xdr:colOff>609600</xdr:colOff>
                    <xdr:row>9</xdr:row>
                    <xdr:rowOff>99060</xdr:rowOff>
                  </from>
                  <to>
                    <xdr:col>13</xdr:col>
                    <xdr:colOff>601980</xdr:colOff>
                    <xdr:row>10</xdr:row>
                    <xdr:rowOff>91440</xdr:rowOff>
                  </to>
                </anchor>
              </controlPr>
            </control>
          </mc:Choice>
        </mc:AlternateContent>
        <mc:AlternateContent xmlns:mc="http://schemas.openxmlformats.org/markup-compatibility/2006">
          <mc:Choice Requires="x14">
            <control shapeId="2126" r:id="rId11" name="Option Button 78">
              <controlPr defaultSize="0" autoFill="0" autoLine="0" autoPict="0">
                <anchor moveWithCells="1">
                  <from>
                    <xdr:col>12</xdr:col>
                    <xdr:colOff>91440</xdr:colOff>
                    <xdr:row>9</xdr:row>
                    <xdr:rowOff>99060</xdr:rowOff>
                  </from>
                  <to>
                    <xdr:col>12</xdr:col>
                    <xdr:colOff>541020</xdr:colOff>
                    <xdr:row>10</xdr:row>
                    <xdr:rowOff>83820</xdr:rowOff>
                  </to>
                </anchor>
              </controlPr>
            </control>
          </mc:Choice>
        </mc:AlternateContent>
        <mc:AlternateContent xmlns:mc="http://schemas.openxmlformats.org/markup-compatibility/2006">
          <mc:Choice Requires="x14">
            <control shapeId="2127" r:id="rId12" name="Option Button 79">
              <controlPr defaultSize="0" autoFill="0" autoLine="0" autoPict="0">
                <anchor moveWithCells="1">
                  <from>
                    <xdr:col>13</xdr:col>
                    <xdr:colOff>83820</xdr:colOff>
                    <xdr:row>9</xdr:row>
                    <xdr:rowOff>106680</xdr:rowOff>
                  </from>
                  <to>
                    <xdr:col>13</xdr:col>
                    <xdr:colOff>541020</xdr:colOff>
                    <xdr:row>10</xdr:row>
                    <xdr:rowOff>91440</xdr:rowOff>
                  </to>
                </anchor>
              </controlPr>
            </control>
          </mc:Choice>
        </mc:AlternateContent>
        <mc:AlternateContent xmlns:mc="http://schemas.openxmlformats.org/markup-compatibility/2006">
          <mc:Choice Requires="x14">
            <control shapeId="2128" r:id="rId13" name="Group Box 80">
              <controlPr defaultSize="0" autoFill="0" autoPict="0">
                <anchor moveWithCells="1">
                  <from>
                    <xdr:col>11</xdr:col>
                    <xdr:colOff>609600</xdr:colOff>
                    <xdr:row>12</xdr:row>
                    <xdr:rowOff>0</xdr:rowOff>
                  </from>
                  <to>
                    <xdr:col>13</xdr:col>
                    <xdr:colOff>601980</xdr:colOff>
                    <xdr:row>13</xdr:row>
                    <xdr:rowOff>0</xdr:rowOff>
                  </to>
                </anchor>
              </controlPr>
            </control>
          </mc:Choice>
        </mc:AlternateContent>
        <mc:AlternateContent xmlns:mc="http://schemas.openxmlformats.org/markup-compatibility/2006">
          <mc:Choice Requires="x14">
            <control shapeId="2129" r:id="rId14" name="Option Button 81">
              <controlPr defaultSize="0" autoFill="0" autoLine="0" autoPict="0">
                <anchor moveWithCells="1">
                  <from>
                    <xdr:col>12</xdr:col>
                    <xdr:colOff>91440</xdr:colOff>
                    <xdr:row>12</xdr:row>
                    <xdr:rowOff>7620</xdr:rowOff>
                  </from>
                  <to>
                    <xdr:col>12</xdr:col>
                    <xdr:colOff>541020</xdr:colOff>
                    <xdr:row>12</xdr:row>
                    <xdr:rowOff>190500</xdr:rowOff>
                  </to>
                </anchor>
              </controlPr>
            </control>
          </mc:Choice>
        </mc:AlternateContent>
        <mc:AlternateContent xmlns:mc="http://schemas.openxmlformats.org/markup-compatibility/2006">
          <mc:Choice Requires="x14">
            <control shapeId="2130" r:id="rId15" name="Option Button 82">
              <controlPr defaultSize="0" autoFill="0" autoLine="0" autoPict="0">
                <anchor moveWithCells="1">
                  <from>
                    <xdr:col>13</xdr:col>
                    <xdr:colOff>83820</xdr:colOff>
                    <xdr:row>12</xdr:row>
                    <xdr:rowOff>15240</xdr:rowOff>
                  </from>
                  <to>
                    <xdr:col>13</xdr:col>
                    <xdr:colOff>541020</xdr:colOff>
                    <xdr:row>12</xdr:row>
                    <xdr:rowOff>190500</xdr:rowOff>
                  </to>
                </anchor>
              </controlPr>
            </control>
          </mc:Choice>
        </mc:AlternateContent>
        <mc:AlternateContent xmlns:mc="http://schemas.openxmlformats.org/markup-compatibility/2006">
          <mc:Choice Requires="x14">
            <control shapeId="2131" r:id="rId16" name="Group Box 83">
              <controlPr defaultSize="0" autoFill="0" autoPict="0">
                <anchor moveWithCells="1">
                  <from>
                    <xdr:col>11</xdr:col>
                    <xdr:colOff>609600</xdr:colOff>
                    <xdr:row>15</xdr:row>
                    <xdr:rowOff>99060</xdr:rowOff>
                  </from>
                  <to>
                    <xdr:col>13</xdr:col>
                    <xdr:colOff>601980</xdr:colOff>
                    <xdr:row>16</xdr:row>
                    <xdr:rowOff>99060</xdr:rowOff>
                  </to>
                </anchor>
              </controlPr>
            </control>
          </mc:Choice>
        </mc:AlternateContent>
        <mc:AlternateContent xmlns:mc="http://schemas.openxmlformats.org/markup-compatibility/2006">
          <mc:Choice Requires="x14">
            <control shapeId="2132" r:id="rId17" name="Option Button 84">
              <controlPr defaultSize="0" autoFill="0" autoLine="0" autoPict="0">
                <anchor moveWithCells="1">
                  <from>
                    <xdr:col>12</xdr:col>
                    <xdr:colOff>91440</xdr:colOff>
                    <xdr:row>15</xdr:row>
                    <xdr:rowOff>106680</xdr:rowOff>
                  </from>
                  <to>
                    <xdr:col>12</xdr:col>
                    <xdr:colOff>541020</xdr:colOff>
                    <xdr:row>16</xdr:row>
                    <xdr:rowOff>91440</xdr:rowOff>
                  </to>
                </anchor>
              </controlPr>
            </control>
          </mc:Choice>
        </mc:AlternateContent>
        <mc:AlternateContent xmlns:mc="http://schemas.openxmlformats.org/markup-compatibility/2006">
          <mc:Choice Requires="x14">
            <control shapeId="2133" r:id="rId18" name="Option Button 85">
              <controlPr defaultSize="0" autoFill="0" autoLine="0" autoPict="0">
                <anchor moveWithCells="1">
                  <from>
                    <xdr:col>13</xdr:col>
                    <xdr:colOff>83820</xdr:colOff>
                    <xdr:row>15</xdr:row>
                    <xdr:rowOff>106680</xdr:rowOff>
                  </from>
                  <to>
                    <xdr:col>13</xdr:col>
                    <xdr:colOff>541020</xdr:colOff>
                    <xdr:row>16</xdr:row>
                    <xdr:rowOff>91440</xdr:rowOff>
                  </to>
                </anchor>
              </controlPr>
            </control>
          </mc:Choice>
        </mc:AlternateContent>
        <mc:AlternateContent xmlns:mc="http://schemas.openxmlformats.org/markup-compatibility/2006">
          <mc:Choice Requires="x14">
            <control shapeId="2134" r:id="rId19" name="Group Box 86">
              <controlPr defaultSize="0" autoFill="0" autoPict="0">
                <anchor moveWithCells="1">
                  <from>
                    <xdr:col>11</xdr:col>
                    <xdr:colOff>609600</xdr:colOff>
                    <xdr:row>17</xdr:row>
                    <xdr:rowOff>99060</xdr:rowOff>
                  </from>
                  <to>
                    <xdr:col>13</xdr:col>
                    <xdr:colOff>601980</xdr:colOff>
                    <xdr:row>18</xdr:row>
                    <xdr:rowOff>99060</xdr:rowOff>
                  </to>
                </anchor>
              </controlPr>
            </control>
          </mc:Choice>
        </mc:AlternateContent>
        <mc:AlternateContent xmlns:mc="http://schemas.openxmlformats.org/markup-compatibility/2006">
          <mc:Choice Requires="x14">
            <control shapeId="2135" r:id="rId20" name="Option Button 87">
              <controlPr defaultSize="0" autoFill="0" autoLine="0" autoPict="0">
                <anchor moveWithCells="1">
                  <from>
                    <xdr:col>12</xdr:col>
                    <xdr:colOff>91440</xdr:colOff>
                    <xdr:row>17</xdr:row>
                    <xdr:rowOff>106680</xdr:rowOff>
                  </from>
                  <to>
                    <xdr:col>12</xdr:col>
                    <xdr:colOff>541020</xdr:colOff>
                    <xdr:row>18</xdr:row>
                    <xdr:rowOff>91440</xdr:rowOff>
                  </to>
                </anchor>
              </controlPr>
            </control>
          </mc:Choice>
        </mc:AlternateContent>
        <mc:AlternateContent xmlns:mc="http://schemas.openxmlformats.org/markup-compatibility/2006">
          <mc:Choice Requires="x14">
            <control shapeId="2136" r:id="rId21" name="Option Button 88">
              <controlPr defaultSize="0" autoFill="0" autoLine="0" autoPict="0">
                <anchor moveWithCells="1">
                  <from>
                    <xdr:col>13</xdr:col>
                    <xdr:colOff>83820</xdr:colOff>
                    <xdr:row>17</xdr:row>
                    <xdr:rowOff>106680</xdr:rowOff>
                  </from>
                  <to>
                    <xdr:col>13</xdr:col>
                    <xdr:colOff>541020</xdr:colOff>
                    <xdr:row>18</xdr:row>
                    <xdr:rowOff>91440</xdr:rowOff>
                  </to>
                </anchor>
              </controlPr>
            </control>
          </mc:Choice>
        </mc:AlternateContent>
        <mc:AlternateContent xmlns:mc="http://schemas.openxmlformats.org/markup-compatibility/2006">
          <mc:Choice Requires="x14">
            <control shapeId="2137" r:id="rId22" name="Group Box 89">
              <controlPr defaultSize="0" autoFill="0" autoPict="0">
                <anchor moveWithCells="1">
                  <from>
                    <xdr:col>11</xdr:col>
                    <xdr:colOff>609600</xdr:colOff>
                    <xdr:row>19</xdr:row>
                    <xdr:rowOff>99060</xdr:rowOff>
                  </from>
                  <to>
                    <xdr:col>13</xdr:col>
                    <xdr:colOff>601980</xdr:colOff>
                    <xdr:row>20</xdr:row>
                    <xdr:rowOff>99060</xdr:rowOff>
                  </to>
                </anchor>
              </controlPr>
            </control>
          </mc:Choice>
        </mc:AlternateContent>
        <mc:AlternateContent xmlns:mc="http://schemas.openxmlformats.org/markup-compatibility/2006">
          <mc:Choice Requires="x14">
            <control shapeId="2138" r:id="rId23" name="Option Button 90">
              <controlPr defaultSize="0" autoFill="0" autoLine="0" autoPict="0">
                <anchor moveWithCells="1">
                  <from>
                    <xdr:col>12</xdr:col>
                    <xdr:colOff>91440</xdr:colOff>
                    <xdr:row>19</xdr:row>
                    <xdr:rowOff>106680</xdr:rowOff>
                  </from>
                  <to>
                    <xdr:col>12</xdr:col>
                    <xdr:colOff>541020</xdr:colOff>
                    <xdr:row>20</xdr:row>
                    <xdr:rowOff>91440</xdr:rowOff>
                  </to>
                </anchor>
              </controlPr>
            </control>
          </mc:Choice>
        </mc:AlternateContent>
        <mc:AlternateContent xmlns:mc="http://schemas.openxmlformats.org/markup-compatibility/2006">
          <mc:Choice Requires="x14">
            <control shapeId="2139" r:id="rId24" name="Option Button 91">
              <controlPr defaultSize="0" autoFill="0" autoLine="0" autoPict="0">
                <anchor moveWithCells="1">
                  <from>
                    <xdr:col>13</xdr:col>
                    <xdr:colOff>83820</xdr:colOff>
                    <xdr:row>19</xdr:row>
                    <xdr:rowOff>114300</xdr:rowOff>
                  </from>
                  <to>
                    <xdr:col>13</xdr:col>
                    <xdr:colOff>541020</xdr:colOff>
                    <xdr:row>20</xdr:row>
                    <xdr:rowOff>91440</xdr:rowOff>
                  </to>
                </anchor>
              </controlPr>
            </control>
          </mc:Choice>
        </mc:AlternateContent>
        <mc:AlternateContent xmlns:mc="http://schemas.openxmlformats.org/markup-compatibility/2006">
          <mc:Choice Requires="x14">
            <control shapeId="2146" r:id="rId25" name="Group Box 98">
              <controlPr defaultSize="0" autoFill="0" autoPict="0">
                <anchor moveWithCells="1">
                  <from>
                    <xdr:col>11</xdr:col>
                    <xdr:colOff>609600</xdr:colOff>
                    <xdr:row>5</xdr:row>
                    <xdr:rowOff>91440</xdr:rowOff>
                  </from>
                  <to>
                    <xdr:col>13</xdr:col>
                    <xdr:colOff>601980</xdr:colOff>
                    <xdr:row>6</xdr:row>
                    <xdr:rowOff>91440</xdr:rowOff>
                  </to>
                </anchor>
              </controlPr>
            </control>
          </mc:Choice>
        </mc:AlternateContent>
        <mc:AlternateContent xmlns:mc="http://schemas.openxmlformats.org/markup-compatibility/2006">
          <mc:Choice Requires="x14">
            <control shapeId="2147" r:id="rId26" name="Option Button 99">
              <controlPr defaultSize="0" autoFill="0" autoLine="0" autoPict="0">
                <anchor moveWithCells="1">
                  <from>
                    <xdr:col>12</xdr:col>
                    <xdr:colOff>91440</xdr:colOff>
                    <xdr:row>5</xdr:row>
                    <xdr:rowOff>99060</xdr:rowOff>
                  </from>
                  <to>
                    <xdr:col>12</xdr:col>
                    <xdr:colOff>541020</xdr:colOff>
                    <xdr:row>6</xdr:row>
                    <xdr:rowOff>83820</xdr:rowOff>
                  </to>
                </anchor>
              </controlPr>
            </control>
          </mc:Choice>
        </mc:AlternateContent>
        <mc:AlternateContent xmlns:mc="http://schemas.openxmlformats.org/markup-compatibility/2006">
          <mc:Choice Requires="x14">
            <control shapeId="2148" r:id="rId27" name="Option Button 100">
              <controlPr defaultSize="0" autoFill="0" autoLine="0" autoPict="0">
                <anchor moveWithCells="1">
                  <from>
                    <xdr:col>13</xdr:col>
                    <xdr:colOff>83820</xdr:colOff>
                    <xdr:row>5</xdr:row>
                    <xdr:rowOff>106680</xdr:rowOff>
                  </from>
                  <to>
                    <xdr:col>13</xdr:col>
                    <xdr:colOff>541020</xdr:colOff>
                    <xdr:row>6</xdr:row>
                    <xdr:rowOff>91440</xdr:rowOff>
                  </to>
                </anchor>
              </controlPr>
            </control>
          </mc:Choice>
        </mc:AlternateContent>
        <mc:AlternateContent xmlns:mc="http://schemas.openxmlformats.org/markup-compatibility/2006">
          <mc:Choice Requires="x14">
            <control shapeId="2149" r:id="rId28" name="Group Box 101">
              <controlPr defaultSize="0" autoFill="0" autoPict="0">
                <anchor moveWithCells="1">
                  <from>
                    <xdr:col>11</xdr:col>
                    <xdr:colOff>609600</xdr:colOff>
                    <xdr:row>21</xdr:row>
                    <xdr:rowOff>99060</xdr:rowOff>
                  </from>
                  <to>
                    <xdr:col>13</xdr:col>
                    <xdr:colOff>601980</xdr:colOff>
                    <xdr:row>22</xdr:row>
                    <xdr:rowOff>99060</xdr:rowOff>
                  </to>
                </anchor>
              </controlPr>
            </control>
          </mc:Choice>
        </mc:AlternateContent>
        <mc:AlternateContent xmlns:mc="http://schemas.openxmlformats.org/markup-compatibility/2006">
          <mc:Choice Requires="x14">
            <control shapeId="2150" r:id="rId29" name="Option Button 102">
              <controlPr defaultSize="0" autoFill="0" autoLine="0" autoPict="0">
                <anchor moveWithCells="1">
                  <from>
                    <xdr:col>12</xdr:col>
                    <xdr:colOff>91440</xdr:colOff>
                    <xdr:row>21</xdr:row>
                    <xdr:rowOff>106680</xdr:rowOff>
                  </from>
                  <to>
                    <xdr:col>12</xdr:col>
                    <xdr:colOff>541020</xdr:colOff>
                    <xdr:row>22</xdr:row>
                    <xdr:rowOff>91440</xdr:rowOff>
                  </to>
                </anchor>
              </controlPr>
            </control>
          </mc:Choice>
        </mc:AlternateContent>
        <mc:AlternateContent xmlns:mc="http://schemas.openxmlformats.org/markup-compatibility/2006">
          <mc:Choice Requires="x14">
            <control shapeId="2151" r:id="rId30" name="Option Button 103">
              <controlPr defaultSize="0" autoFill="0" autoLine="0" autoPict="0">
                <anchor moveWithCells="1">
                  <from>
                    <xdr:col>13</xdr:col>
                    <xdr:colOff>83820</xdr:colOff>
                    <xdr:row>21</xdr:row>
                    <xdr:rowOff>106680</xdr:rowOff>
                  </from>
                  <to>
                    <xdr:col>13</xdr:col>
                    <xdr:colOff>541020</xdr:colOff>
                    <xdr:row>22</xdr:row>
                    <xdr:rowOff>91440</xdr:rowOff>
                  </to>
                </anchor>
              </controlPr>
            </control>
          </mc:Choice>
        </mc:AlternateContent>
        <mc:AlternateContent xmlns:mc="http://schemas.openxmlformats.org/markup-compatibility/2006">
          <mc:Choice Requires="x14">
            <control shapeId="2152" r:id="rId31" name="Group Box 104">
              <controlPr defaultSize="0" autoFill="0" autoPict="0">
                <anchor moveWithCells="1">
                  <from>
                    <xdr:col>11</xdr:col>
                    <xdr:colOff>609600</xdr:colOff>
                    <xdr:row>23</xdr:row>
                    <xdr:rowOff>99060</xdr:rowOff>
                  </from>
                  <to>
                    <xdr:col>13</xdr:col>
                    <xdr:colOff>601980</xdr:colOff>
                    <xdr:row>24</xdr:row>
                    <xdr:rowOff>99060</xdr:rowOff>
                  </to>
                </anchor>
              </controlPr>
            </control>
          </mc:Choice>
        </mc:AlternateContent>
        <mc:AlternateContent xmlns:mc="http://schemas.openxmlformats.org/markup-compatibility/2006">
          <mc:Choice Requires="x14">
            <control shapeId="2153" r:id="rId32" name="Option Button 105">
              <controlPr defaultSize="0" autoFill="0" autoLine="0" autoPict="0">
                <anchor moveWithCells="1">
                  <from>
                    <xdr:col>12</xdr:col>
                    <xdr:colOff>91440</xdr:colOff>
                    <xdr:row>23</xdr:row>
                    <xdr:rowOff>106680</xdr:rowOff>
                  </from>
                  <to>
                    <xdr:col>12</xdr:col>
                    <xdr:colOff>541020</xdr:colOff>
                    <xdr:row>24</xdr:row>
                    <xdr:rowOff>91440</xdr:rowOff>
                  </to>
                </anchor>
              </controlPr>
            </control>
          </mc:Choice>
        </mc:AlternateContent>
        <mc:AlternateContent xmlns:mc="http://schemas.openxmlformats.org/markup-compatibility/2006">
          <mc:Choice Requires="x14">
            <control shapeId="2154" r:id="rId33" name="Option Button 106">
              <controlPr defaultSize="0" autoFill="0" autoLine="0" autoPict="0">
                <anchor moveWithCells="1">
                  <from>
                    <xdr:col>13</xdr:col>
                    <xdr:colOff>83820</xdr:colOff>
                    <xdr:row>23</xdr:row>
                    <xdr:rowOff>106680</xdr:rowOff>
                  </from>
                  <to>
                    <xdr:col>13</xdr:col>
                    <xdr:colOff>541020</xdr:colOff>
                    <xdr:row>24</xdr:row>
                    <xdr:rowOff>91440</xdr:rowOff>
                  </to>
                </anchor>
              </controlPr>
            </control>
          </mc:Choice>
        </mc:AlternateContent>
        <mc:AlternateContent xmlns:mc="http://schemas.openxmlformats.org/markup-compatibility/2006">
          <mc:Choice Requires="x14">
            <control shapeId="2155" r:id="rId34" name="Group Box 107">
              <controlPr defaultSize="0" autoFill="0" autoPict="0">
                <anchor moveWithCells="1">
                  <from>
                    <xdr:col>11</xdr:col>
                    <xdr:colOff>609600</xdr:colOff>
                    <xdr:row>2</xdr:row>
                    <xdr:rowOff>0</xdr:rowOff>
                  </from>
                  <to>
                    <xdr:col>13</xdr:col>
                    <xdr:colOff>601980</xdr:colOff>
                    <xdr:row>3</xdr:row>
                    <xdr:rowOff>0</xdr:rowOff>
                  </to>
                </anchor>
              </controlPr>
            </control>
          </mc:Choice>
        </mc:AlternateContent>
        <mc:AlternateContent xmlns:mc="http://schemas.openxmlformats.org/markup-compatibility/2006">
          <mc:Choice Requires="x14">
            <control shapeId="2156" r:id="rId35" name="Option Button 108">
              <controlPr defaultSize="0" autoFill="0" autoLine="0" autoPict="0">
                <anchor moveWithCells="1">
                  <from>
                    <xdr:col>12</xdr:col>
                    <xdr:colOff>91440</xdr:colOff>
                    <xdr:row>2</xdr:row>
                    <xdr:rowOff>7620</xdr:rowOff>
                  </from>
                  <to>
                    <xdr:col>12</xdr:col>
                    <xdr:colOff>541020</xdr:colOff>
                    <xdr:row>2</xdr:row>
                    <xdr:rowOff>190500</xdr:rowOff>
                  </to>
                </anchor>
              </controlPr>
            </control>
          </mc:Choice>
        </mc:AlternateContent>
        <mc:AlternateContent xmlns:mc="http://schemas.openxmlformats.org/markup-compatibility/2006">
          <mc:Choice Requires="x14">
            <control shapeId="2157" r:id="rId36" name="Option Button 109">
              <controlPr defaultSize="0" autoFill="0" autoLine="0" autoPict="0">
                <anchor moveWithCells="1">
                  <from>
                    <xdr:col>13</xdr:col>
                    <xdr:colOff>83820</xdr:colOff>
                    <xdr:row>2</xdr:row>
                    <xdr:rowOff>15240</xdr:rowOff>
                  </from>
                  <to>
                    <xdr:col>13</xdr:col>
                    <xdr:colOff>541020</xdr:colOff>
                    <xdr:row>2</xdr:row>
                    <xdr:rowOff>190500</xdr:rowOff>
                  </to>
                </anchor>
              </controlPr>
            </control>
          </mc:Choice>
        </mc:AlternateContent>
        <mc:AlternateContent xmlns:mc="http://schemas.openxmlformats.org/markup-compatibility/2006">
          <mc:Choice Requires="x14">
            <control shapeId="2158" r:id="rId37" name="Group Box 110">
              <controlPr defaultSize="0" autoFill="0" autoPict="0">
                <anchor moveWithCells="1">
                  <from>
                    <xdr:col>11</xdr:col>
                    <xdr:colOff>609600</xdr:colOff>
                    <xdr:row>7</xdr:row>
                    <xdr:rowOff>99060</xdr:rowOff>
                  </from>
                  <to>
                    <xdr:col>13</xdr:col>
                    <xdr:colOff>601980</xdr:colOff>
                    <xdr:row>8</xdr:row>
                    <xdr:rowOff>91440</xdr:rowOff>
                  </to>
                </anchor>
              </controlPr>
            </control>
          </mc:Choice>
        </mc:AlternateContent>
        <mc:AlternateContent xmlns:mc="http://schemas.openxmlformats.org/markup-compatibility/2006">
          <mc:Choice Requires="x14">
            <control shapeId="2159" r:id="rId38" name="Option Button 111">
              <controlPr defaultSize="0" autoFill="0" autoLine="0" autoPict="0">
                <anchor moveWithCells="1">
                  <from>
                    <xdr:col>12</xdr:col>
                    <xdr:colOff>91440</xdr:colOff>
                    <xdr:row>7</xdr:row>
                    <xdr:rowOff>99060</xdr:rowOff>
                  </from>
                  <to>
                    <xdr:col>12</xdr:col>
                    <xdr:colOff>541020</xdr:colOff>
                    <xdr:row>8</xdr:row>
                    <xdr:rowOff>83820</xdr:rowOff>
                  </to>
                </anchor>
              </controlPr>
            </control>
          </mc:Choice>
        </mc:AlternateContent>
        <mc:AlternateContent xmlns:mc="http://schemas.openxmlformats.org/markup-compatibility/2006">
          <mc:Choice Requires="x14">
            <control shapeId="2160" r:id="rId39" name="Option Button 112">
              <controlPr defaultSize="0" autoFill="0" autoLine="0" autoPict="0">
                <anchor moveWithCells="1">
                  <from>
                    <xdr:col>13</xdr:col>
                    <xdr:colOff>83820</xdr:colOff>
                    <xdr:row>7</xdr:row>
                    <xdr:rowOff>106680</xdr:rowOff>
                  </from>
                  <to>
                    <xdr:col>13</xdr:col>
                    <xdr:colOff>541020</xdr:colOff>
                    <xdr:row>8</xdr:row>
                    <xdr:rowOff>91440</xdr:rowOff>
                  </to>
                </anchor>
              </controlPr>
            </control>
          </mc:Choice>
        </mc:AlternateContent>
        <mc:AlternateContent xmlns:mc="http://schemas.openxmlformats.org/markup-compatibility/2006">
          <mc:Choice Requires="x14">
            <control shapeId="2161" r:id="rId40" name="Group Box 113">
              <controlPr defaultSize="0" autoFill="0" autoPict="0">
                <anchor moveWithCells="1">
                  <from>
                    <xdr:col>11</xdr:col>
                    <xdr:colOff>609600</xdr:colOff>
                    <xdr:row>9</xdr:row>
                    <xdr:rowOff>99060</xdr:rowOff>
                  </from>
                  <to>
                    <xdr:col>13</xdr:col>
                    <xdr:colOff>601980</xdr:colOff>
                    <xdr:row>10</xdr:row>
                    <xdr:rowOff>91440</xdr:rowOff>
                  </to>
                </anchor>
              </controlPr>
            </control>
          </mc:Choice>
        </mc:AlternateContent>
        <mc:AlternateContent xmlns:mc="http://schemas.openxmlformats.org/markup-compatibility/2006">
          <mc:Choice Requires="x14">
            <control shapeId="2162" r:id="rId41" name="Option Button 114">
              <controlPr defaultSize="0" autoFill="0" autoLine="0" autoPict="0">
                <anchor moveWithCells="1">
                  <from>
                    <xdr:col>12</xdr:col>
                    <xdr:colOff>91440</xdr:colOff>
                    <xdr:row>9</xdr:row>
                    <xdr:rowOff>99060</xdr:rowOff>
                  </from>
                  <to>
                    <xdr:col>12</xdr:col>
                    <xdr:colOff>541020</xdr:colOff>
                    <xdr:row>10</xdr:row>
                    <xdr:rowOff>83820</xdr:rowOff>
                  </to>
                </anchor>
              </controlPr>
            </control>
          </mc:Choice>
        </mc:AlternateContent>
        <mc:AlternateContent xmlns:mc="http://schemas.openxmlformats.org/markup-compatibility/2006">
          <mc:Choice Requires="x14">
            <control shapeId="2163" r:id="rId42" name="Option Button 115">
              <controlPr defaultSize="0" autoFill="0" autoLine="0" autoPict="0">
                <anchor moveWithCells="1">
                  <from>
                    <xdr:col>13</xdr:col>
                    <xdr:colOff>83820</xdr:colOff>
                    <xdr:row>9</xdr:row>
                    <xdr:rowOff>106680</xdr:rowOff>
                  </from>
                  <to>
                    <xdr:col>13</xdr:col>
                    <xdr:colOff>541020</xdr:colOff>
                    <xdr:row>10</xdr:row>
                    <xdr:rowOff>91440</xdr:rowOff>
                  </to>
                </anchor>
              </controlPr>
            </control>
          </mc:Choice>
        </mc:AlternateContent>
        <mc:AlternateContent xmlns:mc="http://schemas.openxmlformats.org/markup-compatibility/2006">
          <mc:Choice Requires="x14">
            <control shapeId="2164" r:id="rId43" name="Group Box 116">
              <controlPr defaultSize="0" autoFill="0" autoPict="0">
                <anchor moveWithCells="1">
                  <from>
                    <xdr:col>11</xdr:col>
                    <xdr:colOff>609600</xdr:colOff>
                    <xdr:row>12</xdr:row>
                    <xdr:rowOff>0</xdr:rowOff>
                  </from>
                  <to>
                    <xdr:col>13</xdr:col>
                    <xdr:colOff>601980</xdr:colOff>
                    <xdr:row>13</xdr:row>
                    <xdr:rowOff>0</xdr:rowOff>
                  </to>
                </anchor>
              </controlPr>
            </control>
          </mc:Choice>
        </mc:AlternateContent>
        <mc:AlternateContent xmlns:mc="http://schemas.openxmlformats.org/markup-compatibility/2006">
          <mc:Choice Requires="x14">
            <control shapeId="2165" r:id="rId44" name="Option Button 117">
              <controlPr defaultSize="0" autoFill="0" autoLine="0" autoPict="0">
                <anchor moveWithCells="1">
                  <from>
                    <xdr:col>12</xdr:col>
                    <xdr:colOff>91440</xdr:colOff>
                    <xdr:row>12</xdr:row>
                    <xdr:rowOff>7620</xdr:rowOff>
                  </from>
                  <to>
                    <xdr:col>12</xdr:col>
                    <xdr:colOff>541020</xdr:colOff>
                    <xdr:row>12</xdr:row>
                    <xdr:rowOff>190500</xdr:rowOff>
                  </to>
                </anchor>
              </controlPr>
            </control>
          </mc:Choice>
        </mc:AlternateContent>
        <mc:AlternateContent xmlns:mc="http://schemas.openxmlformats.org/markup-compatibility/2006">
          <mc:Choice Requires="x14">
            <control shapeId="2166" r:id="rId45" name="Option Button 118">
              <controlPr defaultSize="0" autoFill="0" autoLine="0" autoPict="0">
                <anchor moveWithCells="1">
                  <from>
                    <xdr:col>13</xdr:col>
                    <xdr:colOff>83820</xdr:colOff>
                    <xdr:row>12</xdr:row>
                    <xdr:rowOff>15240</xdr:rowOff>
                  </from>
                  <to>
                    <xdr:col>13</xdr:col>
                    <xdr:colOff>541020</xdr:colOff>
                    <xdr:row>12</xdr:row>
                    <xdr:rowOff>190500</xdr:rowOff>
                  </to>
                </anchor>
              </controlPr>
            </control>
          </mc:Choice>
        </mc:AlternateContent>
        <mc:AlternateContent xmlns:mc="http://schemas.openxmlformats.org/markup-compatibility/2006">
          <mc:Choice Requires="x14">
            <control shapeId="2167" r:id="rId46" name="Group Box 119">
              <controlPr defaultSize="0" autoFill="0" autoPict="0">
                <anchor moveWithCells="1">
                  <from>
                    <xdr:col>11</xdr:col>
                    <xdr:colOff>609600</xdr:colOff>
                    <xdr:row>15</xdr:row>
                    <xdr:rowOff>99060</xdr:rowOff>
                  </from>
                  <to>
                    <xdr:col>13</xdr:col>
                    <xdr:colOff>601980</xdr:colOff>
                    <xdr:row>16</xdr:row>
                    <xdr:rowOff>99060</xdr:rowOff>
                  </to>
                </anchor>
              </controlPr>
            </control>
          </mc:Choice>
        </mc:AlternateContent>
        <mc:AlternateContent xmlns:mc="http://schemas.openxmlformats.org/markup-compatibility/2006">
          <mc:Choice Requires="x14">
            <control shapeId="2168" r:id="rId47" name="Option Button 120">
              <controlPr defaultSize="0" autoFill="0" autoLine="0" autoPict="0">
                <anchor moveWithCells="1">
                  <from>
                    <xdr:col>12</xdr:col>
                    <xdr:colOff>91440</xdr:colOff>
                    <xdr:row>15</xdr:row>
                    <xdr:rowOff>106680</xdr:rowOff>
                  </from>
                  <to>
                    <xdr:col>12</xdr:col>
                    <xdr:colOff>541020</xdr:colOff>
                    <xdr:row>16</xdr:row>
                    <xdr:rowOff>91440</xdr:rowOff>
                  </to>
                </anchor>
              </controlPr>
            </control>
          </mc:Choice>
        </mc:AlternateContent>
        <mc:AlternateContent xmlns:mc="http://schemas.openxmlformats.org/markup-compatibility/2006">
          <mc:Choice Requires="x14">
            <control shapeId="2169" r:id="rId48" name="Option Button 121">
              <controlPr defaultSize="0" autoFill="0" autoLine="0" autoPict="0">
                <anchor moveWithCells="1">
                  <from>
                    <xdr:col>13</xdr:col>
                    <xdr:colOff>83820</xdr:colOff>
                    <xdr:row>15</xdr:row>
                    <xdr:rowOff>106680</xdr:rowOff>
                  </from>
                  <to>
                    <xdr:col>13</xdr:col>
                    <xdr:colOff>541020</xdr:colOff>
                    <xdr:row>16</xdr:row>
                    <xdr:rowOff>91440</xdr:rowOff>
                  </to>
                </anchor>
              </controlPr>
            </control>
          </mc:Choice>
        </mc:AlternateContent>
        <mc:AlternateContent xmlns:mc="http://schemas.openxmlformats.org/markup-compatibility/2006">
          <mc:Choice Requires="x14">
            <control shapeId="2170" r:id="rId49" name="Group Box 122">
              <controlPr defaultSize="0" autoFill="0" autoPict="0">
                <anchor moveWithCells="1">
                  <from>
                    <xdr:col>11</xdr:col>
                    <xdr:colOff>609600</xdr:colOff>
                    <xdr:row>17</xdr:row>
                    <xdr:rowOff>99060</xdr:rowOff>
                  </from>
                  <to>
                    <xdr:col>13</xdr:col>
                    <xdr:colOff>601980</xdr:colOff>
                    <xdr:row>18</xdr:row>
                    <xdr:rowOff>99060</xdr:rowOff>
                  </to>
                </anchor>
              </controlPr>
            </control>
          </mc:Choice>
        </mc:AlternateContent>
        <mc:AlternateContent xmlns:mc="http://schemas.openxmlformats.org/markup-compatibility/2006">
          <mc:Choice Requires="x14">
            <control shapeId="2171" r:id="rId50" name="Option Button 123">
              <controlPr defaultSize="0" autoFill="0" autoLine="0" autoPict="0">
                <anchor moveWithCells="1">
                  <from>
                    <xdr:col>12</xdr:col>
                    <xdr:colOff>91440</xdr:colOff>
                    <xdr:row>17</xdr:row>
                    <xdr:rowOff>106680</xdr:rowOff>
                  </from>
                  <to>
                    <xdr:col>12</xdr:col>
                    <xdr:colOff>541020</xdr:colOff>
                    <xdr:row>18</xdr:row>
                    <xdr:rowOff>91440</xdr:rowOff>
                  </to>
                </anchor>
              </controlPr>
            </control>
          </mc:Choice>
        </mc:AlternateContent>
        <mc:AlternateContent xmlns:mc="http://schemas.openxmlformats.org/markup-compatibility/2006">
          <mc:Choice Requires="x14">
            <control shapeId="2172" r:id="rId51" name="Option Button 124">
              <controlPr defaultSize="0" autoFill="0" autoLine="0" autoPict="0">
                <anchor moveWithCells="1">
                  <from>
                    <xdr:col>13</xdr:col>
                    <xdr:colOff>83820</xdr:colOff>
                    <xdr:row>17</xdr:row>
                    <xdr:rowOff>106680</xdr:rowOff>
                  </from>
                  <to>
                    <xdr:col>13</xdr:col>
                    <xdr:colOff>541020</xdr:colOff>
                    <xdr:row>18</xdr:row>
                    <xdr:rowOff>91440</xdr:rowOff>
                  </to>
                </anchor>
              </controlPr>
            </control>
          </mc:Choice>
        </mc:AlternateContent>
        <mc:AlternateContent xmlns:mc="http://schemas.openxmlformats.org/markup-compatibility/2006">
          <mc:Choice Requires="x14">
            <control shapeId="2173" r:id="rId52" name="Group Box 125">
              <controlPr defaultSize="0" autoFill="0" autoPict="0">
                <anchor moveWithCells="1">
                  <from>
                    <xdr:col>11</xdr:col>
                    <xdr:colOff>609600</xdr:colOff>
                    <xdr:row>19</xdr:row>
                    <xdr:rowOff>99060</xdr:rowOff>
                  </from>
                  <to>
                    <xdr:col>13</xdr:col>
                    <xdr:colOff>601980</xdr:colOff>
                    <xdr:row>20</xdr:row>
                    <xdr:rowOff>99060</xdr:rowOff>
                  </to>
                </anchor>
              </controlPr>
            </control>
          </mc:Choice>
        </mc:AlternateContent>
        <mc:AlternateContent xmlns:mc="http://schemas.openxmlformats.org/markup-compatibility/2006">
          <mc:Choice Requires="x14">
            <control shapeId="2174" r:id="rId53" name="Option Button 126">
              <controlPr defaultSize="0" autoFill="0" autoLine="0" autoPict="0">
                <anchor moveWithCells="1">
                  <from>
                    <xdr:col>12</xdr:col>
                    <xdr:colOff>91440</xdr:colOff>
                    <xdr:row>19</xdr:row>
                    <xdr:rowOff>106680</xdr:rowOff>
                  </from>
                  <to>
                    <xdr:col>12</xdr:col>
                    <xdr:colOff>541020</xdr:colOff>
                    <xdr:row>20</xdr:row>
                    <xdr:rowOff>91440</xdr:rowOff>
                  </to>
                </anchor>
              </controlPr>
            </control>
          </mc:Choice>
        </mc:AlternateContent>
        <mc:AlternateContent xmlns:mc="http://schemas.openxmlformats.org/markup-compatibility/2006">
          <mc:Choice Requires="x14">
            <control shapeId="2175" r:id="rId54" name="Option Button 127">
              <controlPr defaultSize="0" autoFill="0" autoLine="0" autoPict="0">
                <anchor moveWithCells="1">
                  <from>
                    <xdr:col>13</xdr:col>
                    <xdr:colOff>83820</xdr:colOff>
                    <xdr:row>19</xdr:row>
                    <xdr:rowOff>114300</xdr:rowOff>
                  </from>
                  <to>
                    <xdr:col>13</xdr:col>
                    <xdr:colOff>541020</xdr:colOff>
                    <xdr:row>20</xdr:row>
                    <xdr:rowOff>91440</xdr:rowOff>
                  </to>
                </anchor>
              </controlPr>
            </control>
          </mc:Choice>
        </mc:AlternateContent>
        <mc:AlternateContent xmlns:mc="http://schemas.openxmlformats.org/markup-compatibility/2006">
          <mc:Choice Requires="x14">
            <control shapeId="2176" r:id="rId55" name="Group Box 128">
              <controlPr defaultSize="0" autoFill="0" autoPict="0">
                <anchor moveWithCells="1">
                  <from>
                    <xdr:col>11</xdr:col>
                    <xdr:colOff>609600</xdr:colOff>
                    <xdr:row>5</xdr:row>
                    <xdr:rowOff>91440</xdr:rowOff>
                  </from>
                  <to>
                    <xdr:col>13</xdr:col>
                    <xdr:colOff>601980</xdr:colOff>
                    <xdr:row>6</xdr:row>
                    <xdr:rowOff>91440</xdr:rowOff>
                  </to>
                </anchor>
              </controlPr>
            </control>
          </mc:Choice>
        </mc:AlternateContent>
        <mc:AlternateContent xmlns:mc="http://schemas.openxmlformats.org/markup-compatibility/2006">
          <mc:Choice Requires="x14">
            <control shapeId="2177" r:id="rId56" name="Option Button 129">
              <controlPr defaultSize="0" autoFill="0" autoLine="0" autoPict="0">
                <anchor moveWithCells="1">
                  <from>
                    <xdr:col>12</xdr:col>
                    <xdr:colOff>91440</xdr:colOff>
                    <xdr:row>5</xdr:row>
                    <xdr:rowOff>99060</xdr:rowOff>
                  </from>
                  <to>
                    <xdr:col>12</xdr:col>
                    <xdr:colOff>541020</xdr:colOff>
                    <xdr:row>6</xdr:row>
                    <xdr:rowOff>83820</xdr:rowOff>
                  </to>
                </anchor>
              </controlPr>
            </control>
          </mc:Choice>
        </mc:AlternateContent>
        <mc:AlternateContent xmlns:mc="http://schemas.openxmlformats.org/markup-compatibility/2006">
          <mc:Choice Requires="x14">
            <control shapeId="2178" r:id="rId57" name="Option Button 130">
              <controlPr defaultSize="0" autoFill="0" autoLine="0" autoPict="0">
                <anchor moveWithCells="1">
                  <from>
                    <xdr:col>13</xdr:col>
                    <xdr:colOff>83820</xdr:colOff>
                    <xdr:row>5</xdr:row>
                    <xdr:rowOff>106680</xdr:rowOff>
                  </from>
                  <to>
                    <xdr:col>13</xdr:col>
                    <xdr:colOff>541020</xdr:colOff>
                    <xdr:row>6</xdr:row>
                    <xdr:rowOff>91440</xdr:rowOff>
                  </to>
                </anchor>
              </controlPr>
            </control>
          </mc:Choice>
        </mc:AlternateContent>
        <mc:AlternateContent xmlns:mc="http://schemas.openxmlformats.org/markup-compatibility/2006">
          <mc:Choice Requires="x14">
            <control shapeId="2179" r:id="rId58" name="Group Box 131">
              <controlPr defaultSize="0" autoFill="0" autoPict="0">
                <anchor moveWithCells="1">
                  <from>
                    <xdr:col>11</xdr:col>
                    <xdr:colOff>609600</xdr:colOff>
                    <xdr:row>21</xdr:row>
                    <xdr:rowOff>99060</xdr:rowOff>
                  </from>
                  <to>
                    <xdr:col>13</xdr:col>
                    <xdr:colOff>601980</xdr:colOff>
                    <xdr:row>22</xdr:row>
                    <xdr:rowOff>99060</xdr:rowOff>
                  </to>
                </anchor>
              </controlPr>
            </control>
          </mc:Choice>
        </mc:AlternateContent>
        <mc:AlternateContent xmlns:mc="http://schemas.openxmlformats.org/markup-compatibility/2006">
          <mc:Choice Requires="x14">
            <control shapeId="2180" r:id="rId59" name="Option Button 132">
              <controlPr defaultSize="0" autoFill="0" autoLine="0" autoPict="0">
                <anchor moveWithCells="1">
                  <from>
                    <xdr:col>12</xdr:col>
                    <xdr:colOff>91440</xdr:colOff>
                    <xdr:row>21</xdr:row>
                    <xdr:rowOff>106680</xdr:rowOff>
                  </from>
                  <to>
                    <xdr:col>12</xdr:col>
                    <xdr:colOff>541020</xdr:colOff>
                    <xdr:row>22</xdr:row>
                    <xdr:rowOff>91440</xdr:rowOff>
                  </to>
                </anchor>
              </controlPr>
            </control>
          </mc:Choice>
        </mc:AlternateContent>
        <mc:AlternateContent xmlns:mc="http://schemas.openxmlformats.org/markup-compatibility/2006">
          <mc:Choice Requires="x14">
            <control shapeId="2181" r:id="rId60" name="Option Button 133">
              <controlPr defaultSize="0" autoFill="0" autoLine="0" autoPict="0">
                <anchor moveWithCells="1">
                  <from>
                    <xdr:col>13</xdr:col>
                    <xdr:colOff>83820</xdr:colOff>
                    <xdr:row>21</xdr:row>
                    <xdr:rowOff>106680</xdr:rowOff>
                  </from>
                  <to>
                    <xdr:col>13</xdr:col>
                    <xdr:colOff>541020</xdr:colOff>
                    <xdr:row>22</xdr:row>
                    <xdr:rowOff>91440</xdr:rowOff>
                  </to>
                </anchor>
              </controlPr>
            </control>
          </mc:Choice>
        </mc:AlternateContent>
        <mc:AlternateContent xmlns:mc="http://schemas.openxmlformats.org/markup-compatibility/2006">
          <mc:Choice Requires="x14">
            <control shapeId="2182" r:id="rId61" name="Group Box 134">
              <controlPr defaultSize="0" autoFill="0" autoPict="0">
                <anchor moveWithCells="1">
                  <from>
                    <xdr:col>11</xdr:col>
                    <xdr:colOff>609600</xdr:colOff>
                    <xdr:row>23</xdr:row>
                    <xdr:rowOff>99060</xdr:rowOff>
                  </from>
                  <to>
                    <xdr:col>13</xdr:col>
                    <xdr:colOff>601980</xdr:colOff>
                    <xdr:row>24</xdr:row>
                    <xdr:rowOff>99060</xdr:rowOff>
                  </to>
                </anchor>
              </controlPr>
            </control>
          </mc:Choice>
        </mc:AlternateContent>
        <mc:AlternateContent xmlns:mc="http://schemas.openxmlformats.org/markup-compatibility/2006">
          <mc:Choice Requires="x14">
            <control shapeId="2183" r:id="rId62" name="Option Button 135">
              <controlPr defaultSize="0" autoFill="0" autoLine="0" autoPict="0">
                <anchor moveWithCells="1">
                  <from>
                    <xdr:col>12</xdr:col>
                    <xdr:colOff>91440</xdr:colOff>
                    <xdr:row>23</xdr:row>
                    <xdr:rowOff>106680</xdr:rowOff>
                  </from>
                  <to>
                    <xdr:col>12</xdr:col>
                    <xdr:colOff>541020</xdr:colOff>
                    <xdr:row>24</xdr:row>
                    <xdr:rowOff>91440</xdr:rowOff>
                  </to>
                </anchor>
              </controlPr>
            </control>
          </mc:Choice>
        </mc:AlternateContent>
        <mc:AlternateContent xmlns:mc="http://schemas.openxmlformats.org/markup-compatibility/2006">
          <mc:Choice Requires="x14">
            <control shapeId="2184" r:id="rId63" name="Option Button 136">
              <controlPr defaultSize="0" autoFill="0" autoLine="0" autoPict="0">
                <anchor moveWithCells="1">
                  <from>
                    <xdr:col>13</xdr:col>
                    <xdr:colOff>83820</xdr:colOff>
                    <xdr:row>23</xdr:row>
                    <xdr:rowOff>106680</xdr:rowOff>
                  </from>
                  <to>
                    <xdr:col>13</xdr:col>
                    <xdr:colOff>541020</xdr:colOff>
                    <xdr:row>24</xdr:row>
                    <xdr:rowOff>91440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vt:lpstr>
      <vt:lpstr>Raport_revizuire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FSPAC</cp:lastModifiedBy>
  <cp:lastPrinted>2021-11-04T12:15:19Z</cp:lastPrinted>
  <dcterms:created xsi:type="dcterms:W3CDTF">2013-06-27T08:19:59Z</dcterms:created>
  <dcterms:modified xsi:type="dcterms:W3CDTF">2022-02-09T22:23:58Z</dcterms:modified>
</cp:coreProperties>
</file>