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defaultThemeVersion="124226"/>
  <mc:AlternateContent xmlns:mc="http://schemas.openxmlformats.org/markup-compatibility/2006">
    <mc:Choice Requires="x15">
      <x15ac:absPath xmlns:x15ac="http://schemas.microsoft.com/office/spreadsheetml/2010/11/ac" url="G:\My Drive\state functii si planuri invatamant\planuri invatamant 2022-2023\Planuri licenta_2022-2023\"/>
    </mc:Choice>
  </mc:AlternateContent>
  <xr:revisionPtr revIDLastSave="0" documentId="13_ncr:1_{22440E66-021C-4414-99F1-75EE1F0EC953}" xr6:coauthVersionLast="47" xr6:coauthVersionMax="47" xr10:uidLastSave="{00000000-0000-0000-0000-000000000000}"/>
  <bookViews>
    <workbookView xWindow="1920" yWindow="660" windowWidth="12180" windowHeight="12300" xr2:uid="{00000000-000D-0000-FFFF-FFFF00000000}"/>
  </bookViews>
  <sheets>
    <sheet name="Plan" sheetId="1" r:id="rId1"/>
    <sheet name="Raport_revizuir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65" i="1" l="1"/>
  <c r="Q165" i="1"/>
  <c r="L166" i="1"/>
  <c r="M166" i="1"/>
  <c r="N166" i="1"/>
  <c r="O166" i="1"/>
  <c r="P166" i="1"/>
  <c r="K166" i="1"/>
  <c r="K165" i="1"/>
  <c r="L165" i="1"/>
  <c r="M165" i="1"/>
  <c r="N165" i="1"/>
  <c r="O165" i="1"/>
  <c r="P165" i="1"/>
  <c r="J165" i="1"/>
  <c r="U32" i="1"/>
  <c r="A316" i="1" l="1"/>
  <c r="J316" i="1"/>
  <c r="K316" i="1"/>
  <c r="L316" i="1"/>
  <c r="M316" i="1"/>
  <c r="N316" i="1"/>
  <c r="O316" i="1"/>
  <c r="P316" i="1"/>
  <c r="Q316" i="1"/>
  <c r="R316" i="1"/>
  <c r="S316" i="1"/>
  <c r="T316" i="1"/>
  <c r="A317" i="1"/>
  <c r="J317" i="1"/>
  <c r="K317" i="1"/>
  <c r="L317" i="1"/>
  <c r="M317" i="1"/>
  <c r="N317" i="1"/>
  <c r="O317" i="1"/>
  <c r="P317" i="1"/>
  <c r="Q317" i="1"/>
  <c r="R317" i="1"/>
  <c r="S317" i="1"/>
  <c r="T317" i="1"/>
  <c r="A318" i="1"/>
  <c r="J318" i="1"/>
  <c r="K318" i="1"/>
  <c r="L318" i="1"/>
  <c r="M318" i="1"/>
  <c r="N318" i="1"/>
  <c r="O318" i="1"/>
  <c r="P318" i="1"/>
  <c r="Q318" i="1"/>
  <c r="R318" i="1"/>
  <c r="S318" i="1"/>
  <c r="T318" i="1"/>
  <c r="Q319" i="1"/>
  <c r="R319" i="1"/>
  <c r="S319" i="1"/>
  <c r="P319" i="1" l="1"/>
  <c r="K319" i="1"/>
  <c r="M319" i="1"/>
  <c r="O319" i="1"/>
  <c r="J319" i="1"/>
  <c r="N319" i="1"/>
  <c r="L319" i="1"/>
  <c r="N46" i="1" l="1"/>
  <c r="P46" i="1"/>
  <c r="O46" i="1" s="1"/>
  <c r="N47" i="1"/>
  <c r="P47" i="1"/>
  <c r="O47" i="1" s="1"/>
  <c r="N113" i="1" l="1"/>
  <c r="P113" i="1"/>
  <c r="O113" i="1" l="1"/>
  <c r="S443" i="1"/>
  <c r="R443" i="1"/>
  <c r="K443" i="1"/>
  <c r="L443" i="1"/>
  <c r="M443" i="1"/>
  <c r="Q443" i="1"/>
  <c r="J443" i="1"/>
  <c r="S404" i="1"/>
  <c r="R404" i="1"/>
  <c r="Q404" i="1"/>
  <c r="K404" i="1"/>
  <c r="L404" i="1"/>
  <c r="M404" i="1"/>
  <c r="J404" i="1"/>
  <c r="S366" i="1"/>
  <c r="R366" i="1"/>
  <c r="K366" i="1"/>
  <c r="L366" i="1"/>
  <c r="M366" i="1"/>
  <c r="J366" i="1"/>
  <c r="N398" i="1" l="1"/>
  <c r="P398" i="1"/>
  <c r="N401" i="1"/>
  <c r="P401" i="1"/>
  <c r="N402" i="1"/>
  <c r="P402" i="1"/>
  <c r="O402" i="1" s="1"/>
  <c r="O398" i="1" l="1"/>
  <c r="O401" i="1"/>
  <c r="L186" i="1"/>
  <c r="M186" i="1"/>
  <c r="K186" i="1"/>
  <c r="T185" i="1"/>
  <c r="S185" i="1"/>
  <c r="K185" i="1"/>
  <c r="L185" i="1"/>
  <c r="M185" i="1"/>
  <c r="J185" i="1"/>
  <c r="N364" i="1" l="1"/>
  <c r="P364" i="1"/>
  <c r="Q366" i="1"/>
  <c r="K367" i="1"/>
  <c r="L367" i="1"/>
  <c r="M367" i="1"/>
  <c r="O364" i="1" l="1"/>
  <c r="T296" i="1"/>
  <c r="S296" i="1"/>
  <c r="R296" i="1"/>
  <c r="Q296" i="1"/>
  <c r="M296" i="1"/>
  <c r="L296" i="1"/>
  <c r="K296" i="1"/>
  <c r="J296" i="1"/>
  <c r="A296" i="1"/>
  <c r="T295" i="1"/>
  <c r="S295" i="1"/>
  <c r="R295" i="1"/>
  <c r="Q295" i="1"/>
  <c r="M295" i="1"/>
  <c r="L295" i="1"/>
  <c r="K295" i="1"/>
  <c r="J295" i="1"/>
  <c r="A295" i="1"/>
  <c r="T294" i="1"/>
  <c r="S294" i="1"/>
  <c r="R294" i="1"/>
  <c r="Q294" i="1"/>
  <c r="M294" i="1"/>
  <c r="L294" i="1"/>
  <c r="K294" i="1"/>
  <c r="J294" i="1"/>
  <c r="A294" i="1"/>
  <c r="T293" i="1"/>
  <c r="S293" i="1"/>
  <c r="R293" i="1"/>
  <c r="Q293" i="1"/>
  <c r="M293" i="1"/>
  <c r="L293" i="1"/>
  <c r="K293" i="1"/>
  <c r="J293" i="1"/>
  <c r="A293" i="1"/>
  <c r="R185" i="1" l="1"/>
  <c r="Q185" i="1"/>
  <c r="P183" i="1" l="1"/>
  <c r="N183" i="1"/>
  <c r="P182" i="1"/>
  <c r="N182" i="1"/>
  <c r="N186" i="1" l="1"/>
  <c r="N185" i="1"/>
  <c r="P186" i="1"/>
  <c r="P185" i="1"/>
  <c r="O182" i="1"/>
  <c r="K187" i="1"/>
  <c r="O183" i="1"/>
  <c r="O185" i="1" l="1"/>
  <c r="O186" i="1"/>
  <c r="N187" i="1" s="1"/>
  <c r="M444" i="1" l="1"/>
  <c r="L444" i="1"/>
  <c r="K444" i="1"/>
  <c r="P441" i="1"/>
  <c r="N441" i="1"/>
  <c r="P440" i="1"/>
  <c r="N440" i="1"/>
  <c r="P437" i="1"/>
  <c r="N437" i="1"/>
  <c r="P435" i="1"/>
  <c r="N435" i="1"/>
  <c r="P431" i="1"/>
  <c r="N431" i="1"/>
  <c r="P425" i="1"/>
  <c r="N425" i="1"/>
  <c r="P419" i="1"/>
  <c r="N419" i="1"/>
  <c r="P417" i="1"/>
  <c r="N417" i="1"/>
  <c r="M405" i="1"/>
  <c r="L405" i="1"/>
  <c r="K405" i="1"/>
  <c r="P396" i="1"/>
  <c r="N396" i="1"/>
  <c r="P392" i="1"/>
  <c r="N392" i="1"/>
  <c r="P386" i="1"/>
  <c r="N386" i="1"/>
  <c r="P381" i="1"/>
  <c r="N381" i="1"/>
  <c r="P379" i="1"/>
  <c r="N379" i="1"/>
  <c r="P404" i="1" l="1"/>
  <c r="N404" i="1"/>
  <c r="N443" i="1"/>
  <c r="P443" i="1"/>
  <c r="O441" i="1"/>
  <c r="O396" i="1"/>
  <c r="O381" i="1"/>
  <c r="O392" i="1"/>
  <c r="O425" i="1"/>
  <c r="O386" i="1"/>
  <c r="O435" i="1"/>
  <c r="O431" i="1"/>
  <c r="N405" i="1"/>
  <c r="N444" i="1"/>
  <c r="O437" i="1"/>
  <c r="O379" i="1"/>
  <c r="K406" i="1"/>
  <c r="O417" i="1"/>
  <c r="O440" i="1"/>
  <c r="K445" i="1"/>
  <c r="O419" i="1"/>
  <c r="P444" i="1"/>
  <c r="P405" i="1"/>
  <c r="O443" i="1" l="1"/>
  <c r="O404" i="1"/>
  <c r="O405" i="1"/>
  <c r="N406" i="1" s="1"/>
  <c r="O444" i="1"/>
  <c r="N445" i="1" s="1"/>
  <c r="A284" i="1"/>
  <c r="J284" i="1"/>
  <c r="K284" i="1"/>
  <c r="L284" i="1"/>
  <c r="M284" i="1"/>
  <c r="Q284" i="1"/>
  <c r="R284" i="1"/>
  <c r="S284" i="1"/>
  <c r="T284" i="1"/>
  <c r="A285" i="1"/>
  <c r="J285" i="1"/>
  <c r="K285" i="1"/>
  <c r="L285" i="1"/>
  <c r="M285" i="1"/>
  <c r="Q285" i="1"/>
  <c r="R285" i="1"/>
  <c r="S285" i="1"/>
  <c r="T285" i="1"/>
  <c r="T283" i="1"/>
  <c r="S283" i="1"/>
  <c r="R283" i="1"/>
  <c r="Q283" i="1"/>
  <c r="M283" i="1"/>
  <c r="L283" i="1"/>
  <c r="K283" i="1"/>
  <c r="J283" i="1"/>
  <c r="A283" i="1"/>
  <c r="T282" i="1"/>
  <c r="S282" i="1"/>
  <c r="R282" i="1"/>
  <c r="Q282" i="1"/>
  <c r="M282" i="1"/>
  <c r="L282" i="1"/>
  <c r="K282" i="1"/>
  <c r="J282" i="1"/>
  <c r="A282" i="1"/>
  <c r="T281" i="1"/>
  <c r="S281" i="1"/>
  <c r="R281" i="1"/>
  <c r="Q281" i="1"/>
  <c r="M281" i="1"/>
  <c r="L281" i="1"/>
  <c r="K281" i="1"/>
  <c r="J281" i="1"/>
  <c r="A281" i="1"/>
  <c r="T280" i="1"/>
  <c r="S280" i="1"/>
  <c r="R280" i="1"/>
  <c r="Q280" i="1"/>
  <c r="M280" i="1"/>
  <c r="L280" i="1"/>
  <c r="K280" i="1"/>
  <c r="J280" i="1"/>
  <c r="A280" i="1"/>
  <c r="T279" i="1"/>
  <c r="S279" i="1"/>
  <c r="R279" i="1"/>
  <c r="Q279" i="1"/>
  <c r="M279" i="1"/>
  <c r="L279" i="1"/>
  <c r="K279" i="1"/>
  <c r="J279" i="1"/>
  <c r="A279" i="1"/>
  <c r="T278" i="1"/>
  <c r="S278" i="1"/>
  <c r="R278" i="1"/>
  <c r="Q278" i="1"/>
  <c r="M278" i="1"/>
  <c r="L278" i="1"/>
  <c r="K278" i="1"/>
  <c r="J278" i="1"/>
  <c r="A278" i="1"/>
  <c r="T277" i="1"/>
  <c r="S277" i="1"/>
  <c r="R277" i="1"/>
  <c r="Q277" i="1"/>
  <c r="M277" i="1"/>
  <c r="L277" i="1"/>
  <c r="K277" i="1"/>
  <c r="J277" i="1"/>
  <c r="A277" i="1"/>
  <c r="T276" i="1"/>
  <c r="S276" i="1"/>
  <c r="R276" i="1"/>
  <c r="Q276" i="1"/>
  <c r="M276" i="1"/>
  <c r="L276" i="1"/>
  <c r="K276" i="1"/>
  <c r="J276" i="1"/>
  <c r="A276" i="1"/>
  <c r="T275" i="1"/>
  <c r="S275" i="1"/>
  <c r="R275" i="1"/>
  <c r="Q275" i="1"/>
  <c r="M275" i="1"/>
  <c r="L275" i="1"/>
  <c r="K275" i="1"/>
  <c r="J275" i="1"/>
  <c r="A275" i="1"/>
  <c r="T274" i="1"/>
  <c r="S274" i="1"/>
  <c r="R274" i="1"/>
  <c r="Q274" i="1"/>
  <c r="M274" i="1"/>
  <c r="L274" i="1"/>
  <c r="K274" i="1"/>
  <c r="J274" i="1"/>
  <c r="A274" i="1"/>
  <c r="P67" i="1" l="1"/>
  <c r="N67" i="1"/>
  <c r="P66" i="1"/>
  <c r="N66" i="1"/>
  <c r="O67" i="1" l="1"/>
  <c r="O66" i="1"/>
  <c r="A253" i="1"/>
  <c r="J253" i="1"/>
  <c r="K253" i="1"/>
  <c r="L253" i="1"/>
  <c r="M253" i="1"/>
  <c r="Q253" i="1"/>
  <c r="R253" i="1"/>
  <c r="S253" i="1"/>
  <c r="T253" i="1"/>
  <c r="J254" i="1" l="1"/>
  <c r="M254" i="1"/>
  <c r="T254" i="1"/>
  <c r="L254" i="1"/>
  <c r="Q254" i="1"/>
  <c r="R254" i="1"/>
  <c r="S254" i="1"/>
  <c r="K254" i="1"/>
  <c r="P50" i="1"/>
  <c r="T313" i="1"/>
  <c r="T312" i="1"/>
  <c r="T311" i="1"/>
  <c r="T310" i="1"/>
  <c r="T292" i="1"/>
  <c r="T289" i="1"/>
  <c r="T288" i="1"/>
  <c r="T287" i="1"/>
  <c r="T286" i="1"/>
  <c r="T273" i="1"/>
  <c r="T272" i="1"/>
  <c r="T271" i="1"/>
  <c r="T270" i="1"/>
  <c r="T269" i="1"/>
  <c r="T268" i="1"/>
  <c r="T267" i="1"/>
  <c r="T250" i="1"/>
  <c r="T249" i="1"/>
  <c r="T248" i="1"/>
  <c r="T247" i="1"/>
  <c r="T246" i="1"/>
  <c r="T245" i="1"/>
  <c r="T244" i="1"/>
  <c r="T230" i="1"/>
  <c r="T229" i="1"/>
  <c r="T228" i="1"/>
  <c r="T225" i="1"/>
  <c r="T224" i="1"/>
  <c r="T223" i="1"/>
  <c r="T222" i="1"/>
  <c r="T221" i="1"/>
  <c r="T220" i="1"/>
  <c r="T219" i="1"/>
  <c r="T218" i="1"/>
  <c r="T217" i="1"/>
  <c r="T216" i="1"/>
  <c r="T215" i="1"/>
  <c r="T214" i="1"/>
  <c r="T213" i="1"/>
  <c r="T212" i="1"/>
  <c r="P128" i="1"/>
  <c r="P296" i="1" s="1"/>
  <c r="P127" i="1"/>
  <c r="P295" i="1" s="1"/>
  <c r="P126" i="1"/>
  <c r="P294" i="1" s="1"/>
  <c r="P125" i="1"/>
  <c r="P253" i="1" s="1"/>
  <c r="P254" i="1" s="1"/>
  <c r="P124" i="1"/>
  <c r="P293" i="1" s="1"/>
  <c r="S289" i="1"/>
  <c r="R289" i="1"/>
  <c r="Q289" i="1"/>
  <c r="M289" i="1"/>
  <c r="L289" i="1"/>
  <c r="K289" i="1"/>
  <c r="J289" i="1"/>
  <c r="A289" i="1"/>
  <c r="S225" i="1"/>
  <c r="R225" i="1"/>
  <c r="Q225" i="1"/>
  <c r="P225" i="1"/>
  <c r="O225" i="1"/>
  <c r="N225" i="1"/>
  <c r="M225" i="1"/>
  <c r="L225" i="1"/>
  <c r="K225" i="1"/>
  <c r="J225" i="1"/>
  <c r="A225" i="1"/>
  <c r="S217" i="1"/>
  <c r="R217" i="1"/>
  <c r="Q217" i="1"/>
  <c r="P217" i="1"/>
  <c r="O217" i="1"/>
  <c r="N217" i="1"/>
  <c r="M217" i="1"/>
  <c r="L217" i="1"/>
  <c r="K217" i="1"/>
  <c r="J217" i="1"/>
  <c r="A217" i="1"/>
  <c r="P97" i="1"/>
  <c r="P283" i="1" s="1"/>
  <c r="N97" i="1"/>
  <c r="N283" i="1" s="1"/>
  <c r="P82" i="1"/>
  <c r="P277" i="1" s="1"/>
  <c r="N82" i="1"/>
  <c r="N277" i="1" s="1"/>
  <c r="P65" i="1"/>
  <c r="N65" i="1"/>
  <c r="P49" i="1"/>
  <c r="N49" i="1"/>
  <c r="T297" i="1" l="1"/>
  <c r="T314" i="1"/>
  <c r="T290" i="1"/>
  <c r="T251" i="1"/>
  <c r="O65" i="1"/>
  <c r="O82" i="1"/>
  <c r="O277" i="1" s="1"/>
  <c r="O97" i="1"/>
  <c r="O283" i="1" s="1"/>
  <c r="O49" i="1"/>
  <c r="T98" i="1"/>
  <c r="T129" i="1"/>
  <c r="T115" i="1"/>
  <c r="T83" i="1"/>
  <c r="T68" i="1"/>
  <c r="T51" i="1"/>
  <c r="P363" i="1"/>
  <c r="N363" i="1"/>
  <c r="P360" i="1"/>
  <c r="N360" i="1"/>
  <c r="P359" i="1"/>
  <c r="N359" i="1"/>
  <c r="P355" i="1"/>
  <c r="N355" i="1"/>
  <c r="P350" i="1"/>
  <c r="N350" i="1"/>
  <c r="P344" i="1"/>
  <c r="N344" i="1"/>
  <c r="P342" i="1"/>
  <c r="N342" i="1"/>
  <c r="N366" i="1" l="1"/>
  <c r="P366" i="1"/>
  <c r="N367" i="1"/>
  <c r="P367" i="1"/>
  <c r="K188" i="1"/>
  <c r="T320" i="1"/>
  <c r="K323" i="1" s="1"/>
  <c r="T298" i="1"/>
  <c r="K301" i="1" s="1"/>
  <c r="K235" i="1"/>
  <c r="K168" i="1"/>
  <c r="T255" i="1"/>
  <c r="K258" i="1" s="1"/>
  <c r="O359" i="1"/>
  <c r="O360" i="1"/>
  <c r="O350" i="1"/>
  <c r="K368" i="1"/>
  <c r="O342" i="1"/>
  <c r="O355" i="1"/>
  <c r="O344" i="1"/>
  <c r="O363" i="1"/>
  <c r="S51" i="1"/>
  <c r="R51" i="1"/>
  <c r="Q51" i="1"/>
  <c r="S68" i="1"/>
  <c r="R68" i="1"/>
  <c r="Q68" i="1"/>
  <c r="U34" i="1"/>
  <c r="U33" i="1"/>
  <c r="O366" i="1" l="1"/>
  <c r="U324" i="1"/>
  <c r="U326" i="1" s="1"/>
  <c r="W324" i="1"/>
  <c r="W326" i="1" s="1"/>
  <c r="O367" i="1"/>
  <c r="N368" i="1" s="1"/>
  <c r="U51" i="1"/>
  <c r="U68" i="1"/>
  <c r="A228" i="1"/>
  <c r="A244" i="1"/>
  <c r="S313" i="1" l="1"/>
  <c r="R313" i="1"/>
  <c r="Q313" i="1"/>
  <c r="M313" i="1"/>
  <c r="L313" i="1"/>
  <c r="K313" i="1"/>
  <c r="J313" i="1"/>
  <c r="A313" i="1"/>
  <c r="S312" i="1"/>
  <c r="R312" i="1"/>
  <c r="Q312" i="1"/>
  <c r="P312" i="1"/>
  <c r="O312" i="1"/>
  <c r="N312" i="1"/>
  <c r="M312" i="1"/>
  <c r="L312" i="1"/>
  <c r="K312" i="1"/>
  <c r="J312" i="1"/>
  <c r="A312" i="1"/>
  <c r="S311" i="1"/>
  <c r="R311" i="1"/>
  <c r="Q311" i="1"/>
  <c r="P311" i="1"/>
  <c r="M311" i="1"/>
  <c r="L311" i="1"/>
  <c r="K311" i="1"/>
  <c r="J311" i="1"/>
  <c r="A311" i="1"/>
  <c r="S310" i="1"/>
  <c r="R310" i="1"/>
  <c r="Q310" i="1"/>
  <c r="P310" i="1"/>
  <c r="O310" i="1"/>
  <c r="N310" i="1"/>
  <c r="M310" i="1"/>
  <c r="L310" i="1"/>
  <c r="K310" i="1"/>
  <c r="J310" i="1"/>
  <c r="A310" i="1"/>
  <c r="S292" i="1"/>
  <c r="R292" i="1"/>
  <c r="Q292" i="1"/>
  <c r="M292" i="1"/>
  <c r="L292" i="1"/>
  <c r="K292" i="1"/>
  <c r="J292" i="1"/>
  <c r="A292" i="1"/>
  <c r="S288" i="1"/>
  <c r="R288" i="1"/>
  <c r="Q288" i="1"/>
  <c r="P288" i="1"/>
  <c r="O288" i="1"/>
  <c r="N288" i="1"/>
  <c r="M288" i="1"/>
  <c r="L288" i="1"/>
  <c r="K288" i="1"/>
  <c r="J288" i="1"/>
  <c r="A288" i="1"/>
  <c r="S287" i="1"/>
  <c r="R287" i="1"/>
  <c r="Q287" i="1"/>
  <c r="M287" i="1"/>
  <c r="L287" i="1"/>
  <c r="K287" i="1"/>
  <c r="J287" i="1"/>
  <c r="A287" i="1"/>
  <c r="S286" i="1"/>
  <c r="R286" i="1"/>
  <c r="Q286" i="1"/>
  <c r="M286" i="1"/>
  <c r="L286" i="1"/>
  <c r="K286" i="1"/>
  <c r="J286" i="1"/>
  <c r="A286" i="1"/>
  <c r="S273" i="1"/>
  <c r="R273" i="1"/>
  <c r="Q273" i="1"/>
  <c r="M273" i="1"/>
  <c r="L273" i="1"/>
  <c r="K273" i="1"/>
  <c r="J273" i="1"/>
  <c r="A273" i="1"/>
  <c r="S272" i="1"/>
  <c r="R272" i="1"/>
  <c r="Q272" i="1"/>
  <c r="M272" i="1"/>
  <c r="L272" i="1"/>
  <c r="K272" i="1"/>
  <c r="J272" i="1"/>
  <c r="A272" i="1"/>
  <c r="S271" i="1"/>
  <c r="R271" i="1"/>
  <c r="Q271" i="1"/>
  <c r="M271" i="1"/>
  <c r="L271" i="1"/>
  <c r="K271" i="1"/>
  <c r="J271" i="1"/>
  <c r="A271" i="1"/>
  <c r="S270" i="1"/>
  <c r="R270" i="1"/>
  <c r="Q270" i="1"/>
  <c r="M270" i="1"/>
  <c r="L270" i="1"/>
  <c r="K270" i="1"/>
  <c r="J270" i="1"/>
  <c r="A270" i="1"/>
  <c r="S269" i="1"/>
  <c r="R269" i="1"/>
  <c r="Q269" i="1"/>
  <c r="M269" i="1"/>
  <c r="L269" i="1"/>
  <c r="K269" i="1"/>
  <c r="J269" i="1"/>
  <c r="A269" i="1"/>
  <c r="S268" i="1"/>
  <c r="R268" i="1"/>
  <c r="Q268" i="1"/>
  <c r="M268" i="1"/>
  <c r="L268" i="1"/>
  <c r="K268" i="1"/>
  <c r="J268" i="1"/>
  <c r="A268" i="1"/>
  <c r="S267" i="1"/>
  <c r="R267" i="1"/>
  <c r="Q267" i="1"/>
  <c r="M267" i="1"/>
  <c r="L267" i="1"/>
  <c r="K267" i="1"/>
  <c r="J267" i="1"/>
  <c r="A267" i="1"/>
  <c r="S250" i="1"/>
  <c r="R250" i="1"/>
  <c r="Q250" i="1"/>
  <c r="M250" i="1"/>
  <c r="L250" i="1"/>
  <c r="K250" i="1"/>
  <c r="J250" i="1"/>
  <c r="A250" i="1"/>
  <c r="S249" i="1"/>
  <c r="R249" i="1"/>
  <c r="Q249" i="1"/>
  <c r="M249" i="1"/>
  <c r="L249" i="1"/>
  <c r="K249" i="1"/>
  <c r="J249" i="1"/>
  <c r="A249" i="1"/>
  <c r="S248" i="1"/>
  <c r="R248" i="1"/>
  <c r="Q248" i="1"/>
  <c r="M248" i="1"/>
  <c r="L248" i="1"/>
  <c r="K248" i="1"/>
  <c r="J248" i="1"/>
  <c r="A248" i="1"/>
  <c r="S247" i="1"/>
  <c r="R247" i="1"/>
  <c r="Q247" i="1"/>
  <c r="M247" i="1"/>
  <c r="L247" i="1"/>
  <c r="K247" i="1"/>
  <c r="J247" i="1"/>
  <c r="A247" i="1"/>
  <c r="S246" i="1"/>
  <c r="R246" i="1"/>
  <c r="Q246" i="1"/>
  <c r="M246" i="1"/>
  <c r="L246" i="1"/>
  <c r="K246" i="1"/>
  <c r="J246" i="1"/>
  <c r="A246" i="1"/>
  <c r="S245" i="1"/>
  <c r="R245" i="1"/>
  <c r="Q245" i="1"/>
  <c r="M245" i="1"/>
  <c r="L245" i="1"/>
  <c r="K245" i="1"/>
  <c r="J245" i="1"/>
  <c r="A245" i="1"/>
  <c r="S244" i="1"/>
  <c r="R244" i="1"/>
  <c r="Q244" i="1"/>
  <c r="M244" i="1"/>
  <c r="L244" i="1"/>
  <c r="K244" i="1"/>
  <c r="J244" i="1"/>
  <c r="S230" i="1"/>
  <c r="R230" i="1"/>
  <c r="Q230" i="1"/>
  <c r="P230" i="1"/>
  <c r="O230" i="1"/>
  <c r="N230" i="1"/>
  <c r="M230" i="1"/>
  <c r="L230" i="1"/>
  <c r="K230" i="1"/>
  <c r="J230" i="1"/>
  <c r="A230" i="1"/>
  <c r="S229" i="1"/>
  <c r="R229" i="1"/>
  <c r="Q229" i="1"/>
  <c r="P229" i="1"/>
  <c r="O229" i="1"/>
  <c r="N229" i="1"/>
  <c r="M229" i="1"/>
  <c r="L229" i="1"/>
  <c r="K229" i="1"/>
  <c r="J229" i="1"/>
  <c r="A229" i="1"/>
  <c r="S228" i="1"/>
  <c r="R228" i="1"/>
  <c r="Q228" i="1"/>
  <c r="M228" i="1"/>
  <c r="L228" i="1"/>
  <c r="K228" i="1"/>
  <c r="J228" i="1"/>
  <c r="J314" i="1" l="1"/>
  <c r="Q213" i="1"/>
  <c r="R212" i="1"/>
  <c r="S212" i="1"/>
  <c r="S224" i="1" l="1"/>
  <c r="R224" i="1"/>
  <c r="Q224" i="1"/>
  <c r="P224" i="1"/>
  <c r="O224" i="1"/>
  <c r="N224" i="1"/>
  <c r="M224" i="1"/>
  <c r="L224" i="1"/>
  <c r="K224" i="1"/>
  <c r="J224" i="1"/>
  <c r="A224" i="1"/>
  <c r="S223" i="1"/>
  <c r="R223" i="1"/>
  <c r="Q223" i="1"/>
  <c r="P223" i="1"/>
  <c r="O223" i="1"/>
  <c r="N223" i="1"/>
  <c r="M223" i="1"/>
  <c r="L223" i="1"/>
  <c r="K223" i="1"/>
  <c r="J223" i="1"/>
  <c r="A223" i="1"/>
  <c r="S222" i="1"/>
  <c r="R222" i="1"/>
  <c r="Q222" i="1"/>
  <c r="P222" i="1"/>
  <c r="O222" i="1"/>
  <c r="N222" i="1"/>
  <c r="M222" i="1"/>
  <c r="L222" i="1"/>
  <c r="K222" i="1"/>
  <c r="J222" i="1"/>
  <c r="A222" i="1"/>
  <c r="S221" i="1"/>
  <c r="R221" i="1"/>
  <c r="Q221" i="1"/>
  <c r="P221" i="1"/>
  <c r="O221" i="1"/>
  <c r="N221" i="1"/>
  <c r="M221" i="1"/>
  <c r="L221" i="1"/>
  <c r="K221" i="1"/>
  <c r="J221" i="1"/>
  <c r="A221" i="1"/>
  <c r="S220" i="1"/>
  <c r="R220" i="1"/>
  <c r="Q220" i="1"/>
  <c r="P220" i="1"/>
  <c r="O220" i="1"/>
  <c r="N220" i="1"/>
  <c r="M220" i="1"/>
  <c r="L220" i="1"/>
  <c r="K220" i="1"/>
  <c r="J220" i="1"/>
  <c r="A220" i="1"/>
  <c r="S219" i="1"/>
  <c r="R219" i="1"/>
  <c r="Q219" i="1"/>
  <c r="P219" i="1"/>
  <c r="O219" i="1"/>
  <c r="N219" i="1"/>
  <c r="M219" i="1"/>
  <c r="L219" i="1"/>
  <c r="K219" i="1"/>
  <c r="J219" i="1"/>
  <c r="A219" i="1"/>
  <c r="S218" i="1"/>
  <c r="R218" i="1"/>
  <c r="Q218" i="1"/>
  <c r="P218" i="1"/>
  <c r="O218" i="1"/>
  <c r="N218" i="1"/>
  <c r="M218" i="1"/>
  <c r="L218" i="1"/>
  <c r="K218" i="1"/>
  <c r="J218" i="1"/>
  <c r="A218" i="1"/>
  <c r="S216" i="1"/>
  <c r="R216" i="1"/>
  <c r="Q216" i="1"/>
  <c r="P216" i="1"/>
  <c r="O216" i="1"/>
  <c r="N216" i="1"/>
  <c r="M216" i="1"/>
  <c r="L216" i="1"/>
  <c r="K216" i="1"/>
  <c r="J216" i="1"/>
  <c r="A216" i="1"/>
  <c r="S215" i="1"/>
  <c r="R215" i="1"/>
  <c r="Q215" i="1"/>
  <c r="P215" i="1"/>
  <c r="O215" i="1"/>
  <c r="N215" i="1"/>
  <c r="M215" i="1"/>
  <c r="L215" i="1"/>
  <c r="K215" i="1"/>
  <c r="J215" i="1"/>
  <c r="A215" i="1"/>
  <c r="A214" i="1" l="1"/>
  <c r="A213" i="1"/>
  <c r="S214" i="1"/>
  <c r="R214" i="1"/>
  <c r="Q214" i="1"/>
  <c r="P214" i="1"/>
  <c r="O214" i="1"/>
  <c r="N214" i="1"/>
  <c r="M214" i="1"/>
  <c r="L214" i="1"/>
  <c r="K214" i="1"/>
  <c r="J214" i="1"/>
  <c r="S213" i="1"/>
  <c r="R213" i="1"/>
  <c r="M213" i="1"/>
  <c r="L213" i="1"/>
  <c r="K213" i="1"/>
  <c r="J213" i="1"/>
  <c r="Q212" i="1"/>
  <c r="M212" i="1"/>
  <c r="L212" i="1"/>
  <c r="K212" i="1"/>
  <c r="J212" i="1"/>
  <c r="A212" i="1"/>
  <c r="N163" i="1" l="1"/>
  <c r="P163" i="1"/>
  <c r="N50" i="1"/>
  <c r="N311" i="1" s="1"/>
  <c r="S314" i="1"/>
  <c r="R314" i="1"/>
  <c r="Q314" i="1"/>
  <c r="M314" i="1"/>
  <c r="L314" i="1"/>
  <c r="K314" i="1"/>
  <c r="S297" i="1"/>
  <c r="R297" i="1"/>
  <c r="Q297" i="1"/>
  <c r="M297" i="1"/>
  <c r="L297" i="1"/>
  <c r="K297" i="1"/>
  <c r="J297" i="1"/>
  <c r="S290" i="1"/>
  <c r="R290" i="1"/>
  <c r="Q290" i="1"/>
  <c r="M290" i="1"/>
  <c r="L290" i="1"/>
  <c r="K290" i="1"/>
  <c r="J290" i="1"/>
  <c r="S251" i="1"/>
  <c r="R251" i="1"/>
  <c r="Q251" i="1"/>
  <c r="M251" i="1"/>
  <c r="L251" i="1"/>
  <c r="K251" i="1"/>
  <c r="J251" i="1"/>
  <c r="S231" i="1"/>
  <c r="R231" i="1"/>
  <c r="Q231" i="1"/>
  <c r="M231" i="1"/>
  <c r="L231" i="1"/>
  <c r="K231" i="1"/>
  <c r="J231" i="1"/>
  <c r="P164" i="1"/>
  <c r="N164" i="1"/>
  <c r="P158" i="1"/>
  <c r="N158" i="1"/>
  <c r="R165" i="1"/>
  <c r="S165" i="1"/>
  <c r="P162" i="1"/>
  <c r="P148" i="1"/>
  <c r="P149" i="1"/>
  <c r="N144" i="1"/>
  <c r="N145" i="1"/>
  <c r="N153" i="1"/>
  <c r="P153" i="1"/>
  <c r="J129" i="1"/>
  <c r="P160" i="1"/>
  <c r="N160" i="1"/>
  <c r="P152" i="1"/>
  <c r="N152" i="1"/>
  <c r="P155" i="1"/>
  <c r="N155" i="1"/>
  <c r="P159" i="1"/>
  <c r="N159" i="1"/>
  <c r="N149" i="1"/>
  <c r="P146" i="1"/>
  <c r="N146" i="1"/>
  <c r="N109" i="1"/>
  <c r="P109" i="1"/>
  <c r="N110" i="1"/>
  <c r="N285" i="1" s="1"/>
  <c r="P110" i="1"/>
  <c r="P285" i="1" s="1"/>
  <c r="N111" i="1"/>
  <c r="N286" i="1" s="1"/>
  <c r="P111" i="1"/>
  <c r="P286" i="1" s="1"/>
  <c r="N112" i="1"/>
  <c r="N287" i="1" s="1"/>
  <c r="P112" i="1"/>
  <c r="P287" i="1" s="1"/>
  <c r="N114" i="1"/>
  <c r="P114" i="1"/>
  <c r="J115" i="1"/>
  <c r="K115" i="1"/>
  <c r="L115" i="1"/>
  <c r="M115" i="1"/>
  <c r="Q115" i="1"/>
  <c r="R115" i="1"/>
  <c r="S115" i="1"/>
  <c r="N123" i="1"/>
  <c r="N292" i="1" s="1"/>
  <c r="P123" i="1"/>
  <c r="P292" i="1" s="1"/>
  <c r="N124" i="1"/>
  <c r="N293" i="1" s="1"/>
  <c r="N125" i="1"/>
  <c r="N253" i="1" s="1"/>
  <c r="N254" i="1" s="1"/>
  <c r="N126" i="1"/>
  <c r="N294" i="1" s="1"/>
  <c r="N127" i="1"/>
  <c r="N295" i="1" s="1"/>
  <c r="N128" i="1"/>
  <c r="N296" i="1" s="1"/>
  <c r="K129" i="1"/>
  <c r="L129" i="1"/>
  <c r="M129" i="1"/>
  <c r="Q129" i="1"/>
  <c r="R129" i="1"/>
  <c r="S129" i="1"/>
  <c r="P63" i="1"/>
  <c r="P247" i="1" s="1"/>
  <c r="N63" i="1"/>
  <c r="N247" i="1" s="1"/>
  <c r="N162" i="1"/>
  <c r="P156" i="1"/>
  <c r="N156" i="1"/>
  <c r="P151" i="1"/>
  <c r="N151" i="1"/>
  <c r="N148" i="1"/>
  <c r="P145" i="1"/>
  <c r="P144" i="1"/>
  <c r="S98" i="1"/>
  <c r="R98" i="1"/>
  <c r="Q98" i="1"/>
  <c r="M98" i="1"/>
  <c r="L98" i="1"/>
  <c r="K98" i="1"/>
  <c r="J98" i="1"/>
  <c r="P96" i="1"/>
  <c r="P282" i="1" s="1"/>
  <c r="N96" i="1"/>
  <c r="N282" i="1" s="1"/>
  <c r="P95" i="1"/>
  <c r="P281" i="1" s="1"/>
  <c r="N95" i="1"/>
  <c r="N281" i="1" s="1"/>
  <c r="P94" i="1"/>
  <c r="P280" i="1" s="1"/>
  <c r="N94" i="1"/>
  <c r="N280" i="1" s="1"/>
  <c r="P93" i="1"/>
  <c r="P279" i="1" s="1"/>
  <c r="N93" i="1"/>
  <c r="N279" i="1" s="1"/>
  <c r="P92" i="1"/>
  <c r="P250" i="1" s="1"/>
  <c r="N92" i="1"/>
  <c r="N250" i="1" s="1"/>
  <c r="P91" i="1"/>
  <c r="P278" i="1" s="1"/>
  <c r="N91" i="1"/>
  <c r="N278" i="1" s="1"/>
  <c r="S83" i="1"/>
  <c r="R83" i="1"/>
  <c r="Q83" i="1"/>
  <c r="M83" i="1"/>
  <c r="L83" i="1"/>
  <c r="K83" i="1"/>
  <c r="J83" i="1"/>
  <c r="P81" i="1"/>
  <c r="N81" i="1"/>
  <c r="P80" i="1"/>
  <c r="P248" i="1" s="1"/>
  <c r="N80" i="1"/>
  <c r="N248" i="1" s="1"/>
  <c r="P79" i="1"/>
  <c r="P276" i="1" s="1"/>
  <c r="N79" i="1"/>
  <c r="N276" i="1" s="1"/>
  <c r="P78" i="1"/>
  <c r="P275" i="1" s="1"/>
  <c r="N78" i="1"/>
  <c r="N275" i="1" s="1"/>
  <c r="P77" i="1"/>
  <c r="P274" i="1" s="1"/>
  <c r="N77" i="1"/>
  <c r="N274" i="1" s="1"/>
  <c r="M68" i="1"/>
  <c r="L68" i="1"/>
  <c r="K68" i="1"/>
  <c r="J68" i="1"/>
  <c r="P64" i="1"/>
  <c r="P272" i="1" s="1"/>
  <c r="N64" i="1"/>
  <c r="N272" i="1" s="1"/>
  <c r="P62" i="1"/>
  <c r="P246" i="1" s="1"/>
  <c r="N62" i="1"/>
  <c r="N246" i="1" s="1"/>
  <c r="P61" i="1"/>
  <c r="P271" i="1" s="1"/>
  <c r="N61" i="1"/>
  <c r="N271" i="1" s="1"/>
  <c r="P60" i="1"/>
  <c r="N60" i="1"/>
  <c r="N48" i="1"/>
  <c r="N45" i="1"/>
  <c r="N268" i="1" s="1"/>
  <c r="N44" i="1"/>
  <c r="P48" i="1"/>
  <c r="K51" i="1"/>
  <c r="P45" i="1"/>
  <c r="P268" i="1" s="1"/>
  <c r="P44" i="1"/>
  <c r="M51" i="1"/>
  <c r="L51" i="1"/>
  <c r="J51" i="1"/>
  <c r="P269" i="1" l="1"/>
  <c r="P289" i="1"/>
  <c r="N269" i="1"/>
  <c r="N289" i="1"/>
  <c r="N267" i="1"/>
  <c r="N270" i="1"/>
  <c r="P245" i="1"/>
  <c r="P284" i="1"/>
  <c r="N245" i="1"/>
  <c r="N284" i="1"/>
  <c r="P267" i="1"/>
  <c r="P270" i="1"/>
  <c r="O162" i="1"/>
  <c r="R331" i="1"/>
  <c r="R333" i="1" s="1"/>
  <c r="T331" i="1"/>
  <c r="T333" i="1" s="1"/>
  <c r="S331" i="1"/>
  <c r="S333" i="1" s="1"/>
  <c r="O163" i="1"/>
  <c r="O50" i="1"/>
  <c r="O311" i="1" s="1"/>
  <c r="O148" i="1"/>
  <c r="N51" i="1"/>
  <c r="O79" i="1"/>
  <c r="O276" i="1" s="1"/>
  <c r="P83" i="1"/>
  <c r="P115" i="1"/>
  <c r="O80" i="1"/>
  <c r="O248" i="1" s="1"/>
  <c r="N115" i="1"/>
  <c r="O6" i="1" s="1"/>
  <c r="U7" i="1" s="1"/>
  <c r="O158" i="1"/>
  <c r="U83" i="1"/>
  <c r="O155" i="1"/>
  <c r="O63" i="1"/>
  <c r="O247" i="1" s="1"/>
  <c r="O112" i="1"/>
  <c r="O287" i="1" s="1"/>
  <c r="O144" i="1"/>
  <c r="O61" i="1"/>
  <c r="O271" i="1" s="1"/>
  <c r="O62" i="1"/>
  <c r="O246" i="1" s="1"/>
  <c r="O145" i="1"/>
  <c r="N83" i="1"/>
  <c r="O5" i="1" s="1"/>
  <c r="U5" i="1" s="1"/>
  <c r="U129" i="1"/>
  <c r="U115" i="1"/>
  <c r="U98" i="1"/>
  <c r="S255" i="1"/>
  <c r="J320" i="1"/>
  <c r="M255" i="1"/>
  <c r="M320" i="1"/>
  <c r="K320" i="1"/>
  <c r="R320" i="1"/>
  <c r="L298" i="1"/>
  <c r="K321" i="1"/>
  <c r="J255" i="1"/>
  <c r="L255" i="1"/>
  <c r="Q255" i="1"/>
  <c r="K256" i="1"/>
  <c r="M256" i="1"/>
  <c r="R255" i="1"/>
  <c r="M299" i="1"/>
  <c r="R298" i="1"/>
  <c r="M321" i="1"/>
  <c r="N297" i="1"/>
  <c r="N273" i="1"/>
  <c r="N313" i="1"/>
  <c r="N244" i="1"/>
  <c r="N228" i="1"/>
  <c r="N231" i="1" s="1"/>
  <c r="N212" i="1"/>
  <c r="P68" i="1"/>
  <c r="P249" i="1"/>
  <c r="P213" i="1"/>
  <c r="O92" i="1"/>
  <c r="O250" i="1" s="1"/>
  <c r="O94" i="1"/>
  <c r="O280" i="1" s="1"/>
  <c r="O96" i="1"/>
  <c r="O282" i="1" s="1"/>
  <c r="O151" i="1"/>
  <c r="O156" i="1"/>
  <c r="O126" i="1"/>
  <c r="O294" i="1" s="1"/>
  <c r="O125" i="1"/>
  <c r="O253" i="1" s="1"/>
  <c r="O254" i="1" s="1"/>
  <c r="O124" i="1"/>
  <c r="O293" i="1" s="1"/>
  <c r="O146" i="1"/>
  <c r="O159" i="1"/>
  <c r="O152" i="1"/>
  <c r="O153" i="1"/>
  <c r="P297" i="1"/>
  <c r="P273" i="1"/>
  <c r="P313" i="1"/>
  <c r="P314" i="1" s="1"/>
  <c r="P244" i="1"/>
  <c r="P228" i="1"/>
  <c r="P231" i="1" s="1"/>
  <c r="P212" i="1"/>
  <c r="N249" i="1"/>
  <c r="N213" i="1"/>
  <c r="L256" i="1"/>
  <c r="O44" i="1"/>
  <c r="O48" i="1"/>
  <c r="J298" i="1"/>
  <c r="L299" i="1"/>
  <c r="Q298" i="1"/>
  <c r="S298" i="1"/>
  <c r="Q320" i="1"/>
  <c r="M226" i="1"/>
  <c r="M232" i="1" s="1"/>
  <c r="K226" i="1"/>
  <c r="K232" i="1" s="1"/>
  <c r="R226" i="1"/>
  <c r="R232" i="1" s="1"/>
  <c r="L226" i="1"/>
  <c r="L232" i="1" s="1"/>
  <c r="Q226" i="1"/>
  <c r="Q232" i="1" s="1"/>
  <c r="S226" i="1"/>
  <c r="S232" i="1" s="1"/>
  <c r="O77" i="1"/>
  <c r="O274" i="1" s="1"/>
  <c r="J226" i="1"/>
  <c r="S320" i="1"/>
  <c r="P129" i="1"/>
  <c r="N98" i="1"/>
  <c r="P51" i="1"/>
  <c r="O60" i="1"/>
  <c r="O45" i="1"/>
  <c r="O268" i="1" s="1"/>
  <c r="N68" i="1"/>
  <c r="R4" i="1" s="1"/>
  <c r="U4" i="1" s="1"/>
  <c r="O64" i="1"/>
  <c r="O272" i="1" s="1"/>
  <c r="O78" i="1"/>
  <c r="O275" i="1" s="1"/>
  <c r="O81" i="1"/>
  <c r="O91" i="1"/>
  <c r="O278" i="1" s="1"/>
  <c r="O93" i="1"/>
  <c r="O279" i="1" s="1"/>
  <c r="O95" i="1"/>
  <c r="O281" i="1" s="1"/>
  <c r="J332" i="1"/>
  <c r="O128" i="1"/>
  <c r="O296" i="1" s="1"/>
  <c r="O127" i="1"/>
  <c r="O295" i="1" s="1"/>
  <c r="N129" i="1"/>
  <c r="R6" i="1" s="1"/>
  <c r="U8" i="1" s="1"/>
  <c r="O114" i="1"/>
  <c r="O111" i="1"/>
  <c r="O286" i="1" s="1"/>
  <c r="O110" i="1"/>
  <c r="O285" i="1" s="1"/>
  <c r="O109" i="1"/>
  <c r="O160" i="1"/>
  <c r="O149" i="1"/>
  <c r="O164" i="1"/>
  <c r="K167" i="1"/>
  <c r="P98" i="1"/>
  <c r="O123" i="1"/>
  <c r="O292" i="1" s="1"/>
  <c r="K255" i="1"/>
  <c r="M298" i="1"/>
  <c r="K299" i="1"/>
  <c r="K298" i="1"/>
  <c r="L320" i="1"/>
  <c r="L321" i="1"/>
  <c r="P290" i="1" l="1"/>
  <c r="N290" i="1"/>
  <c r="N299" i="1" s="1"/>
  <c r="O245" i="1"/>
  <c r="O284" i="1"/>
  <c r="O267" i="1"/>
  <c r="O270" i="1"/>
  <c r="O269" i="1"/>
  <c r="O289" i="1"/>
  <c r="K322" i="1"/>
  <c r="K324" i="1" s="1"/>
  <c r="H332" i="1"/>
  <c r="J331" i="1"/>
  <c r="O4" i="1"/>
  <c r="U3" i="1" s="1"/>
  <c r="K189" i="1"/>
  <c r="R5" i="1"/>
  <c r="U6" i="1" s="1"/>
  <c r="K169" i="1"/>
  <c r="P251" i="1"/>
  <c r="P255" i="1" s="1"/>
  <c r="N314" i="1"/>
  <c r="N321" i="1" s="1"/>
  <c r="L332" i="1"/>
  <c r="N332" i="1" s="1"/>
  <c r="U332" i="1" s="1"/>
  <c r="J232" i="1"/>
  <c r="K300" i="1"/>
  <c r="K302" i="1" s="1"/>
  <c r="K257" i="1"/>
  <c r="K259" i="1" s="1"/>
  <c r="P320" i="1"/>
  <c r="P298" i="1"/>
  <c r="P226" i="1"/>
  <c r="P233" i="1" s="1"/>
  <c r="P299" i="1"/>
  <c r="K233" i="1"/>
  <c r="P321" i="1"/>
  <c r="O249" i="1"/>
  <c r="O213" i="1"/>
  <c r="O313" i="1"/>
  <c r="O314" i="1" s="1"/>
  <c r="O244" i="1"/>
  <c r="O297" i="1"/>
  <c r="O273" i="1"/>
  <c r="O228" i="1"/>
  <c r="O231" i="1" s="1"/>
  <c r="O212" i="1"/>
  <c r="N298" i="1"/>
  <c r="N251" i="1"/>
  <c r="N226" i="1"/>
  <c r="N232" i="1" s="1"/>
  <c r="M233" i="1"/>
  <c r="O129" i="1"/>
  <c r="L233" i="1"/>
  <c r="O68" i="1"/>
  <c r="O115" i="1"/>
  <c r="O51" i="1"/>
  <c r="O98" i="1"/>
  <c r="O83" i="1"/>
  <c r="O290" i="1" l="1"/>
  <c r="O299" i="1" s="1"/>
  <c r="N300" i="1" s="1"/>
  <c r="N331" i="1"/>
  <c r="N333" i="1" s="1"/>
  <c r="L331" i="1"/>
  <c r="L333" i="1" s="1"/>
  <c r="H331" i="1"/>
  <c r="J333" i="1"/>
  <c r="N320" i="1"/>
  <c r="P256" i="1"/>
  <c r="N167" i="1"/>
  <c r="K234" i="1"/>
  <c r="K236" i="1" s="1"/>
  <c r="P232" i="1"/>
  <c r="O251" i="1"/>
  <c r="O256" i="1" s="1"/>
  <c r="O226" i="1"/>
  <c r="O233" i="1" s="1"/>
  <c r="O321" i="1"/>
  <c r="N322" i="1" s="1"/>
  <c r="O298" i="1"/>
  <c r="O320" i="1"/>
  <c r="N256" i="1"/>
  <c r="N255" i="1"/>
  <c r="N233" i="1"/>
  <c r="W325" i="1" l="1"/>
  <c r="W327" i="1" s="1"/>
  <c r="U325" i="1"/>
  <c r="U327" i="1" s="1"/>
  <c r="H333" i="1"/>
  <c r="P332" i="1" s="1"/>
  <c r="N257" i="1"/>
  <c r="N234" i="1"/>
  <c r="O232" i="1"/>
  <c r="O255" i="1"/>
  <c r="P331" i="1" l="1"/>
  <c r="P33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Gelu Gherghin</author>
    <author>Windows User</author>
  </authors>
  <commentList>
    <comment ref="O4" authorId="0" shapeId="0" xr:uid="{00000000-0006-0000-0000-000001000000}">
      <text>
        <r>
          <rPr>
            <b/>
            <sz val="9"/>
            <color indexed="81"/>
            <rFont val="Tahoma"/>
            <family val="2"/>
            <charset val="238"/>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R4" authorId="0" shapeId="0" xr:uid="{00000000-0006-0000-0000-000002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O5" authorId="0" shapeId="0" xr:uid="{00000000-0006-0000-0000-000003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5" authorId="0" shapeId="0" xr:uid="{00000000-0006-0000-0000-000004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O6" authorId="0" shapeId="0" xr:uid="{00000000-0006-0000-0000-000005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6" authorId="0" shapeId="0" xr:uid="{00000000-0006-0000-0000-000006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9" authorId="1" shapeId="0" xr:uid="{00000000-0006-0000-0000-000007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10" authorId="1" shapeId="0" xr:uid="{00000000-0006-0000-0000-000008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M14" authorId="0" shapeId="0" xr:uid="{00000000-0006-0000-0000-000009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În această secțiune puteți adăuga câte rânduri sunt necesare, păstrând o aranjare decentă în pagină. 
</t>
        </r>
        <r>
          <rPr>
            <b/>
            <sz val="9"/>
            <color indexed="10"/>
            <rFont val="Tahoma"/>
            <family val="2"/>
            <charset val="238"/>
          </rPr>
          <t xml:space="preserve">Lucrați cât mai simplu, să nu fie nevoie de multe rânduri. În mod obligatoriu se trece numărul și codul pachetului. Folosiți terminologia din machetă, adică </t>
        </r>
        <r>
          <rPr>
            <i/>
            <sz val="9"/>
            <color indexed="10"/>
            <rFont val="Tahoma"/>
            <family val="2"/>
            <charset val="238"/>
          </rPr>
          <t>"Se alege o disciplină (1) din pachetul  opțional 1 (cod pachet)</t>
        </r>
        <r>
          <rPr>
            <b/>
            <sz val="9"/>
            <color indexed="10"/>
            <rFont val="Tahoma"/>
            <family val="2"/>
            <charset val="238"/>
          </rPr>
          <t>" sau "</t>
        </r>
        <r>
          <rPr>
            <i/>
            <sz val="9"/>
            <color indexed="10"/>
            <rFont val="Tahoma"/>
            <family val="2"/>
            <charset val="238"/>
          </rPr>
          <t>Se aleg două discipline (1 și 2) din pachetul  opțional 1 (cod pachet)</t>
        </r>
        <r>
          <rPr>
            <b/>
            <sz val="9"/>
            <color indexed="10"/>
            <rFont val="Tahoma"/>
            <family val="2"/>
            <charset val="238"/>
          </rPr>
          <t>" sau "</t>
        </r>
        <r>
          <rPr>
            <i/>
            <sz val="9"/>
            <color indexed="10"/>
            <rFont val="Tahoma"/>
            <family val="2"/>
            <charset val="238"/>
          </rPr>
          <t>Se alege câte o disciplină  (1 și 2) din pachetele optionale 1 (cod pachet), 2 (cod pachet) și două discipline (3 și 4) din pachetul  opțional 3 (cod pachet)".</t>
        </r>
        <r>
          <rPr>
            <sz val="9"/>
            <color indexed="10"/>
            <rFont val="Tahoma"/>
            <family val="2"/>
            <charset val="238"/>
          </rPr>
          <t xml:space="preserve">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MLX0001, MLX0002, MLX0003, etc. pentru Facultatea de Matematică și Informatică</t>
        </r>
      </text>
    </comment>
    <comment ref="A16" authorId="1" shapeId="0" xr:uid="{00000000-0006-0000-0000-00000A000000}">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M16" authorId="0" shapeId="0" xr:uid="{00000000-0006-0000-0000-00000B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Exemplu de formulare</t>
        </r>
      </text>
    </comment>
    <comment ref="A17" authorId="1" shapeId="0" xr:uid="{00000000-0006-0000-0000-00000C000000}">
      <text>
        <r>
          <rPr>
            <b/>
            <sz val="9"/>
            <color indexed="81"/>
            <rFont val="Tahoma"/>
            <family val="2"/>
            <charset val="238"/>
          </rPr>
          <t>Gelu Gherghin:</t>
        </r>
        <r>
          <rPr>
            <b/>
            <sz val="9"/>
            <color indexed="10"/>
            <rFont val="Tahoma"/>
            <family val="2"/>
            <charset val="238"/>
          </rPr>
          <t xml:space="preserve">
</t>
        </r>
        <r>
          <rPr>
            <sz val="9"/>
            <color indexed="10"/>
            <rFont val="Tahoma"/>
            <family val="2"/>
            <charset val="238"/>
          </rPr>
          <t xml:space="preserve">
</t>
        </r>
        <r>
          <rPr>
            <b/>
            <sz val="9"/>
            <color indexed="10"/>
            <rFont val="Tahoma"/>
            <family val="2"/>
            <charset val="238"/>
          </rPr>
          <t>Alegeți o singură variantă: fie 6 credite - 2 semestre, fie 12 credite - 4 semestre alocate limbilor străine. Ștergeți cealaltă variantă!</t>
        </r>
        <r>
          <rPr>
            <sz val="9"/>
            <color indexed="10"/>
            <rFont val="Tahoma"/>
            <family val="2"/>
            <charset val="238"/>
          </rPr>
          <t xml:space="preserve">
*Pentru mai mult de 2 semestre este nevoie de justificare scrisă adresată Rectoratului
ATENȚIE! Creditele alocate limbilor străine sunt incluse în cele 180, sau sunt suplimentare acestora? (Verificati în tabelele cu discipline aferente semestrelor în care se studiază limba străină.) Dacă sunt suplimentare celor 180, ele trebuie mutate după "Și", înainte de cele 4  credite alocate disciplinei Educație fizică.  În ambele situații e corect numai dacă Obligatorii+Opționale=180</t>
        </r>
      </text>
    </comment>
    <comment ref="A19" authorId="1" shapeId="0" xr:uid="{00000000-0006-0000-0000-00000D000000}">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1" authorId="0" shapeId="0" xr:uid="{00000000-0006-0000-0000-00000E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29" authorId="1" shapeId="0" xr:uid="{00000000-0006-0000-0000-00000F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cel puțin trei denumiri de instituții europene de învățământ superior</t>
        </r>
      </text>
    </comment>
    <comment ref="A36" authorId="0" shapeId="0" xr:uid="{00000000-0006-0000-0000-000010000000}">
      <text>
        <r>
          <rPr>
            <b/>
            <sz val="9"/>
            <color indexed="10"/>
            <rFont val="Tahoma"/>
            <family val="2"/>
            <charset val="238"/>
          </rPr>
          <t>Gelu Gherghin:</t>
        </r>
        <r>
          <rPr>
            <sz val="9"/>
            <color indexed="10"/>
            <rFont val="Tahoma"/>
            <family val="2"/>
            <charset val="238"/>
          </rPr>
          <t xml:space="preserve">
Conform Art. 14 al Regulamentului ECTS, niciun student nu poate fi obligat, prin prevederile planului de învățământ, la frecventarea a mai mult de 6-7 discipline pe semestru în vederea acumulării celor 30 de credite.</t>
        </r>
      </text>
    </comment>
    <comment ref="A49" authorId="0" shapeId="0" xr:uid="{00000000-0006-0000-0000-000011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50" authorId="0" shapeId="0" xr:uid="{00000000-0006-0000-0000-000012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A52" authorId="0" shapeId="0" xr:uid="{00000000-0006-0000-0000-000013000000}">
      <text>
        <r>
          <rPr>
            <b/>
            <sz val="9"/>
            <color indexed="81"/>
            <rFont val="Tahoma"/>
            <family val="2"/>
            <charset val="238"/>
          </rPr>
          <t xml:space="preserve">Gelu Gherghin: 
</t>
        </r>
        <r>
          <rPr>
            <sz val="9"/>
            <color indexed="10"/>
            <rFont val="Tahoma"/>
            <family val="2"/>
            <charset val="238"/>
          </rPr>
          <t xml:space="preserve">Treceți aici toate limbilie străine pe care studenții le pot alege, împreună cu codurile aferente. ACESTEA SUNT LIMBILE STRĂINE DIN OFERTA DLSS, CU CODURILE AFERENTE SEMESTRULUI I. </t>
        </r>
        <r>
          <rPr>
            <b/>
            <sz val="9"/>
            <color indexed="10"/>
            <rFont val="Tahoma"/>
            <family val="2"/>
            <charset val="238"/>
          </rPr>
          <t>DACĂ FACULTATEA DUMNEAVOASTRĂ ESTE DESERVITĂ DE CĂTRE DLMCA SAU LIMBA STRĂINĂ SE STUDIAZĂ ÎN ALT SEMESTRU, ATUNCI VĂ ROG SĂ FACEȚI MODIFICĂRILE NECESARE.</t>
        </r>
      </text>
    </comment>
    <comment ref="B57" authorId="0" shapeId="0" xr:uid="{00000000-0006-0000-0000-000014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N57" authorId="0" shapeId="0" xr:uid="{00000000-0006-0000-0000-000015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57" authorId="0" shapeId="0" xr:uid="{00000000-0006-0000-0000-000016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57" authorId="0" shapeId="0" xr:uid="{00000000-0006-0000-0000-000017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5" authorId="0" shapeId="0" xr:uid="{00000000-0006-0000-0000-000018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66" authorId="0" shapeId="0" xr:uid="{00000000-0006-0000-0000-000019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67" authorId="0" shapeId="0" xr:uid="{00000000-0006-0000-0000-00001A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A69" authorId="0" shapeId="0" xr:uid="{00000000-0006-0000-0000-00001B000000}">
      <text>
        <r>
          <rPr>
            <b/>
            <sz val="9"/>
            <color indexed="81"/>
            <rFont val="Tahoma"/>
            <family val="2"/>
            <charset val="238"/>
          </rPr>
          <t xml:space="preserve">Gelu Gherghin: 
</t>
        </r>
        <r>
          <rPr>
            <sz val="9"/>
            <color indexed="10"/>
            <rFont val="Tahoma"/>
            <family val="2"/>
            <charset val="238"/>
          </rPr>
          <t xml:space="preserve">Treceți aici toate limbilie străine pe care studenții le pot alege, împreună cu codurile aferente. ACESTEA SUNT LIMBILE STRĂINE DIN OFERTA DLSS, CU CODURILE AFERENTE SEMESTRULUI II. </t>
        </r>
        <r>
          <rPr>
            <b/>
            <sz val="9"/>
            <color indexed="10"/>
            <rFont val="Tahoma"/>
            <family val="2"/>
            <charset val="238"/>
          </rPr>
          <t>DACĂ FACULTATEA DUMNEAVOASTRĂ ESTE DESERVITĂ DE CĂTRE DLMCA SAU LIMBA STRĂINĂ SE STUDIAZĂ ÎN ALT SEMESTRU, ATUNCI VĂ ROG SĂ FACEȚI MODIFICĂRILE NECESARE.</t>
        </r>
      </text>
    </comment>
    <comment ref="B74" authorId="0" shapeId="0" xr:uid="{00000000-0006-0000-0000-00001C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N74" authorId="0" shapeId="0" xr:uid="{00000000-0006-0000-0000-00001D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74" authorId="0" shapeId="0" xr:uid="{00000000-0006-0000-0000-00001E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74" authorId="0" shapeId="0" xr:uid="{00000000-0006-0000-0000-00001F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82" authorId="0" shapeId="0" xr:uid="{00000000-0006-0000-0000-000020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B88" authorId="0" shapeId="0" xr:uid="{00000000-0006-0000-0000-000021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N88" authorId="0" shapeId="0" xr:uid="{00000000-0006-0000-0000-000022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88" authorId="0" shapeId="0" xr:uid="{00000000-0006-0000-0000-000023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88" authorId="0" shapeId="0" xr:uid="{00000000-0006-0000-0000-000024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97" authorId="0" shapeId="0" xr:uid="{00000000-0006-0000-0000-000025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B106" authorId="0" shapeId="0" xr:uid="{00000000-0006-0000-0000-000026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N106" authorId="0" shapeId="0" xr:uid="{00000000-0006-0000-0000-000027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06" authorId="0" shapeId="0" xr:uid="{00000000-0006-0000-0000-000028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06" authorId="0" shapeId="0" xr:uid="{00000000-0006-0000-0000-000029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14" authorId="0" shapeId="0" xr:uid="{00000000-0006-0000-0000-00002A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B120" authorId="0" shapeId="0" xr:uid="{00000000-0006-0000-0000-00002B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N120" authorId="0" shapeId="0" xr:uid="{00000000-0006-0000-0000-00002C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20" authorId="0" shapeId="0" xr:uid="{00000000-0006-0000-0000-00002D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20" authorId="0" shapeId="0" xr:uid="{00000000-0006-0000-0000-00002E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38" authorId="0" shapeId="0" xr:uid="{00000000-0006-0000-0000-00002F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B140" authorId="0" shapeId="0" xr:uid="{00000000-0006-0000-0000-000030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J140" authorId="0" shapeId="0" xr:uid="{00000000-0006-0000-0000-000031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N140" authorId="0" shapeId="0" xr:uid="{00000000-0006-0000-0000-000032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40" authorId="0" shapeId="0" xr:uid="{00000000-0006-0000-0000-000033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40" authorId="0" shapeId="0" xr:uid="{00000000-0006-0000-0000-000034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43" authorId="0" shapeId="0" xr:uid="{00000000-0006-0000-0000-000035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7" authorId="0" shapeId="0" xr:uid="{00000000-0006-0000-0000-000036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0" authorId="0" shapeId="0" xr:uid="{00000000-0006-0000-0000-000037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4" authorId="0" shapeId="0" xr:uid="{00000000-0006-0000-0000-000038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7" authorId="0" shapeId="0" xr:uid="{00000000-0006-0000-0000-000039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1" authorId="0" shapeId="0" xr:uid="{00000000-0006-0000-0000-00003A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Q166" authorId="0" shapeId="0" xr:uid="{00000000-0006-0000-0000-00003B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68" authorId="0" shapeId="0" xr:uid="{00000000-0006-0000-0000-00003C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169" authorId="0" shapeId="0" xr:uid="{00000000-0006-0000-0000-00003D00000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B178" authorId="0" shapeId="0" xr:uid="{00000000-0006-0000-0000-000044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N178" authorId="0" shapeId="0" xr:uid="{00000000-0006-0000-0000-000045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78" authorId="0" shapeId="0" xr:uid="{00000000-0006-0000-0000-000046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78" authorId="0" shapeId="0" xr:uid="{00000000-0006-0000-0000-000047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88" authorId="0" shapeId="0" xr:uid="{00000000-0006-0000-0000-000048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189" authorId="0" shapeId="0" xr:uid="{00000000-0006-0000-0000-00004900000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text>
    </comment>
    <comment ref="B212" authorId="0" shapeId="0" xr:uid="{00000000-0006-0000-0000-00004C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35" authorId="0" shapeId="0" xr:uid="{00000000-0006-0000-0000-00004D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36" authorId="0" shapeId="0" xr:uid="{00000000-0006-0000-0000-00004E00000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text>
    </comment>
    <comment ref="A238" authorId="0" shapeId="0" xr:uid="{00000000-0006-0000-0000-00004F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Acest tabel se va utiliza numai pentru domeniile pentru care standardele specifice prevăd Discipline de Domeniu (DD): 
Științe inginerești, Științe economice, Arte, Educație fizică și sport, Științe sociale, politice și ale comunicării.
</t>
        </r>
        <r>
          <rPr>
            <b/>
            <sz val="9"/>
            <color indexed="10"/>
            <rFont val="Tahoma"/>
            <family val="2"/>
            <charset val="238"/>
          </rPr>
          <t>Dacă programul de studii nu este incadrat într-unul din domeniile care au DD, ștergeți acest tabel cu totul din planul de învățământ.</t>
        </r>
      </text>
    </comment>
    <comment ref="A258" authorId="0" shapeId="0" xr:uid="{00000000-0006-0000-0000-000051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59" authorId="0" shapeId="0" xr:uid="{00000000-0006-0000-0000-00005200000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text>
    </comment>
    <comment ref="A301" authorId="0" shapeId="0" xr:uid="{00000000-0006-0000-0000-000054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302" authorId="0" shapeId="0" xr:uid="{00000000-0006-0000-0000-00005500000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text>
    </comment>
    <comment ref="A323" authorId="0" shapeId="0" xr:uid="{00000000-0006-0000-0000-000056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324" authorId="0" shapeId="0" xr:uid="{00000000-0006-0000-0000-00005700000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text>
    </comment>
    <comment ref="A328" authorId="0" shapeId="0" xr:uid="{00000000-0006-0000-0000-000058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introduceți manual date decât în celulele marcate cu galben</t>
        </r>
      </text>
    </comment>
    <comment ref="R341" authorId="0" shapeId="0" xr:uid="{00000000-0006-0000-0000-000059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S341" authorId="0" shapeId="0" xr:uid="{00000000-0006-0000-0000-00005A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T341" authorId="0" shapeId="0" xr:uid="{00000000-0006-0000-0000-00005B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 ref="B355" authorId="0" shapeId="0" xr:uid="{ADC56DFA-F6EA-403C-99CF-924320B945FA}">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 xml:space="preserve">Alegeți o singură disciplină din lista de didactici pe care ați primit-o înmpreună cu macheta. </t>
        </r>
        <r>
          <rPr>
            <sz val="9"/>
            <color indexed="10"/>
            <rFont val="Tahoma"/>
            <family val="2"/>
            <charset val="238"/>
          </rPr>
          <t xml:space="preserve">
Dunumirea disciplinei se trece în limbile română și engleză. 
Dacă programul este predat în limba maghiară, denumirea disciplinei se trece în limbile română, engleză și maghiară.
Dacă programul este predat în limba germană, denumirea disciplinei se trece în limbile română, engleză și germană.
 Vă rugăm să nu faceți alte modificări în tabel.</t>
        </r>
      </text>
    </comment>
    <comment ref="B392" authorId="0" shapeId="0" xr:uid="{00000000-0006-0000-0000-00005D00000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 xml:space="preserve">Alegeți o singură disciplină din lista de didactici pe care ați primit-o înmpreună cu macheta. </t>
        </r>
        <r>
          <rPr>
            <sz val="9"/>
            <color indexed="10"/>
            <rFont val="Tahoma"/>
            <family val="2"/>
            <charset val="238"/>
          </rPr>
          <t xml:space="preserve">
Dunumirea disciplinei se trece în limbile română și engleză. 
Dacă programul este predat în limba maghiară, denumirea disciplinei se trece în limbile română, engleză și maghiară.
Dacă programul este predat în limba germană, denumirea disciplinei se trece în limbile română, engleză și germană.
 Vă rugăm să nu faceți alte modificări în tabel.</t>
        </r>
      </text>
    </comment>
    <comment ref="A412" authorId="0" shapeId="0" xr:uid="{00000000-0006-0000-0000-00005E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431" authorId="0" shapeId="0" xr:uid="{00000000-0006-0000-0000-00005F00000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 xml:space="preserve">Alegeți o singură disciplină din lista de didactici pe care ați primit-o înmpreună cu macheta. </t>
        </r>
        <r>
          <rPr>
            <sz val="9"/>
            <color indexed="10"/>
            <rFont val="Tahoma"/>
            <family val="2"/>
            <charset val="238"/>
          </rPr>
          <t xml:space="preserve">
Dunumirea disciplinei se trece în limbile română și engleză. 
Dacă programul este predat în limba maghiară, denumirea disciplinei se trece în limbile română, engleză și maghiară.
Dacă programul este predat în limba germană, denumirea disciplinei se trece în limbile română, engleză și germană.
 Vă rugăm să nu faceți alte modificări în tabel.</t>
        </r>
      </text>
    </comment>
  </commentList>
</comments>
</file>

<file path=xl/sharedStrings.xml><?xml version="1.0" encoding="utf-8"?>
<sst xmlns="http://schemas.openxmlformats.org/spreadsheetml/2006/main" count="822" uniqueCount="300">
  <si>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</si>
  <si>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</si>
  <si>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</si>
  <si>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</si>
  <si>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</si>
  <si>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</si>
  <si>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</si>
  <si>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</si>
  <si>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</si>
  <si>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</si>
  <si>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</si>
  <si>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</si>
  <si>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</si>
  <si>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</si>
  <si>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</si>
  <si>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</si>
  <si>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</si>
  <si>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</si>
  <si>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</si>
  <si>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</si>
  <si>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</si>
  <si>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</si>
  <si>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</si>
  <si>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</si>
  <si>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</si>
  <si>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</si>
  <si>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</si>
  <si>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</si>
  <si>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</si>
  <si>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</si>
  <si>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</si>
  <si>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</si>
  <si>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</si>
  <si>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</si>
  <si>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</si>
  <si>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</si>
  <si>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</si>
  <si>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</si>
  <si>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</si>
  <si>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</si>
  <si>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</si>
  <si>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</si>
  <si>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</si>
  <si>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</si>
  <si>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</si>
  <si>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</si>
  <si>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</si>
  <si>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</si>
  <si>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</si>
  <si>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</si>
  <si>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</si>
  <si>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</si>
  <si>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</si>
  <si>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</si>
  <si>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</si>
  <si>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</si>
  <si>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</si>
  <si>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</si>
  <si>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</si>
  <si>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</si>
  <si>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</si>
  <si>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t>
  </si>
  <si>
    <t>OBLIGATORII</t>
  </si>
  <si>
    <t>OPȚIONALE</t>
  </si>
  <si>
    <t>ORE FIZICE</t>
  </si>
  <si>
    <t>ORE ALOCATE STUDIULUI</t>
  </si>
  <si>
    <t>NR. DE CREDITE</t>
  </si>
  <si>
    <t>AN I</t>
  </si>
  <si>
    <t>AN II</t>
  </si>
  <si>
    <t>AN III</t>
  </si>
  <si>
    <t>Semestrul 6 (12 săptămâni)</t>
  </si>
  <si>
    <t>Semestrul  6 (12 săptămâni)</t>
  </si>
  <si>
    <t>BILANȚ GENERAL</t>
  </si>
  <si>
    <t>Disciplina  test 1</t>
  </si>
  <si>
    <t>Și</t>
  </si>
  <si>
    <t xml:space="preserve">TOTAL CREDITE / ORE PE SĂPTĂMÂNĂ / EVALUĂRI </t>
  </si>
  <si>
    <t xml:space="preserve">PROGRAM DE STUDII PSIHOPEDAGOGICE </t>
  </si>
  <si>
    <t>VDP 1101</t>
  </si>
  <si>
    <t>VDP 1202</t>
  </si>
  <si>
    <t>VDP 2303</t>
  </si>
  <si>
    <t>VDP 2404</t>
  </si>
  <si>
    <t>VDP 3505</t>
  </si>
  <si>
    <t>VDP 3506</t>
  </si>
  <si>
    <t>VDP 3607</t>
  </si>
  <si>
    <t>VDP 3608</t>
  </si>
  <si>
    <t>MODUL PEDAGOCIC - Nivelul I: 30 de credite ECTS  + 5 credite ECTS aferente examenului de absolvire</t>
  </si>
  <si>
    <t>DPPF</t>
  </si>
  <si>
    <t>DPDPS</t>
  </si>
  <si>
    <t>YLU0011</t>
  </si>
  <si>
    <t>YLU0012</t>
  </si>
  <si>
    <t>Disciplina  test 6</t>
  </si>
  <si>
    <t>PACHET OPȚIONAL 1 (An I, Semestrul 1)</t>
  </si>
  <si>
    <t>PACHET OPȚIONAL 2 (An I, Semestrul 2)</t>
  </si>
  <si>
    <t>PACHET OPȚIONAL 3 (An II, Semestrul 3)</t>
  </si>
  <si>
    <t>PACHET OPȚIONAL 4 (An II, Semestrul 4)</t>
  </si>
  <si>
    <t>PACHET OPȚIONAL 5 (An III, Semestrul 5)</t>
  </si>
  <si>
    <t>PACHET OPȚIONAL 6 (An III, Semestrul 6)</t>
  </si>
  <si>
    <t>UNIVERSITATEA BABEŞ-BOLYAI CLUJ-NAPOCA</t>
  </si>
  <si>
    <r>
      <rPr>
        <b/>
        <sz val="10"/>
        <color indexed="8"/>
        <rFont val="Times New Roman"/>
        <family val="1"/>
      </rPr>
      <t>4</t>
    </r>
    <r>
      <rPr>
        <sz val="10"/>
        <color indexed="8"/>
        <rFont val="Times New Roman"/>
        <family val="1"/>
      </rPr>
      <t xml:space="preserve"> credite pentru disciplina Educație fizică</t>
    </r>
  </si>
  <si>
    <t>PROCENT DIN NUMĂRUL TOTAL DE DISCIPLINE</t>
  </si>
  <si>
    <t xml:space="preserve">PROCENT DIN NUMĂRUL TOTAL DE ORE FIZICE </t>
  </si>
  <si>
    <t>DD</t>
  </si>
  <si>
    <t>*</t>
  </si>
  <si>
    <t xml:space="preserve">DISCIPLINE ÎN DOMENIU (DD) </t>
  </si>
  <si>
    <t>DPPF – Discipline de pregătire psihopedagogică fundamentală (obligatorii)                      DPDPS – Discipline de pregătire didactică şi practică de specialitate (obligatorii)</t>
  </si>
  <si>
    <t>Chei de verificare: Planul este corect dacă adunând procentele din toate tipurile de discipline  se obține 100%</t>
  </si>
  <si>
    <r>
      <rPr>
        <b/>
        <sz val="10"/>
        <color indexed="8"/>
        <rFont val="Times New Roman"/>
        <family val="1"/>
        <charset val="238"/>
      </rPr>
      <t>Domenii care au DD</t>
    </r>
    <r>
      <rPr>
        <sz val="10"/>
        <color indexed="8"/>
        <rFont val="Times New Roman"/>
        <family val="1"/>
      </rPr>
      <t xml:space="preserve">
DF+DD+DS+DC</t>
    </r>
  </si>
  <si>
    <r>
      <rPr>
        <b/>
        <sz val="10"/>
        <rFont val="Times New Roman"/>
        <family val="1"/>
        <charset val="238"/>
      </rPr>
      <t>Domenii fără DD</t>
    </r>
    <r>
      <rPr>
        <sz val="10"/>
        <color indexed="8"/>
        <rFont val="Times New Roman"/>
        <family val="1"/>
      </rPr>
      <t xml:space="preserve">
DF+DS+DC</t>
    </r>
  </si>
  <si>
    <t xml:space="preserve">Procent total discipline </t>
  </si>
  <si>
    <t>Procent total ore fizie</t>
  </si>
  <si>
    <t>ÎN TOATE TABELELE DIN ACEASTĂ MACHETĂ, TREBUIE SĂ INTRODUCEȚI  CONȚINUT NUMAI ÎN CELULELE MARCATE CU GALBEN. 
NICIO CELULĂ GALBENA NU TREBUIE SĂ RĂMÂNĂ  NECOMPLETATĂ.</t>
  </si>
  <si>
    <t>**</t>
  </si>
  <si>
    <t>**LLU0012, Limba engleză - curs practic limbaj specializat; LLU0022, Limba franceză - curs practic limbaj specializat; LLU0032, Limba germană - curs practic limbaj specializat; LLU0042, Limba italiană - curs practic limbaj specializat; LLU0052 - Limba spaniolă - curs practic limbaj specializat; LLU0062 - Limba rusă - curs practic limbaj specializat.</t>
  </si>
  <si>
    <t>*LLU0011, Limba engleză - curs practic limbaj specializat; LLU0021, Limba franceză - curs practic limbaj specializat; LLU0031, Limba germană - curs practic limbaj specializat; LLU0041, Limba italiană - curs practic limbaj specializat; LLU0051 - Limba spaniolă - curs practic limbaj specializat; LLU0061 - Limba rusă - curs practic limbaj specializat.</t>
  </si>
  <si>
    <t>În contul a cel mult 3 discipline opţionale, studentul are dreptul să aleagă 3 discipline de la alte specializări ale facultăţilor din Universitatea Babeş-Bolyai, respectând condiționările din planurile de învățământ ale respectivelor specializări.</t>
  </si>
  <si>
    <t xml:space="preserve">Psihologia educaţiei / Educational psychology </t>
  </si>
  <si>
    <t>Instruire asistată de calculator / Computer assisted training</t>
  </si>
  <si>
    <t>Practică pedagogică  în învăţământul preuniversitar obligatoriu (1) / Pre-service teaching practice in compulsory education (1)</t>
  </si>
  <si>
    <t>Practică pedagogică  în învăţământul preuniversitar obligatoriu (2) / Pre-service teaching practice in compulsory education (2)</t>
  </si>
  <si>
    <t xml:space="preserve">Managementul clasei de elevi / Classroom management </t>
  </si>
  <si>
    <t>Psihologia educaţiei / Educational psychology / Neveléspszichológia</t>
  </si>
  <si>
    <t>Pedagogie I / Pedagogy I / Pedagógia I:
- Fundamentele pedagogiei / Fundamentals of pedagogy / A pedagógia alapjai
- Teoria și metodologia curriculumului / Curriculum theory and   methodology / Tantervelmélet</t>
  </si>
  <si>
    <t>Instruire asistată de calculator / Computer assisted training / Számítógéppel támogatott oktatás</t>
  </si>
  <si>
    <t>Practică pedagogică  în învăţământul preuniversitar obligatoriu (1) / Pre-service teaching practice in compulsory education (1) /Pedagógiai gyakorlat I</t>
  </si>
  <si>
    <t>Managementul clasei de elevi / Classroom management / Tanulásszervezés</t>
  </si>
  <si>
    <t>Practică pedagogică  în învăţământul preuniversitar obligatoriu (2) / Pre-service teaching practice in compulsory education (2) / Pedagógiai gyakorlat II</t>
  </si>
  <si>
    <t xml:space="preserve">MODUL PEDAGOGIC PENTRU PROGRAMELE ÎN LIMBA MAGHIARĂ
Dacă programul este predat în limba maghiară, ștergeți pagina anterioară, aferentă Modulului Pedagogic în limba română și pagina următoare, aferentă Modulului Pedagogic în limba germană. 
Alegeți o didactică în semestrul 4, din lista primită împreună cu macheta </t>
  </si>
  <si>
    <t xml:space="preserve">MODUL PEDAGOGIC PENTRU PROGRAMELE ÎN LIMBA GERMANĂ
Dacă programul este predat în limba germană, ștergeți cele două pagini anterioare aferente Modulului Pedagogic în limba română și în limba maghiară
Alegeți o didactică în semestrul 4, din lista primită împreună cu macheta </t>
  </si>
  <si>
    <t>Pedagogie I / Pedagogy I / Pädagogik I:
- Fundamentele pedagogiei / Fundamentals of pedagogy / Grundlagen der Pädagogik
- Teoria și metodologia curriculumului / Curriculum theory and   methodology / Curriculumtheorie und -methodologie</t>
  </si>
  <si>
    <t xml:space="preserve">Pedagogie II / Pedagogy II / Pedagógia II: 
- Teoria și metodologia instruirii / Instruction theory and methodology / Oktatáselmélet 
- Teoria și metodologia evaluării / Evaluation theory and methodology / Értékeléselmélet </t>
  </si>
  <si>
    <t>Pedagogie II / Pedagogy II / Pädagogik II:
- Teoria și metodologia instruirii / Instruction theory and methodology / Angewandte Didaktik 
- Teoria și metodologia evaluării / Evaluation theory and methodology / Evaluation: Theorie und Anwendung</t>
  </si>
  <si>
    <t>Instruire asistată de calculator / Computer assisted training / Computer im Unterricht</t>
  </si>
  <si>
    <t>Practică pedagogică  în învăţământul preuniversitar obligatoriu (1) / Pre-service teaching practice in compulsory education (1) / Schulpraktikum (1)</t>
  </si>
  <si>
    <t>Managementul clasei de elevi / Classroom management / Klassenmanagement</t>
  </si>
  <si>
    <t>Practică pedagogică  în învăţământul preuniversitar obligatoriu (2) / Pre-service teaching practice in compulsory education (2) / Schulpraktikum (2)</t>
  </si>
  <si>
    <t>Psihologia educaţiei / Educational psychology / Erziehungspsychologie</t>
  </si>
  <si>
    <t>Examen de absolvire Nivel I / Graduation exam Level I / Abschlussprüfung Niveau I</t>
  </si>
  <si>
    <t>Examen de absolvire Nivel I / Graduation exam Level I / I-es modul záróvizsga</t>
  </si>
  <si>
    <t>Examen de absolvire Nivel I / Graduation exam Level I</t>
  </si>
  <si>
    <t xml:space="preserve">MODUL PEDAGOGIC PENTRU PROGRAMELE ÎN LIMBA ROMÂNĂ ȘI ÎN LIMBA ENGLEZĂ
Dacă programul este predat în limba română, ștergeți următoarele două pagini aferente Modulului Pedagogic în limba maghiară și în limba germană
Alegeți o didactică în semestrul 4, din lista primită împreună cu macheta </t>
  </si>
  <si>
    <t xml:space="preserve">Propunerea a fost implementată </t>
  </si>
  <si>
    <t xml:space="preserve"> Pentru actualizarea planului de învățământ, au fost organizate consultări cu studenții</t>
  </si>
  <si>
    <t xml:space="preserve"> Propuneri și sugestii ale studenților cu privire la îmbunătățirea planurilor de învățământ</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</si>
  <si>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t>
    </r>
  </si>
  <si>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</si>
  <si>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 Pentru actualizarea planului de învățământ, au fost organizate consultări cu principalii angajatori ai absolvenților / autorități locale</t>
  </si>
  <si>
    <t xml:space="preserve"> Propuneri și sugestii ale angajatorilor / autorităților locale cu privire la îmbunătățirea planurilor de învățământ</t>
  </si>
  <si>
    <t xml:space="preserve"> Lista angajatorilor / autorităților locale consultați(te)</t>
  </si>
  <si>
    <t>PLAN DE ÎNVĂŢĂMÂNT valabil începând din anul universitar 2022-2023</t>
  </si>
  <si>
    <t>FAU000X</t>
  </si>
  <si>
    <t>FEU000X</t>
  </si>
  <si>
    <t>Semestrul 1 / Semestrul 2 / Semestrul 3 / Semestrul 4 / Semestrul 5 / Semestrul 6</t>
  </si>
  <si>
    <t>Un student poate alege o disciplină facultativă transversală o singură dată pe parcursul unui ciclu de studii, în oricare din semestrele în care aceasta este predată. Atunci când studentul introduce o disciplină facultativă transversală în Contractul Anual de Studii, litera X din codul disciplinei va fi înlocuită cu numărul semestrului în care disciplina este studiată (1, 2, 3, 4, 5 sau 6).</t>
  </si>
  <si>
    <t>TOTAL CREDITE / ORE PE SĂPTĂMÂNĂ / EVALUĂRI / DISCIPLINE</t>
  </si>
  <si>
    <t xml:space="preserve">TOTAL CREDITE / ORE PE SĂPTĂMÂNĂ / EVALUĂRI / DISCIPLINE </t>
  </si>
  <si>
    <t>Pedagogie I / Pedagogy I:
- Fundamentele pedagogiei / Fundamentals of pedagogy 
- Teoria și metodologia curriculumului /Curriculum theory and methodology</t>
  </si>
  <si>
    <t>Pedagogie II / Pedagogy II:
- Teoria și metodologia instruirii / Instruction theory and methodology 
- Teoria și metodologia evaluării / Evaluation theory and methodology</t>
  </si>
  <si>
    <t>Dacă domeniul dumneavoastră are Discipline în Domeniu (DD), atunci luați în considerare prima coloană a cheii de verificare. Dacă domeniul  nu are DD și ați șters tabelul DD, atunci luați în considerare cea de-a doua coloană a cheii de verificare.</t>
  </si>
  <si>
    <t>Fundamente de antreprenoriat / Fundamentals of Entrepreneurship</t>
  </si>
  <si>
    <t>Limba străină 1 / Foreign Language 1</t>
  </si>
  <si>
    <t>Limba străină 2 / Foreign Language 2</t>
  </si>
  <si>
    <t>Educație fizică 1 / Physical education 1</t>
  </si>
  <si>
    <t>Curs opțional (1) / Optional Course (1)</t>
  </si>
  <si>
    <t>Curs opțional (2) / Optional Course (2)</t>
  </si>
  <si>
    <t>Curs opțional (3) / Optional Course (3)</t>
  </si>
  <si>
    <t>Curs opțional (5) / Optional Course (5)</t>
  </si>
  <si>
    <t>Curs opțional (6) / Optional Course (6)</t>
  </si>
  <si>
    <t xml:space="preserve">Fundamente de educație umanistă (Teoria argumentării) / Fundamentals of humanities (Argumentation theory) </t>
  </si>
  <si>
    <t>Educație fizică 2 / Physical education 2</t>
  </si>
  <si>
    <t>FACULTATEA DE ȘTIINȚE POLITICE, ADMINISTRATIVE ȘI ALE COMUNICĂRII</t>
  </si>
  <si>
    <r>
      <t xml:space="preserve">Domeniul: </t>
    </r>
    <r>
      <rPr>
        <b/>
        <sz val="10"/>
        <color indexed="8"/>
        <rFont val="Times New Roman"/>
        <family val="1"/>
        <charset val="238"/>
      </rPr>
      <t>Științe Administrative</t>
    </r>
  </si>
  <si>
    <t>Specializarea/Programul de studiu: Șiința datelor sociale</t>
  </si>
  <si>
    <t>Limba de predare: ROMÂNĂ</t>
  </si>
  <si>
    <t>Titlul absolventului: Licențiat în Științe Administrative</t>
  </si>
  <si>
    <t>Durata studiilor: 6 semestre</t>
  </si>
  <si>
    <t>Forma de învăţământ: cu frecvenţă</t>
  </si>
  <si>
    <r>
      <t xml:space="preserve">           </t>
    </r>
    <r>
      <rPr>
        <sz val="10"/>
        <color indexed="8"/>
        <rFont val="Times New Roman"/>
        <family val="1"/>
        <charset val="238"/>
      </rPr>
      <t xml:space="preserve"> inclusiv</t>
    </r>
    <r>
      <rPr>
        <b/>
        <sz val="10"/>
        <color indexed="8"/>
        <rFont val="Times New Roman"/>
        <family val="1"/>
      </rPr>
      <t xml:space="preserve">  </t>
    </r>
    <r>
      <rPr>
        <b/>
        <sz val="10"/>
        <color rgb="FFFF0000"/>
        <rFont val="Times New Roman"/>
        <family val="1"/>
      </rPr>
      <t>6</t>
    </r>
    <r>
      <rPr>
        <b/>
        <sz val="10"/>
        <color indexed="8"/>
        <rFont val="Times New Roman"/>
        <family val="1"/>
      </rPr>
      <t xml:space="preserve"> </t>
    </r>
    <r>
      <rPr>
        <sz val="10"/>
        <color indexed="8"/>
        <rFont val="Times New Roman"/>
        <family val="1"/>
      </rPr>
      <t>credite pentru o limbă străină (</t>
    </r>
    <r>
      <rPr>
        <sz val="10"/>
        <color rgb="FFFF0000"/>
        <rFont val="Times New Roman"/>
        <family val="1"/>
      </rPr>
      <t>2</t>
    </r>
    <r>
      <rPr>
        <sz val="10"/>
        <color indexed="8"/>
        <rFont val="Times New Roman"/>
        <family val="1"/>
      </rPr>
      <t xml:space="preserve"> semestre)</t>
    </r>
  </si>
  <si>
    <r>
      <t xml:space="preserve">   </t>
    </r>
    <r>
      <rPr>
        <b/>
        <sz val="10"/>
        <color rgb="FFFF0000"/>
        <rFont val="Times New Roman"/>
        <family val="1"/>
      </rPr>
      <t>28</t>
    </r>
    <r>
      <rPr>
        <sz val="10"/>
        <color indexed="8"/>
        <rFont val="Times New Roman"/>
        <family val="1"/>
      </rPr>
      <t xml:space="preserve"> credite la disciplinele opţionale;</t>
    </r>
  </si>
  <si>
    <r>
      <rPr>
        <b/>
        <sz val="10"/>
        <color indexed="8"/>
        <rFont val="Times New Roman"/>
        <family val="1"/>
      </rPr>
      <t>VI. UNIVERSITĂŢI DE REFERINŢĂ DIN TOP 500:</t>
    </r>
    <r>
      <rPr>
        <sz val="10"/>
        <color indexed="8"/>
        <rFont val="Times New Roman"/>
        <family val="1"/>
      </rPr>
      <t xml:space="preserve">
masaryk university, university of Ljubljana, College of social and Administrative Affairs, Silesian University in Oprava, technical Univerity of liberec, HSE University</t>
    </r>
  </si>
  <si>
    <t>ULR1101</t>
  </si>
  <si>
    <t>ULR1102</t>
  </si>
  <si>
    <t>ULR2102</t>
  </si>
  <si>
    <t>ULR2101</t>
  </si>
  <si>
    <t>ULR2205</t>
  </si>
  <si>
    <t>ULR1312</t>
  </si>
  <si>
    <t>ULR2521</t>
  </si>
  <si>
    <t>Managementul public / Public management</t>
  </si>
  <si>
    <t>ULR1415</t>
  </si>
  <si>
    <t>ULR1417</t>
  </si>
  <si>
    <t>ULR2610</t>
  </si>
  <si>
    <t>Analiză Big data</t>
  </si>
  <si>
    <t>Curs opțional (7) / Optional Course (7)</t>
  </si>
  <si>
    <t>Introducere in stiintele politice / Introduction to political science</t>
  </si>
  <si>
    <t>Introducere in metodologia cercetarii stiintelor sociale/ Introduction to research methods in social sciences</t>
  </si>
  <si>
    <t>Introducere în știința datelor sociale / Introduction to data science</t>
  </si>
  <si>
    <t>Introducere în algoritmi de programare / Introduction to programming algorithms</t>
  </si>
  <si>
    <t>Curs optional 1 / Optional 1</t>
  </si>
  <si>
    <t>Metode calitative de analiza in stiintele politice / Qualitative research methods in political science</t>
  </si>
  <si>
    <t>Metode cantitative de analiza in stiintele politice. Statistica aplicata/ Quantitative reseach methods in political science. Applied statistics</t>
  </si>
  <si>
    <t>Politici publice / Public policies</t>
  </si>
  <si>
    <t>ULR3313</t>
  </si>
  <si>
    <t>Analiza datelor digitale / Digital Data Analysis</t>
  </si>
  <si>
    <t>Infografice / Infographics</t>
  </si>
  <si>
    <t>Legislație aplicată (GDPR) / Applied legislation (GDPR)</t>
  </si>
  <si>
    <t>Ux, Ui / Ux, Ui</t>
  </si>
  <si>
    <t>Analiza avansată a datelor statistice. R / Advanced analysis of statistical data. R</t>
  </si>
  <si>
    <t>GIS / GIS</t>
  </si>
  <si>
    <t>ULR3290</t>
  </si>
  <si>
    <t>Platforme digitale / Digital Platforms</t>
  </si>
  <si>
    <t>Curs nenominalizat oferit de alte sectii sau facultati / Unnamed course offered by other departments</t>
  </si>
  <si>
    <t>ULR3383</t>
  </si>
  <si>
    <t>Producție video pe dispozitive mobile / Mobile Video Production</t>
  </si>
  <si>
    <t>Introducere în antreprenoriat / Introduction to entrepreneurship</t>
  </si>
  <si>
    <t>ULR3410</t>
  </si>
  <si>
    <t>Multimedia / Multimedia</t>
  </si>
  <si>
    <t>ULR1530</t>
  </si>
  <si>
    <t>Atelier de analiza politica si electorala / Workshop in political and electoral analysis</t>
  </si>
  <si>
    <t>ULR1529</t>
  </si>
  <si>
    <t>Politica romaneasca: tranzitie si democratizare / Romanian politics: transition and democratization</t>
  </si>
  <si>
    <t>ULR3582</t>
  </si>
  <si>
    <t>Media alternativă / Alternative Media</t>
  </si>
  <si>
    <t>ULR3612</t>
  </si>
  <si>
    <t>Animație și efecte vizuale / Animation and Visual Effects</t>
  </si>
  <si>
    <t>ULR1640</t>
  </si>
  <si>
    <t>Etnopolitica / Ethnopolitics</t>
  </si>
  <si>
    <t>Sociologie / Sociology</t>
  </si>
  <si>
    <t>Introducere în administraţia publică / Introduction in public administration</t>
  </si>
  <si>
    <t>ULRnnnn</t>
  </si>
  <si>
    <t>Planificare strategică / Strategic planning</t>
  </si>
  <si>
    <t>Sem. 1: Se alege o disciplină (1) din pachetul opțional 1 (ULX2001)</t>
  </si>
  <si>
    <t>Sem. 2: Se alege o disciplină (2) din pachetul opțional 2 (ULX2002)</t>
  </si>
  <si>
    <t>Sem. 4: Se alege o disciplină (4) din pachetul opțional 4 (ULX2004)</t>
  </si>
  <si>
    <t>Sem. 5: Se alege o disciplină (5) din pachetul opțional 5 (ULX2005)</t>
  </si>
  <si>
    <t>ULX2001</t>
  </si>
  <si>
    <t>ULX2002</t>
  </si>
  <si>
    <t>ULX2003</t>
  </si>
  <si>
    <t>ULX2004</t>
  </si>
  <si>
    <t>ULX2005</t>
  </si>
  <si>
    <t>ULE1230</t>
  </si>
  <si>
    <t>****</t>
  </si>
  <si>
    <t>ULR2410</t>
  </si>
  <si>
    <t>Practica profesională 2 / Practicum 2</t>
  </si>
  <si>
    <t>Practica profesională 3 / Practicum 3</t>
  </si>
  <si>
    <t>ULX2006</t>
  </si>
  <si>
    <t>ULX2007</t>
  </si>
  <si>
    <t xml:space="preserve">Sem. 6: Se alege două discipline (6 și 7) din pachetul opțional 6 (ULX2006) </t>
  </si>
  <si>
    <t>ULR2341</t>
  </si>
  <si>
    <t>E-guvernare / E-government</t>
  </si>
  <si>
    <t>ULR1634</t>
  </si>
  <si>
    <t>Etica aplicata / Applied ethics</t>
  </si>
  <si>
    <t>ULR1234</t>
  </si>
  <si>
    <t>Multiculturalism si comunicare interculturala / Multiculturalism and intercultural communication</t>
  </si>
  <si>
    <t>Economie politică / Economics</t>
  </si>
  <si>
    <t>Programare WEB / WEB programing</t>
  </si>
  <si>
    <t>ULR1212</t>
  </si>
  <si>
    <t>Introducere in relatii internationale si studii de securitate / Introduction to international relations and security studies</t>
  </si>
  <si>
    <t>ULR3680</t>
  </si>
  <si>
    <t>Crowdsourcing și crowdfunding / Crowdsourcing and Crowdfunding</t>
  </si>
  <si>
    <t>ULE1128</t>
  </si>
  <si>
    <t xml:space="preserve">Tehnici de cercetare și redactare academică / Academic writing </t>
  </si>
  <si>
    <t>Introducere in antropologia politica (limba engleza) / Introdution to political anthropology  (in English)</t>
  </si>
  <si>
    <t xml:space="preserve">Curs opțional (4) / Optional Course (4) </t>
  </si>
  <si>
    <t>RAPORT DE REVIZUIRE A PLANULUI DE ÎNVĂȚĂMÂNT VALABIL ÎNCEPÂND DIN ANUL UNIVERSITAR 2021-2022</t>
  </si>
  <si>
    <t>1. Imbunatatirea aptitudinilor si competențelor de cercetare socială</t>
  </si>
  <si>
    <t>2. Adaptarea curriculei la oportunitățile pieței muncii clujene (cu o importanta componenta de sector privat în domenii aferente serviciilor si industriilor creative)</t>
  </si>
  <si>
    <t xml:space="preserve">3. Prezentarea principalelor concepte teoretice din perspectiva modurilor în care influențează întelegerea realității (cu accent pe intelegerea utilității și aplicabilității acestora). </t>
  </si>
  <si>
    <t>1. Imbunatatirea cunostintelor si abilitatilor absolventilor de a elabora politici publice</t>
  </si>
  <si>
    <t>2. Imbunatirea capacitatii de analiză pe teme specifice administrației publice locale, legate de furnizarea serviciilor publice către cetățeni</t>
  </si>
  <si>
    <t>3. Imbunatatirea aptitudinilor si competentelor digitale ale studenților</t>
  </si>
  <si>
    <t>4. Imbunatatirea aptitudinilor si competențelor antreprenoriale.</t>
  </si>
  <si>
    <t>5. Creșterea nivelului de implicare al studenților în activități sociale și voluntariat prin formarea de abilitati si competente specifice</t>
  </si>
  <si>
    <t>1. Primaria Cluj-Napoca</t>
  </si>
  <si>
    <t>2. Consiliul Judetean Cluj</t>
  </si>
  <si>
    <t>3. Primaria Cluj-Napoca</t>
  </si>
  <si>
    <t>4. Companii private (Sykes, Arobs Transilvania, NTT Data)</t>
  </si>
  <si>
    <t>5. ONGuri (Fundatia Danis)</t>
  </si>
  <si>
    <t>Didactica  științelor socio-umane / The didactics of socio-humanistic sciences / Társadalomtudomány szakmódszertan</t>
  </si>
  <si>
    <t xml:space="preserve">DISCIPLINE FACULTATIVE TRANSVERSALE </t>
  </si>
  <si>
    <t>Sem. 3: Se alege o disciplină (3) din pachetul opțional 3 (ULX2003)</t>
  </si>
  <si>
    <t>Elaborarea lucrării de licență / Preparation for Bachelor thesys</t>
  </si>
  <si>
    <t>ULR2000</t>
  </si>
  <si>
    <t>ULR2001</t>
  </si>
  <si>
    <t>ULR2002</t>
  </si>
  <si>
    <t>ULR2003</t>
  </si>
  <si>
    <t>Informatică socială / Social informatics</t>
  </si>
  <si>
    <t>ULR2004</t>
  </si>
  <si>
    <t>ULR2005</t>
  </si>
  <si>
    <t>Tehnologia informației și schimbare socială / Information technology and social change</t>
  </si>
  <si>
    <t>ULR2006</t>
  </si>
  <si>
    <t>ULR2007</t>
  </si>
  <si>
    <t>ULR2008</t>
  </si>
  <si>
    <t>ULR2009</t>
  </si>
  <si>
    <t>ULR2010</t>
  </si>
  <si>
    <t>ULR2011</t>
  </si>
  <si>
    <t>ULR2012</t>
  </si>
  <si>
    <t>ULR2013</t>
  </si>
  <si>
    <t>DISCIPLINE DE SPECIALITATE (DS)</t>
  </si>
  <si>
    <t>DISCIPLINE COMPLEMENTARE (DC)</t>
  </si>
  <si>
    <r>
      <rPr>
        <b/>
        <sz val="10"/>
        <color indexed="8"/>
        <rFont val="Times New Roman"/>
        <family val="1"/>
      </rPr>
      <t xml:space="preserve">  </t>
    </r>
    <r>
      <rPr>
        <b/>
        <sz val="10"/>
        <color rgb="FFFF0000"/>
        <rFont val="Times New Roman"/>
        <family val="1"/>
      </rPr>
      <t xml:space="preserve"> 152 </t>
    </r>
    <r>
      <rPr>
        <b/>
        <sz val="10"/>
        <color indexed="8"/>
        <rFont val="Times New Roman"/>
        <family val="1"/>
      </rPr>
      <t xml:space="preserve"> </t>
    </r>
    <r>
      <rPr>
        <sz val="10"/>
        <color indexed="8"/>
        <rFont val="Times New Roman"/>
        <family val="1"/>
      </rPr>
      <t>de credite la disciplinele obligatorii;</t>
    </r>
  </si>
  <si>
    <t>Studii de gen (limba engleza) / Gender studies (in English)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</si>
</sst>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b/>
      <sz val="10"/>
      <color rgb="FFFF0000"/>
      <name val="Times New Roman"/>
      <family val="1"/>
    </font>
    <font>
      <sz val="10"/>
      <color theme="1"/>
      <name val="Times New Roman"/>
      <family val="1"/>
    </font>
    <font>
      <sz val="10"/>
      <color rgb="FFFF0000"/>
      <name val="Times New Roman"/>
      <family val="1"/>
    </font>
    <font>
      <sz val="10"/>
      <name val="Times New Roman"/>
      <family val="1"/>
    </font>
    <font>
      <b/>
      <sz val="9"/>
      <color indexed="81"/>
      <name val="Tahoma"/>
      <family val="2"/>
      <charset val="238"/>
    </font>
    <font>
      <sz val="9"/>
      <color indexed="10"/>
      <name val="Tahoma"/>
      <family val="2"/>
      <charset val="238"/>
    </font>
    <font>
      <sz val="9"/>
      <color indexed="81"/>
      <name val="Tahoma"/>
      <family val="2"/>
      <charset val="238"/>
    </font>
    <font>
      <b/>
      <sz val="9"/>
      <color indexed="10"/>
      <name val="Tahoma"/>
      <family val="2"/>
      <charset val="238"/>
    </font>
    <font>
      <sz val="10"/>
      <color indexed="8"/>
      <name val="Times New Roman"/>
      <family val="1"/>
      <charset val="238"/>
    </font>
    <font>
      <i/>
      <sz val="9"/>
      <color indexed="10"/>
      <name val="Tahoma"/>
      <family val="2"/>
      <charset val="238"/>
    </font>
    <font>
      <b/>
      <sz val="10"/>
      <color rgb="FFFF0000"/>
      <name val="Times New Roman"/>
      <family val="1"/>
      <charset val="238"/>
    </font>
    <font>
      <b/>
      <sz val="10"/>
      <color indexed="8"/>
      <name val="Times New Roman"/>
      <family val="1"/>
      <charset val="238"/>
    </font>
    <font>
      <b/>
      <sz val="10"/>
      <name val="Times New Roman"/>
      <family val="1"/>
      <charset val="238"/>
    </font>
    <font>
      <sz val="9"/>
      <color indexed="8"/>
      <name val="Times New Roman"/>
      <family val="1"/>
    </font>
    <font>
      <b/>
      <sz val="9"/>
      <color indexed="8"/>
      <name val="Times New Roman"/>
      <family val="1"/>
      <charset val="238"/>
    </font>
    <font>
      <b/>
      <sz val="11"/>
      <color theme="1"/>
      <name val="Calibri"/>
      <family val="2"/>
      <charset val="238"/>
      <scheme val="minor"/>
    </font>
    <font>
      <b/>
      <sz val="9"/>
      <color indexed="8"/>
      <name val="Times New Roman"/>
      <family val="1"/>
    </font>
    <font>
      <b/>
      <sz val="10"/>
      <name val="Times New Roman"/>
      <family val="1"/>
    </font>
    <font>
      <sz val="9"/>
      <color indexed="8"/>
      <name val="Times New Roman"/>
      <family val="1"/>
      <charset val="238"/>
    </font>
    <font>
      <sz val="8"/>
      <color rgb="FF000000"/>
      <name val="Segoe UI"/>
      <family val="2"/>
    </font>
    <font>
      <sz val="11"/>
      <name val="Calibri"/>
      <family val="2"/>
      <charset val="238"/>
      <scheme val="minor"/>
    </font>
    <font>
      <sz val="10"/>
      <name val="Times New Roman"/>
      <family val="1"/>
      <charset val="238"/>
    </font>
  </fonts>
  <fills count="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489">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2" fillId="0" borderId="1" xfId="0" applyFont="1" applyBorder="1" applyAlignment="1" applyProtection="1">
      <alignment horizontal="center" vertical="center" wrapText="1"/>
      <protection locked="0"/>
    </xf>
    <xf numFmtId="0" fontId="1" fillId="0" borderId="4" xfId="0" applyFont="1" applyBorder="1" applyAlignment="1" applyProtection="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left" vertical="center"/>
    </xf>
    <xf numFmtId="0" fontId="7" fillId="0" borderId="0" xfId="0" applyFont="1" applyProtection="1">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1" fillId="0" borderId="0" xfId="0" applyFont="1" applyProtection="1">
      <protection locked="0"/>
    </xf>
    <xf numFmtId="0" fontId="1" fillId="0" borderId="0" xfId="0" applyFont="1" applyAlignment="1" applyProtection="1">
      <alignment horizontal="left" vertical="center"/>
      <protection locked="0"/>
    </xf>
    <xf numFmtId="1" fontId="1" fillId="4" borderId="1" xfId="0" applyNumberFormat="1" applyFont="1" applyFill="1" applyBorder="1" applyAlignment="1" applyProtection="1">
      <alignment horizontal="left" vertical="center"/>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1" fillId="0" borderId="0" xfId="0" applyFont="1" applyProtection="1">
      <protection locked="0"/>
    </xf>
    <xf numFmtId="0" fontId="1" fillId="0" borderId="0" xfId="0" applyFont="1" applyFill="1" applyBorder="1" applyAlignment="1" applyProtection="1">
      <alignment horizontal="left" vertical="top" wrapText="1"/>
      <protection locked="0"/>
    </xf>
    <xf numFmtId="0" fontId="1" fillId="0" borderId="0" xfId="0" applyFont="1" applyProtection="1">
      <protection locked="0"/>
    </xf>
    <xf numFmtId="0" fontId="1" fillId="0" borderId="1" xfId="0" applyFont="1" applyFill="1" applyBorder="1" applyAlignment="1" applyProtection="1">
      <alignment horizontal="center" vertical="center"/>
    </xf>
    <xf numFmtId="1" fontId="1" fillId="0" borderId="1" xfId="0" applyNumberFormat="1" applyFont="1" applyFill="1" applyBorder="1" applyAlignment="1" applyProtection="1">
      <alignment horizontal="center" vertical="center"/>
    </xf>
    <xf numFmtId="2"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0" xfId="0" applyFont="1" applyBorder="1" applyProtection="1">
      <protection locked="0"/>
    </xf>
    <xf numFmtId="0" fontId="1" fillId="0" borderId="0" xfId="0" applyFont="1" applyBorder="1" applyAlignment="1" applyProtection="1">
      <alignment vertical="center"/>
      <protection locked="0"/>
    </xf>
    <xf numFmtId="0" fontId="1" fillId="0" borderId="0" xfId="0" applyFont="1" applyProtection="1">
      <protection locked="0"/>
    </xf>
    <xf numFmtId="0" fontId="1" fillId="0" borderId="1" xfId="0" applyFont="1" applyBorder="1" applyAlignment="1" applyProtection="1">
      <alignment horizontal="center" vertical="center"/>
    </xf>
    <xf numFmtId="0" fontId="1" fillId="0" borderId="1" xfId="0" applyFont="1" applyFill="1" applyBorder="1" applyAlignment="1" applyProtection="1">
      <alignment horizontal="center" vertical="center"/>
      <protection locked="0"/>
    </xf>
    <xf numFmtId="2" fontId="1"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xf>
    <xf numFmtId="0" fontId="11" fillId="0" borderId="0" xfId="0" applyFont="1" applyFill="1" applyBorder="1" applyAlignment="1" applyProtection="1">
      <alignment vertical="top" wrapText="1"/>
      <protection locked="0"/>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Border="1" applyAlignment="1" applyProtection="1">
      <protection locked="0"/>
    </xf>
    <xf numFmtId="0" fontId="0" fillId="0" borderId="0" xfId="0" applyAlignment="1"/>
    <xf numFmtId="0" fontId="1" fillId="0" borderId="0" xfId="0" applyFont="1" applyFill="1" applyProtection="1">
      <protection locked="0"/>
    </xf>
    <xf numFmtId="0" fontId="1" fillId="0" borderId="0" xfId="0" applyFont="1" applyFill="1" applyBorder="1" applyAlignment="1" applyProtection="1">
      <alignment vertical="top" wrapText="1"/>
      <protection locked="0"/>
    </xf>
    <xf numFmtId="0" fontId="1" fillId="0" borderId="0" xfId="0" applyFont="1" applyFill="1" applyAlignment="1" applyProtection="1">
      <alignment vertical="top"/>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0" fontId="1" fillId="0" borderId="0" xfId="0" applyFont="1" applyFill="1" applyAlignment="1" applyProtection="1">
      <alignment vertical="top" wrapText="1"/>
      <protection locked="0"/>
    </xf>
    <xf numFmtId="0" fontId="0" fillId="0" borderId="0" xfId="0" applyAlignment="1">
      <alignment wrapText="1"/>
    </xf>
    <xf numFmtId="0" fontId="0" fillId="0" borderId="0" xfId="0" applyAlignment="1">
      <alignment horizontal="center" vertical="center" wrapText="1"/>
    </xf>
    <xf numFmtId="0" fontId="0" fillId="0" borderId="0" xfId="0" applyAlignment="1">
      <alignment vertical="top" wrapText="1"/>
    </xf>
    <xf numFmtId="0" fontId="1" fillId="0" borderId="0" xfId="0" applyFont="1" applyProtection="1">
      <protection locked="0"/>
    </xf>
    <xf numFmtId="0" fontId="1" fillId="0" borderId="0" xfId="0" applyFont="1" applyBorder="1" applyAlignment="1" applyProtection="1">
      <alignment vertical="center" wrapText="1"/>
      <protection locked="0"/>
    </xf>
    <xf numFmtId="0" fontId="20" fillId="0" borderId="0" xfId="0" applyFont="1" applyBorder="1" applyAlignment="1" applyProtection="1">
      <alignment vertical="center" wrapText="1"/>
      <protection locked="0"/>
    </xf>
    <xf numFmtId="0" fontId="2"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0" fillId="0" borderId="0" xfId="0" applyBorder="1" applyAlignment="1"/>
    <xf numFmtId="1" fontId="2" fillId="0" borderId="1" xfId="0" applyNumberFormat="1" applyFont="1" applyFill="1" applyBorder="1" applyAlignment="1" applyProtection="1">
      <alignment horizontal="center" vertical="center"/>
      <protection locked="0"/>
    </xf>
    <xf numFmtId="0" fontId="0" fillId="0" borderId="0" xfId="0" applyBorder="1" applyAlignment="1">
      <alignment horizontal="center" vertical="center" wrapText="1"/>
    </xf>
    <xf numFmtId="0" fontId="1" fillId="0" borderId="0" xfId="0" applyFont="1" applyBorder="1" applyAlignment="1" applyProtection="1">
      <alignment wrapText="1"/>
      <protection locked="0"/>
    </xf>
    <xf numFmtId="0" fontId="0" fillId="0" borderId="0" xfId="0" applyBorder="1" applyAlignment="1">
      <alignment wrapText="1"/>
    </xf>
    <xf numFmtId="0" fontId="2" fillId="3" borderId="1" xfId="0" applyNumberFormat="1" applyFont="1" applyFill="1" applyBorder="1" applyAlignment="1" applyProtection="1">
      <alignment horizontal="center" vertical="center"/>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Alignment="1" applyProtection="1">
      <alignment vertical="top" wrapText="1"/>
      <protection locked="0"/>
    </xf>
    <xf numFmtId="0" fontId="2" fillId="4"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wrapText="1"/>
      <protection locked="0"/>
    </xf>
    <xf numFmtId="0" fontId="1" fillId="0" borderId="0" xfId="0" applyFont="1" applyProtection="1">
      <protection locked="0"/>
    </xf>
    <xf numFmtId="1" fontId="1" fillId="4" borderId="1" xfId="0" applyNumberFormat="1" applyFont="1" applyFill="1" applyBorder="1" applyAlignment="1" applyProtection="1">
      <alignment horizontal="left" vertical="center"/>
      <protection locked="0"/>
    </xf>
    <xf numFmtId="1" fontId="2" fillId="4" borderId="1" xfId="0" applyNumberFormat="1" applyFont="1" applyFill="1" applyBorder="1" applyAlignment="1" applyProtection="1">
      <alignment horizontal="center" vertical="center"/>
    </xf>
    <xf numFmtId="0" fontId="19" fillId="0" borderId="1" xfId="0" applyFont="1" applyBorder="1" applyAlignment="1" applyProtection="1">
      <alignment horizontal="center" vertical="center"/>
    </xf>
    <xf numFmtId="1" fontId="19" fillId="4" borderId="1" xfId="0" applyNumberFormat="1" applyFont="1" applyFill="1" applyBorder="1" applyAlignment="1" applyProtection="1">
      <alignment horizontal="center" vertical="center"/>
      <protection locked="0"/>
    </xf>
    <xf numFmtId="1" fontId="2" fillId="0" borderId="1" xfId="0" applyNumberFormat="1" applyFont="1" applyBorder="1" applyAlignment="1" applyProtection="1">
      <alignment horizontal="center" vertical="center"/>
    </xf>
    <xf numFmtId="0" fontId="1" fillId="0" borderId="1" xfId="0" applyFont="1" applyFill="1" applyBorder="1" applyAlignment="1" applyProtection="1">
      <alignment horizontal="left"/>
      <protection locked="0"/>
    </xf>
    <xf numFmtId="0" fontId="1" fillId="0" borderId="1" xfId="0" applyFont="1" applyFill="1" applyBorder="1" applyAlignment="1" applyProtection="1">
      <alignment horizontal="left" vertical="center"/>
    </xf>
    <xf numFmtId="0" fontId="2"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1" fontId="2" fillId="0" borderId="1" xfId="0" applyNumberFormat="1" applyFont="1" applyBorder="1" applyAlignment="1" applyProtection="1">
      <alignment horizontal="center" vertical="center"/>
    </xf>
    <xf numFmtId="0" fontId="1" fillId="0" borderId="0" xfId="0" applyFont="1" applyProtection="1">
      <protection locked="0"/>
    </xf>
    <xf numFmtId="0" fontId="1" fillId="0" borderId="0" xfId="0" applyFont="1" applyBorder="1" applyProtection="1">
      <protection locked="0"/>
    </xf>
    <xf numFmtId="0" fontId="1" fillId="0" borderId="0" xfId="0" applyFont="1" applyFill="1" applyBorder="1" applyAlignment="1" applyProtection="1">
      <alignment vertical="center" wrapText="1"/>
      <protection locked="0"/>
    </xf>
    <xf numFmtId="0" fontId="1" fillId="0" borderId="0" xfId="0" applyFont="1" applyProtection="1">
      <protection locked="0"/>
    </xf>
    <xf numFmtId="0" fontId="1" fillId="0" borderId="0" xfId="0" applyFont="1" applyBorder="1" applyProtection="1">
      <protection locked="0"/>
    </xf>
    <xf numFmtId="0" fontId="16" fillId="0" borderId="0" xfId="0" applyFont="1" applyBorder="1" applyAlignment="1" applyProtection="1">
      <alignment horizontal="left" vertical="center" wrapText="1"/>
    </xf>
    <xf numFmtId="0" fontId="1" fillId="0" borderId="0" xfId="0" applyFont="1" applyAlignment="1" applyProtection="1">
      <alignment vertical="center" wrapText="1"/>
      <protection locked="0"/>
    </xf>
    <xf numFmtId="0" fontId="1" fillId="0" borderId="0" xfId="0" applyFont="1" applyProtection="1">
      <protection locked="0"/>
    </xf>
    <xf numFmtId="10" fontId="2" fillId="0" borderId="0" xfId="0" applyNumberFormat="1" applyFont="1" applyBorder="1" applyAlignment="1" applyProtection="1">
      <alignment horizontal="left" vertical="center"/>
      <protection locked="0"/>
    </xf>
    <xf numFmtId="0" fontId="25" fillId="0" borderId="0" xfId="0" applyFont="1" applyBorder="1" applyAlignment="1" applyProtection="1">
      <alignment horizontal="center" vertical="center"/>
    </xf>
    <xf numFmtId="0" fontId="11" fillId="0" borderId="0" xfId="0" applyFont="1" applyProtection="1">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1" fontId="1" fillId="4" borderId="1" xfId="0" applyNumberFormat="1" applyFont="1" applyFill="1" applyBorder="1" applyAlignment="1" applyProtection="1">
      <alignment horizontal="left" vertical="center"/>
      <protection locked="0"/>
    </xf>
    <xf numFmtId="0" fontId="1" fillId="0" borderId="1" xfId="0" applyFont="1" applyBorder="1" applyProtection="1">
      <protection locked="0"/>
    </xf>
    <xf numFmtId="0" fontId="1" fillId="0" borderId="0" xfId="0" applyFont="1" applyProtection="1">
      <protection locked="0"/>
    </xf>
    <xf numFmtId="0" fontId="1" fillId="0" borderId="0" xfId="0" applyFont="1" applyAlignment="1" applyProtection="1">
      <alignment vertical="center" wrapText="1"/>
      <protection locked="0"/>
    </xf>
    <xf numFmtId="1" fontId="1" fillId="4" borderId="3" xfId="0" applyNumberFormat="1" applyFont="1" applyFill="1" applyBorder="1" applyAlignment="1" applyProtection="1">
      <alignment horizontal="center" vertical="center"/>
      <protection locked="0"/>
    </xf>
    <xf numFmtId="1" fontId="1" fillId="4" borderId="3" xfId="0" applyNumberFormat="1" applyFont="1" applyFill="1" applyBorder="1" applyAlignment="1" applyProtection="1">
      <alignment horizontal="center" vertical="center"/>
    </xf>
    <xf numFmtId="1" fontId="1" fillId="4" borderId="3" xfId="0" applyNumberFormat="1" applyFont="1" applyFill="1" applyBorder="1" applyAlignment="1" applyProtection="1">
      <alignment horizontal="left" vertical="center"/>
      <protection locked="0"/>
    </xf>
    <xf numFmtId="1" fontId="1" fillId="4" borderId="3" xfId="0" applyNumberFormat="1" applyFont="1" applyFill="1" applyBorder="1" applyAlignment="1" applyProtection="1">
      <alignment horizontal="center" vertical="center" wrapText="1"/>
      <protection locked="0"/>
    </xf>
    <xf numFmtId="0" fontId="9" fillId="0" borderId="3" xfId="0" applyFont="1" applyBorder="1" applyAlignment="1">
      <alignment horizontal="center" vertical="center"/>
    </xf>
    <xf numFmtId="1" fontId="2" fillId="4" borderId="3" xfId="0" applyNumberFormat="1" applyFont="1" applyFill="1" applyBorder="1" applyAlignment="1" applyProtection="1">
      <alignment horizontal="center" vertical="center"/>
      <protection locked="0"/>
    </xf>
    <xf numFmtId="0" fontId="1" fillId="0" borderId="0" xfId="0" applyFont="1" applyProtection="1">
      <protection locked="0"/>
    </xf>
    <xf numFmtId="0" fontId="1" fillId="0" borderId="0" xfId="0" applyFont="1" applyBorder="1" applyProtection="1">
      <protection locked="0"/>
    </xf>
    <xf numFmtId="0" fontId="2" fillId="0" borderId="0" xfId="0" applyFont="1" applyBorder="1" applyAlignment="1" applyProtection="1">
      <alignment horizontal="left" vertical="center" wrapText="1"/>
      <protection locked="0"/>
    </xf>
    <xf numFmtId="0" fontId="1" fillId="0" borderId="0" xfId="0" applyFont="1" applyProtection="1">
      <protection locked="0"/>
    </xf>
    <xf numFmtId="0" fontId="1" fillId="0" borderId="0" xfId="0" applyFont="1" applyBorder="1" applyProtection="1">
      <protection locked="0"/>
    </xf>
    <xf numFmtId="1" fontId="2" fillId="0" borderId="1" xfId="0" applyNumberFormat="1" applyFont="1" applyBorder="1" applyAlignment="1" applyProtection="1">
      <alignment horizontal="center" vertical="center"/>
    </xf>
    <xf numFmtId="1" fontId="2" fillId="4" borderId="1" xfId="0" applyNumberFormat="1" applyFont="1" applyFill="1" applyBorder="1" applyAlignment="1" applyProtection="1">
      <alignment horizontal="center" vertical="center"/>
    </xf>
    <xf numFmtId="0" fontId="1" fillId="0" borderId="0" xfId="0" applyFont="1" applyProtection="1">
      <protection locked="0"/>
    </xf>
    <xf numFmtId="0" fontId="1" fillId="3" borderId="1" xfId="0" applyNumberFormat="1" applyFont="1" applyFill="1" applyBorder="1" applyAlignment="1" applyProtection="1">
      <alignment horizontal="center" vertical="center" wrapText="1"/>
      <protection locked="0"/>
    </xf>
    <xf numFmtId="0" fontId="11" fillId="3" borderId="1" xfId="0" applyFont="1" applyFill="1" applyBorder="1" applyAlignment="1" applyProtection="1">
      <alignment horizontal="left" vertical="center"/>
      <protection locked="0"/>
    </xf>
    <xf numFmtId="0" fontId="11" fillId="3" borderId="1" xfId="0" applyFont="1" applyFill="1" applyBorder="1" applyAlignment="1" applyProtection="1">
      <alignment horizontal="center" vertical="center"/>
      <protection locked="0"/>
    </xf>
    <xf numFmtId="0" fontId="11" fillId="3" borderId="1" xfId="0" applyFont="1" applyFill="1" applyBorder="1" applyAlignment="1" applyProtection="1">
      <alignment horizontal="left" vertical="center" wrapText="1"/>
      <protection locked="0"/>
    </xf>
    <xf numFmtId="1" fontId="1" fillId="3" borderId="1" xfId="0" applyNumberFormat="1" applyFont="1" applyFill="1" applyBorder="1" applyAlignment="1" applyProtection="1">
      <alignment horizontal="left" vertical="center"/>
      <protection locked="0"/>
    </xf>
    <xf numFmtId="1" fontId="11" fillId="3" borderId="1" xfId="0" applyNumberFormat="1" applyFont="1" applyFill="1" applyBorder="1" applyAlignment="1" applyProtection="1">
      <alignment horizontal="left" vertical="center"/>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Protection="1">
      <protection locked="0"/>
    </xf>
    <xf numFmtId="0" fontId="0" fillId="0" borderId="0" xfId="0" applyAlignment="1">
      <alignment horizontal="left" vertical="center" wrapText="1"/>
    </xf>
    <xf numFmtId="0" fontId="0" fillId="0" borderId="0" xfId="0" applyAlignment="1">
      <alignment horizontal="center"/>
    </xf>
    <xf numFmtId="0" fontId="29" fillId="3" borderId="1" xfId="0" applyFont="1" applyFill="1" applyBorder="1" applyAlignment="1" applyProtection="1">
      <alignment horizontal="left" vertical="center"/>
      <protection locked="0"/>
    </xf>
    <xf numFmtId="1" fontId="2" fillId="0" borderId="1" xfId="0" applyNumberFormat="1" applyFont="1" applyBorder="1" applyAlignment="1" applyProtection="1">
      <alignment horizontal="center" vertical="center"/>
    </xf>
    <xf numFmtId="0" fontId="19" fillId="0" borderId="0" xfId="0" applyFont="1" applyBorder="1" applyAlignment="1" applyProtection="1">
      <alignment horizontal="center" vertical="center"/>
    </xf>
    <xf numFmtId="0" fontId="2" fillId="4" borderId="1" xfId="0" applyNumberFormat="1" applyFont="1" applyFill="1" applyBorder="1" applyAlignment="1" applyProtection="1">
      <alignment horizontal="center" vertical="center"/>
      <protection locked="0"/>
    </xf>
    <xf numFmtId="0" fontId="2" fillId="0" borderId="2"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1"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protection locked="0"/>
    </xf>
    <xf numFmtId="0" fontId="2" fillId="0" borderId="5"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9"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2" fillId="0" borderId="3"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1" fontId="1" fillId="0" borderId="2" xfId="0" applyNumberFormat="1" applyFont="1" applyFill="1" applyBorder="1" applyAlignment="1" applyProtection="1">
      <alignment horizontal="center" vertical="center"/>
      <protection locked="0"/>
    </xf>
    <xf numFmtId="1" fontId="1" fillId="0" borderId="6" xfId="0" applyNumberFormat="1" applyFont="1" applyFill="1" applyBorder="1" applyAlignment="1" applyProtection="1">
      <alignment horizontal="center" vertical="center"/>
      <protection locked="0"/>
    </xf>
    <xf numFmtId="49" fontId="11" fillId="3" borderId="2" xfId="0" applyNumberFormat="1" applyFont="1" applyFill="1" applyBorder="1" applyAlignment="1" applyProtection="1">
      <alignment horizontal="left" vertical="center" wrapText="1"/>
      <protection locked="0"/>
    </xf>
    <xf numFmtId="49" fontId="11" fillId="3" borderId="5" xfId="0" applyNumberFormat="1" applyFont="1" applyFill="1" applyBorder="1" applyAlignment="1" applyProtection="1">
      <alignment horizontal="left" vertical="center" wrapText="1"/>
      <protection locked="0"/>
    </xf>
    <xf numFmtId="49" fontId="11" fillId="3" borderId="6" xfId="0" applyNumberFormat="1"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2" fillId="0" borderId="1"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0" fontId="2" fillId="0" borderId="5" xfId="0" applyFont="1" applyBorder="1" applyAlignment="1" applyProtection="1">
      <alignment horizontal="center" vertical="center"/>
    </xf>
    <xf numFmtId="1" fontId="21" fillId="3" borderId="1" xfId="0" applyNumberFormat="1" applyFont="1" applyFill="1" applyBorder="1" applyAlignment="1" applyProtection="1">
      <alignment vertical="center" wrapText="1"/>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0" fontId="1" fillId="0" borderId="2"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1" fillId="0" borderId="1" xfId="0" applyFont="1" applyBorder="1" applyAlignment="1" applyProtection="1">
      <alignment horizontal="left" vertical="top"/>
    </xf>
    <xf numFmtId="0" fontId="2" fillId="0" borderId="7" xfId="0" applyFont="1" applyBorder="1" applyAlignment="1" applyProtection="1">
      <alignment horizontal="left"/>
      <protection locked="0"/>
    </xf>
    <xf numFmtId="1" fontId="2" fillId="4" borderId="2" xfId="0" applyNumberFormat="1" applyFont="1" applyFill="1" applyBorder="1" applyAlignment="1" applyProtection="1">
      <alignment horizontal="center" vertical="center"/>
      <protection locked="0"/>
    </xf>
    <xf numFmtId="1" fontId="2" fillId="4" borderId="5" xfId="0" applyNumberFormat="1" applyFont="1" applyFill="1" applyBorder="1" applyAlignment="1" applyProtection="1">
      <alignment horizontal="center" vertical="center"/>
      <protection locked="0"/>
    </xf>
    <xf numFmtId="1" fontId="2" fillId="4" borderId="6"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protection locked="0"/>
    </xf>
    <xf numFmtId="1" fontId="1" fillId="4" borderId="1" xfId="0" applyNumberFormat="1" applyFont="1" applyFill="1" applyBorder="1" applyAlignment="1" applyProtection="1">
      <alignment horizontal="left" vertical="center"/>
      <protection locked="0"/>
    </xf>
    <xf numFmtId="10" fontId="2" fillId="0" borderId="1" xfId="0" applyNumberFormat="1" applyFont="1" applyBorder="1" applyAlignment="1" applyProtection="1">
      <alignment horizontal="left" vertical="center"/>
      <protection locked="0"/>
    </xf>
    <xf numFmtId="1" fontId="1" fillId="4" borderId="3" xfId="0" applyNumberFormat="1" applyFont="1" applyFill="1" applyBorder="1" applyAlignment="1" applyProtection="1">
      <alignment horizontal="center" vertical="center"/>
      <protection locked="0"/>
    </xf>
    <xf numFmtId="1" fontId="1" fillId="4" borderId="13" xfId="0" applyNumberFormat="1" applyFont="1" applyFill="1" applyBorder="1" applyAlignment="1" applyProtection="1">
      <alignment horizontal="center" vertical="center"/>
      <protection locked="0"/>
    </xf>
    <xf numFmtId="1" fontId="1" fillId="4" borderId="12" xfId="0" applyNumberFormat="1" applyFont="1" applyFill="1" applyBorder="1" applyAlignment="1" applyProtection="1">
      <alignment horizontal="center" vertical="center"/>
      <protection locked="0"/>
    </xf>
    <xf numFmtId="1" fontId="22" fillId="4" borderId="2" xfId="0" applyNumberFormat="1" applyFont="1" applyFill="1" applyBorder="1" applyAlignment="1" applyProtection="1">
      <alignment horizontal="left" vertical="center" wrapText="1"/>
      <protection locked="0"/>
    </xf>
    <xf numFmtId="1" fontId="22" fillId="4" borderId="5" xfId="0" applyNumberFormat="1" applyFont="1" applyFill="1" applyBorder="1" applyAlignment="1" applyProtection="1">
      <alignment horizontal="left" vertical="center" wrapText="1"/>
      <protection locked="0"/>
    </xf>
    <xf numFmtId="1" fontId="22" fillId="4" borderId="6" xfId="0" applyNumberFormat="1" applyFont="1" applyFill="1" applyBorder="1" applyAlignment="1" applyProtection="1">
      <alignment horizontal="left" vertical="center" wrapText="1"/>
      <protection locked="0"/>
    </xf>
    <xf numFmtId="1" fontId="1" fillId="4" borderId="2" xfId="0" applyNumberFormat="1" applyFont="1" applyFill="1" applyBorder="1" applyAlignment="1" applyProtection="1">
      <alignment horizontal="center" vertical="center"/>
      <protection locked="0"/>
    </xf>
    <xf numFmtId="1" fontId="1" fillId="4" borderId="5" xfId="0" applyNumberFormat="1" applyFont="1" applyFill="1" applyBorder="1" applyAlignment="1" applyProtection="1">
      <alignment horizontal="center" vertical="center"/>
      <protection locked="0"/>
    </xf>
    <xf numFmtId="1" fontId="1" fillId="4" borderId="6" xfId="0" applyNumberFormat="1" applyFont="1" applyFill="1" applyBorder="1" applyAlignment="1" applyProtection="1">
      <alignment horizontal="center" vertical="center"/>
      <protection locked="0"/>
    </xf>
    <xf numFmtId="0" fontId="1" fillId="0" borderId="0" xfId="0" applyFont="1" applyAlignment="1" applyProtection="1">
      <alignment wrapText="1"/>
      <protection locked="0"/>
    </xf>
    <xf numFmtId="1" fontId="2" fillId="4" borderId="1" xfId="0" applyNumberFormat="1" applyFont="1" applyFill="1" applyBorder="1" applyAlignment="1" applyProtection="1">
      <alignment horizontal="center" vertical="center"/>
      <protection locked="0"/>
    </xf>
    <xf numFmtId="1" fontId="21" fillId="4" borderId="1" xfId="0" applyNumberFormat="1" applyFont="1" applyFill="1" applyBorder="1" applyAlignment="1" applyProtection="1">
      <alignment horizontal="left" vertical="center" wrapText="1"/>
      <protection locked="0"/>
    </xf>
    <xf numFmtId="0" fontId="2" fillId="4" borderId="1" xfId="0" applyFont="1" applyFill="1" applyBorder="1" applyAlignment="1" applyProtection="1">
      <alignment horizontal="left" vertical="center" wrapText="1"/>
    </xf>
    <xf numFmtId="2" fontId="1" fillId="4" borderId="1" xfId="0" applyNumberFormat="1" applyFont="1" applyFill="1" applyBorder="1" applyAlignment="1" applyProtection="1">
      <alignment horizontal="center" vertical="center"/>
    </xf>
    <xf numFmtId="1" fontId="2" fillId="4" borderId="1" xfId="0" applyNumberFormat="1" applyFont="1" applyFill="1" applyBorder="1" applyAlignment="1" applyProtection="1">
      <alignment horizontal="center" vertical="center"/>
    </xf>
    <xf numFmtId="1" fontId="21" fillId="4" borderId="1" xfId="0" applyNumberFormat="1" applyFont="1" applyFill="1" applyBorder="1" applyAlignment="1" applyProtection="1">
      <alignment horizontal="left" vertical="center"/>
      <protection locked="0"/>
    </xf>
    <xf numFmtId="1" fontId="2" fillId="0" borderId="1" xfId="0" applyNumberFormat="1" applyFont="1" applyBorder="1" applyAlignment="1" applyProtection="1">
      <alignment horizontal="center" vertical="center"/>
      <protection locked="0"/>
    </xf>
    <xf numFmtId="1" fontId="1" fillId="0" borderId="1" xfId="0" applyNumberFormat="1" applyFont="1" applyBorder="1" applyAlignment="1" applyProtection="1">
      <alignment horizontal="center" vertical="center"/>
      <protection locked="0"/>
    </xf>
    <xf numFmtId="1" fontId="19" fillId="4" borderId="2" xfId="0" applyNumberFormat="1" applyFont="1" applyFill="1" applyBorder="1" applyAlignment="1" applyProtection="1">
      <alignment horizontal="center" vertical="center" wrapText="1"/>
      <protection locked="0"/>
    </xf>
    <xf numFmtId="1" fontId="19" fillId="4" borderId="5" xfId="0" applyNumberFormat="1" applyFont="1" applyFill="1" applyBorder="1" applyAlignment="1" applyProtection="1">
      <alignment horizontal="center" vertical="center" wrapText="1"/>
      <protection locked="0"/>
    </xf>
    <xf numFmtId="1" fontId="19" fillId="4" borderId="6" xfId="0" applyNumberFormat="1" applyFont="1" applyFill="1" applyBorder="1" applyAlignment="1" applyProtection="1">
      <alignment horizontal="center" vertical="center" wrapText="1"/>
      <protection locked="0"/>
    </xf>
    <xf numFmtId="0" fontId="2" fillId="4" borderId="2" xfId="0" applyFont="1" applyFill="1" applyBorder="1" applyAlignment="1" applyProtection="1">
      <alignment horizontal="left" vertical="center" wrapText="1"/>
    </xf>
    <xf numFmtId="0" fontId="2" fillId="4" borderId="5" xfId="0" applyFont="1" applyFill="1" applyBorder="1" applyAlignment="1" applyProtection="1">
      <alignment horizontal="left" vertical="center" wrapText="1"/>
    </xf>
    <xf numFmtId="0" fontId="2" fillId="4" borderId="6" xfId="0" applyFont="1" applyFill="1" applyBorder="1" applyAlignment="1" applyProtection="1">
      <alignment horizontal="left" vertical="center" wrapText="1"/>
    </xf>
    <xf numFmtId="1" fontId="1" fillId="4" borderId="3" xfId="0" applyNumberFormat="1" applyFont="1" applyFill="1" applyBorder="1" applyAlignment="1" applyProtection="1">
      <alignment horizontal="left" vertical="center"/>
      <protection locked="0"/>
    </xf>
    <xf numFmtId="1" fontId="1" fillId="4" borderId="12" xfId="0" applyNumberFormat="1" applyFont="1" applyFill="1" applyBorder="1" applyAlignment="1" applyProtection="1">
      <alignment horizontal="left" vertical="center"/>
      <protection locked="0"/>
    </xf>
    <xf numFmtId="1" fontId="21" fillId="4" borderId="9" xfId="0" applyNumberFormat="1" applyFont="1" applyFill="1" applyBorder="1" applyAlignment="1" applyProtection="1">
      <alignment horizontal="left" vertical="center" wrapText="1"/>
      <protection locked="0"/>
    </xf>
    <xf numFmtId="1" fontId="21" fillId="4" borderId="4" xfId="0" applyNumberFormat="1" applyFont="1" applyFill="1" applyBorder="1" applyAlignment="1" applyProtection="1">
      <alignment horizontal="left" vertical="center" wrapText="1"/>
      <protection locked="0"/>
    </xf>
    <xf numFmtId="1" fontId="21" fillId="4" borderId="10" xfId="0" applyNumberFormat="1" applyFont="1" applyFill="1" applyBorder="1" applyAlignment="1" applyProtection="1">
      <alignment horizontal="left" vertical="center" wrapText="1"/>
      <protection locked="0"/>
    </xf>
    <xf numFmtId="1" fontId="21" fillId="4" borderId="11" xfId="0" applyNumberFormat="1" applyFont="1" applyFill="1" applyBorder="1" applyAlignment="1" applyProtection="1">
      <alignment horizontal="left" vertical="center" wrapText="1"/>
      <protection locked="0"/>
    </xf>
    <xf numFmtId="1" fontId="21" fillId="4" borderId="7" xfId="0" applyNumberFormat="1" applyFont="1" applyFill="1" applyBorder="1" applyAlignment="1" applyProtection="1">
      <alignment horizontal="left" vertical="center" wrapText="1"/>
      <protection locked="0"/>
    </xf>
    <xf numFmtId="1" fontId="21" fillId="4" borderId="8" xfId="0" applyNumberFormat="1" applyFont="1" applyFill="1" applyBorder="1" applyAlignment="1" applyProtection="1">
      <alignment horizontal="left" vertical="center" wrapText="1"/>
      <protection locked="0"/>
    </xf>
    <xf numFmtId="1" fontId="26" fillId="4" borderId="9" xfId="0" applyNumberFormat="1" applyFont="1" applyFill="1" applyBorder="1" applyAlignment="1" applyProtection="1">
      <alignment horizontal="left" vertical="center" wrapText="1"/>
      <protection locked="0"/>
    </xf>
    <xf numFmtId="1" fontId="26" fillId="4" borderId="4" xfId="0" applyNumberFormat="1" applyFont="1" applyFill="1" applyBorder="1" applyAlignment="1" applyProtection="1">
      <alignment horizontal="left" vertical="center" wrapText="1"/>
      <protection locked="0"/>
    </xf>
    <xf numFmtId="1" fontId="26" fillId="4" borderId="10" xfId="0" applyNumberFormat="1" applyFont="1" applyFill="1" applyBorder="1" applyAlignment="1" applyProtection="1">
      <alignment horizontal="left" vertical="center" wrapText="1"/>
      <protection locked="0"/>
    </xf>
    <xf numFmtId="1" fontId="26" fillId="4" borderId="14" xfId="0" applyNumberFormat="1" applyFont="1" applyFill="1" applyBorder="1" applyAlignment="1" applyProtection="1">
      <alignment horizontal="left" vertical="center" wrapText="1"/>
      <protection locked="0"/>
    </xf>
    <xf numFmtId="1" fontId="26" fillId="4" borderId="0" xfId="0" applyNumberFormat="1" applyFont="1" applyFill="1" applyBorder="1" applyAlignment="1" applyProtection="1">
      <alignment horizontal="left" vertical="center" wrapText="1"/>
      <protection locked="0"/>
    </xf>
    <xf numFmtId="1" fontId="26" fillId="4" borderId="15" xfId="0" applyNumberFormat="1" applyFont="1" applyFill="1" applyBorder="1" applyAlignment="1" applyProtection="1">
      <alignment horizontal="left" vertical="center" wrapText="1"/>
      <protection locked="0"/>
    </xf>
    <xf numFmtId="1" fontId="26" fillId="4" borderId="11" xfId="0" applyNumberFormat="1" applyFont="1" applyFill="1" applyBorder="1" applyAlignment="1" applyProtection="1">
      <alignment horizontal="left" vertical="center" wrapText="1"/>
      <protection locked="0"/>
    </xf>
    <xf numFmtId="1" fontId="26" fillId="4" borderId="7" xfId="0" applyNumberFormat="1" applyFont="1" applyFill="1" applyBorder="1" applyAlignment="1" applyProtection="1">
      <alignment horizontal="left" vertical="center" wrapText="1"/>
      <protection locked="0"/>
    </xf>
    <xf numFmtId="1" fontId="26" fillId="4" borderId="8" xfId="0" applyNumberFormat="1" applyFont="1" applyFill="1" applyBorder="1" applyAlignment="1" applyProtection="1">
      <alignment horizontal="left" vertical="center" wrapText="1"/>
      <protection locked="0"/>
    </xf>
    <xf numFmtId="1" fontId="1" fillId="4" borderId="3" xfId="0" applyNumberFormat="1" applyFont="1" applyFill="1" applyBorder="1" applyAlignment="1" applyProtection="1">
      <alignment horizontal="center" vertical="center" wrapText="1"/>
      <protection locked="0"/>
    </xf>
    <xf numFmtId="1" fontId="1" fillId="4" borderId="13" xfId="0" applyNumberFormat="1" applyFont="1" applyFill="1" applyBorder="1" applyAlignment="1" applyProtection="1">
      <alignment horizontal="center" vertical="center" wrapText="1"/>
      <protection locked="0"/>
    </xf>
    <xf numFmtId="1" fontId="1" fillId="4" borderId="12" xfId="0" applyNumberFormat="1" applyFont="1" applyFill="1" applyBorder="1" applyAlignment="1" applyProtection="1">
      <alignment horizontal="center" vertical="center" wrapText="1"/>
      <protection locked="0"/>
    </xf>
    <xf numFmtId="1" fontId="2" fillId="4" borderId="3" xfId="0" applyNumberFormat="1" applyFont="1" applyFill="1" applyBorder="1" applyAlignment="1" applyProtection="1">
      <alignment horizontal="center" vertical="center"/>
      <protection locked="0"/>
    </xf>
    <xf numFmtId="1" fontId="2" fillId="4" borderId="13" xfId="0" applyNumberFormat="1" applyFont="1" applyFill="1" applyBorder="1" applyAlignment="1" applyProtection="1">
      <alignment horizontal="center" vertical="center"/>
      <protection locked="0"/>
    </xf>
    <xf numFmtId="1" fontId="2" fillId="4" borderId="12" xfId="0" applyNumberFormat="1" applyFont="1" applyFill="1" applyBorder="1" applyAlignment="1" applyProtection="1">
      <alignment horizontal="center" vertical="center"/>
      <protection locked="0"/>
    </xf>
    <xf numFmtId="1" fontId="1" fillId="4" borderId="3" xfId="0" applyNumberFormat="1" applyFont="1" applyFill="1" applyBorder="1" applyAlignment="1" applyProtection="1">
      <alignment horizontal="center" vertical="center"/>
    </xf>
    <xf numFmtId="1" fontId="1" fillId="4" borderId="13" xfId="0" applyNumberFormat="1" applyFont="1" applyFill="1" applyBorder="1" applyAlignment="1" applyProtection="1">
      <alignment horizontal="center" vertical="center"/>
    </xf>
    <xf numFmtId="1" fontId="1" fillId="4" borderId="12" xfId="0" applyNumberFormat="1" applyFont="1" applyFill="1" applyBorder="1" applyAlignment="1" applyProtection="1">
      <alignment horizontal="center" vertical="center"/>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wrapText="1"/>
      <protection locked="0"/>
    </xf>
    <xf numFmtId="0" fontId="11" fillId="3" borderId="5" xfId="0" applyFont="1" applyFill="1" applyBorder="1" applyAlignment="1" applyProtection="1">
      <alignment horizontal="left" vertical="center" wrapText="1"/>
      <protection locked="0"/>
    </xf>
    <xf numFmtId="0" fontId="11" fillId="3" borderId="6" xfId="0" applyFont="1" applyFill="1" applyBorder="1" applyAlignment="1" applyProtection="1">
      <alignment horizontal="left" vertical="center" wrapText="1"/>
      <protection locked="0"/>
    </xf>
    <xf numFmtId="1" fontId="2" fillId="0" borderId="1" xfId="0" applyNumberFormat="1" applyFont="1" applyBorder="1" applyAlignment="1" applyProtection="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3" fillId="0" borderId="0" xfId="0" applyFont="1" applyAlignment="1" applyProtection="1">
      <alignment horizontal="center" vertical="center"/>
      <protection locked="0"/>
    </xf>
    <xf numFmtId="0" fontId="1" fillId="3" borderId="2"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2" fontId="1" fillId="0" borderId="1" xfId="0" applyNumberFormat="1" applyFont="1" applyBorder="1" applyAlignment="1" applyProtection="1">
      <alignment horizontal="center" vertical="center"/>
    </xf>
    <xf numFmtId="1" fontId="1" fillId="3" borderId="3" xfId="0" applyNumberFormat="1" applyFont="1" applyFill="1" applyBorder="1" applyAlignment="1" applyProtection="1">
      <alignment horizontal="left" vertical="center"/>
      <protection locked="0"/>
    </xf>
    <xf numFmtId="1" fontId="1" fillId="3" borderId="12" xfId="0" applyNumberFormat="1" applyFont="1" applyFill="1" applyBorder="1" applyAlignment="1" applyProtection="1">
      <alignment horizontal="left" vertical="center"/>
      <protection locked="0"/>
    </xf>
    <xf numFmtId="1" fontId="1" fillId="3" borderId="9" xfId="0" applyNumberFormat="1" applyFont="1" applyFill="1" applyBorder="1" applyAlignment="1" applyProtection="1">
      <alignment horizontal="left" vertical="center" wrapText="1"/>
      <protection locked="0"/>
    </xf>
    <xf numFmtId="1" fontId="1" fillId="3" borderId="4" xfId="0" applyNumberFormat="1" applyFont="1" applyFill="1" applyBorder="1" applyAlignment="1" applyProtection="1">
      <alignment horizontal="left" vertical="center" wrapText="1"/>
      <protection locked="0"/>
    </xf>
    <xf numFmtId="1" fontId="1" fillId="3" borderId="10" xfId="0" applyNumberFormat="1" applyFont="1" applyFill="1" applyBorder="1" applyAlignment="1" applyProtection="1">
      <alignment horizontal="left" vertical="center" wrapText="1"/>
      <protection locked="0"/>
    </xf>
    <xf numFmtId="1" fontId="1" fillId="3" borderId="11" xfId="0" applyNumberFormat="1" applyFont="1" applyFill="1" applyBorder="1" applyAlignment="1" applyProtection="1">
      <alignment horizontal="left" vertical="center" wrapText="1"/>
      <protection locked="0"/>
    </xf>
    <xf numFmtId="1" fontId="1" fillId="3" borderId="7" xfId="0" applyNumberFormat="1" applyFont="1" applyFill="1" applyBorder="1" applyAlignment="1" applyProtection="1">
      <alignment horizontal="left" vertical="center" wrapText="1"/>
      <protection locked="0"/>
    </xf>
    <xf numFmtId="1" fontId="1" fillId="3" borderId="8" xfId="0" applyNumberFormat="1" applyFont="1" applyFill="1" applyBorder="1" applyAlignment="1" applyProtection="1">
      <alignment horizontal="left" vertical="center" wrapText="1"/>
      <protection locked="0"/>
    </xf>
    <xf numFmtId="1" fontId="1" fillId="3" borderId="3" xfId="0" applyNumberFormat="1" applyFont="1" applyFill="1" applyBorder="1" applyAlignment="1" applyProtection="1">
      <alignment horizontal="center" vertical="center"/>
      <protection locked="0"/>
    </xf>
    <xf numFmtId="1" fontId="1" fillId="3" borderId="12" xfId="0" applyNumberFormat="1" applyFont="1" applyFill="1" applyBorder="1" applyAlignment="1" applyProtection="1">
      <alignment horizontal="center" vertical="center"/>
      <protection locked="0"/>
    </xf>
    <xf numFmtId="1" fontId="1" fillId="0" borderId="3" xfId="0" applyNumberFormat="1" applyFont="1" applyBorder="1" applyAlignment="1" applyProtection="1">
      <alignment horizontal="center" vertical="center"/>
    </xf>
    <xf numFmtId="1" fontId="1" fillId="0" borderId="12" xfId="0" applyNumberFormat="1" applyFont="1" applyBorder="1" applyAlignment="1" applyProtection="1">
      <alignment horizontal="center" vertical="center"/>
    </xf>
    <xf numFmtId="0" fontId="1" fillId="3" borderId="3" xfId="0" applyFont="1" applyFill="1" applyBorder="1" applyAlignment="1" applyProtection="1">
      <alignment horizontal="center" vertical="center"/>
      <protection locked="0"/>
    </xf>
    <xf numFmtId="0" fontId="1" fillId="3" borderId="12" xfId="0" applyFont="1" applyFill="1" applyBorder="1" applyAlignment="1" applyProtection="1">
      <alignment horizontal="center" vertical="center"/>
      <protection locked="0"/>
    </xf>
    <xf numFmtId="1" fontId="1" fillId="3" borderId="3" xfId="0" applyNumberFormat="1" applyFont="1" applyFill="1" applyBorder="1" applyAlignment="1" applyProtection="1">
      <alignment horizontal="center" vertical="center" wrapText="1"/>
      <protection locked="0"/>
    </xf>
    <xf numFmtId="1" fontId="1" fillId="3" borderId="12" xfId="0" applyNumberFormat="1" applyFont="1" applyFill="1" applyBorder="1" applyAlignment="1" applyProtection="1">
      <alignment horizontal="center" vertical="center" wrapText="1"/>
      <protection locked="0"/>
    </xf>
    <xf numFmtId="0" fontId="9" fillId="0" borderId="2" xfId="0" applyFont="1" applyFill="1" applyBorder="1" applyAlignment="1" applyProtection="1">
      <alignment horizontal="left" vertical="center"/>
      <protection locked="0"/>
    </xf>
    <xf numFmtId="0" fontId="9" fillId="0" borderId="5" xfId="0" applyFont="1" applyFill="1"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5" xfId="0" applyFont="1" applyFill="1" applyBorder="1" applyAlignment="1" applyProtection="1">
      <alignment horizontal="left" vertical="center"/>
      <protection locked="0"/>
    </xf>
    <xf numFmtId="0" fontId="11" fillId="3" borderId="6" xfId="0" applyFont="1" applyFill="1" applyBorder="1" applyAlignment="1" applyProtection="1">
      <alignment horizontal="left" vertical="center"/>
      <protection locked="0"/>
    </xf>
    <xf numFmtId="10" fontId="2" fillId="0" borderId="1" xfId="0" applyNumberFormat="1" applyFont="1" applyBorder="1" applyAlignment="1" applyProtection="1">
      <alignment horizontal="center" vertical="center"/>
      <protection locked="0"/>
    </xf>
    <xf numFmtId="2" fontId="1" fillId="0" borderId="1" xfId="0" applyNumberFormat="1" applyFont="1" applyBorder="1" applyAlignment="1" applyProtection="1">
      <alignment horizontal="center" vertical="center" wrapText="1"/>
    </xf>
    <xf numFmtId="0" fontId="1" fillId="0" borderId="0" xfId="0" applyFont="1" applyBorder="1" applyProtection="1">
      <protection locked="0"/>
    </xf>
    <xf numFmtId="0" fontId="1" fillId="0" borderId="0" xfId="0" applyFont="1" applyProtection="1">
      <protection locked="0"/>
    </xf>
    <xf numFmtId="0" fontId="1" fillId="0" borderId="14" xfId="0" applyFont="1" applyBorder="1" applyProtection="1">
      <protection locked="0"/>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1" fontId="1" fillId="3" borderId="2" xfId="0" applyNumberFormat="1" applyFont="1" applyFill="1" applyBorder="1" applyAlignment="1" applyProtection="1">
      <alignment horizontal="left" vertical="center" wrapText="1"/>
      <protection locked="0"/>
    </xf>
    <xf numFmtId="0" fontId="0" fillId="0" borderId="5" xfId="0" applyBorder="1" applyAlignment="1">
      <alignment horizontal="left" vertical="center" wrapText="1"/>
    </xf>
    <xf numFmtId="0" fontId="0" fillId="0" borderId="6" xfId="0" applyBorder="1" applyAlignment="1">
      <alignment horizontal="left" vertical="center" wrapText="1"/>
    </xf>
    <xf numFmtId="1" fontId="1" fillId="3" borderId="1" xfId="0" applyNumberFormat="1" applyFont="1" applyFill="1" applyBorder="1" applyAlignment="1" applyProtection="1">
      <alignment horizontal="left" vertical="center"/>
      <protection locked="0"/>
    </xf>
    <xf numFmtId="1" fontId="11" fillId="3" borderId="2" xfId="0" applyNumberFormat="1" applyFont="1" applyFill="1" applyBorder="1" applyAlignment="1" applyProtection="1">
      <alignment horizontal="left" vertical="center"/>
      <protection locked="0"/>
    </xf>
    <xf numFmtId="0" fontId="28" fillId="0" borderId="5" xfId="0" applyFont="1" applyBorder="1" applyAlignment="1">
      <alignment horizontal="left" vertical="center"/>
    </xf>
    <xf numFmtId="0" fontId="28" fillId="0" borderId="6" xfId="0" applyFont="1" applyBorder="1" applyAlignment="1">
      <alignment horizontal="left" vertical="center"/>
    </xf>
    <xf numFmtId="0" fontId="2" fillId="0" borderId="1" xfId="0" applyNumberFormat="1" applyFont="1" applyBorder="1" applyAlignment="1" applyProtection="1">
      <alignment horizontal="center" vertical="center"/>
      <protection locked="0"/>
    </xf>
    <xf numFmtId="0" fontId="24" fillId="0" borderId="1" xfId="0" applyFont="1" applyBorder="1" applyAlignment="1" applyProtection="1">
      <alignment horizontal="left" vertical="center" wrapText="1"/>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1" fillId="0" borderId="0" xfId="0" applyFont="1" applyAlignment="1" applyProtection="1">
      <alignment vertical="center"/>
      <protection locked="0"/>
    </xf>
    <xf numFmtId="0" fontId="16" fillId="0" borderId="4"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top" wrapText="1"/>
      <protection locked="0"/>
    </xf>
    <xf numFmtId="0" fontId="1" fillId="0" borderId="2"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2" fillId="0" borderId="0" xfId="0" applyFont="1" applyProtection="1">
      <protection locked="0"/>
    </xf>
    <xf numFmtId="0" fontId="1" fillId="0" borderId="0" xfId="0" applyFont="1" applyFill="1" applyBorder="1" applyAlignment="1" applyProtection="1">
      <alignment vertical="center" wrapText="1"/>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0" fontId="9" fillId="0" borderId="3" xfId="0" applyFont="1" applyBorder="1" applyAlignment="1">
      <alignment horizontal="center" vertical="center"/>
    </xf>
    <xf numFmtId="0" fontId="9" fillId="0" borderId="13" xfId="0" applyFont="1" applyBorder="1" applyAlignment="1">
      <alignment horizontal="center" vertical="center"/>
    </xf>
    <xf numFmtId="0" fontId="9" fillId="0" borderId="12" xfId="0" applyFont="1" applyBorder="1" applyAlignment="1">
      <alignment horizontal="center" vertical="center"/>
    </xf>
    <xf numFmtId="1" fontId="1" fillId="4" borderId="9" xfId="0" applyNumberFormat="1" applyFont="1" applyFill="1" applyBorder="1" applyAlignment="1" applyProtection="1">
      <alignment horizontal="left" vertical="center"/>
      <protection locked="0"/>
    </xf>
    <xf numFmtId="1" fontId="1" fillId="4" borderId="4" xfId="0" applyNumberFormat="1" applyFont="1" applyFill="1" applyBorder="1" applyAlignment="1" applyProtection="1">
      <alignment horizontal="left" vertical="center"/>
      <protection locked="0"/>
    </xf>
    <xf numFmtId="1" fontId="1" fillId="4" borderId="10" xfId="0" applyNumberFormat="1" applyFont="1" applyFill="1" applyBorder="1" applyAlignment="1" applyProtection="1">
      <alignment horizontal="left" vertical="center"/>
      <protection locked="0"/>
    </xf>
    <xf numFmtId="0" fontId="1" fillId="6" borderId="14" xfId="0" applyFont="1" applyFill="1" applyBorder="1" applyAlignment="1" applyProtection="1">
      <alignment wrapText="1"/>
    </xf>
    <xf numFmtId="0" fontId="1" fillId="6" borderId="0" xfId="0" applyFont="1" applyFill="1" applyBorder="1" applyAlignment="1" applyProtection="1">
      <alignment wrapText="1"/>
    </xf>
    <xf numFmtId="0" fontId="1" fillId="0" borderId="0" xfId="0" applyFont="1" applyAlignment="1" applyProtection="1">
      <alignment wrapText="1"/>
    </xf>
    <xf numFmtId="0" fontId="2" fillId="5" borderId="0" xfId="0" applyFont="1" applyFill="1" applyAlignment="1" applyProtection="1">
      <alignment horizontal="left" vertical="top" wrapText="1"/>
      <protection locked="0"/>
    </xf>
    <xf numFmtId="0" fontId="2" fillId="0" borderId="0" xfId="0" applyFont="1" applyAlignment="1" applyProtection="1">
      <alignment horizontal="center" vertical="center"/>
      <protection locked="0"/>
    </xf>
    <xf numFmtId="1" fontId="1" fillId="4" borderId="13" xfId="0" applyNumberFormat="1" applyFont="1" applyFill="1" applyBorder="1" applyAlignment="1" applyProtection="1">
      <alignment horizontal="left" vertical="center"/>
      <protection locked="0"/>
    </xf>
    <xf numFmtId="1" fontId="1" fillId="4" borderId="9" xfId="0" applyNumberFormat="1" applyFont="1" applyFill="1" applyBorder="1" applyAlignment="1" applyProtection="1">
      <alignment horizontal="left" vertical="top" wrapText="1"/>
      <protection locked="0"/>
    </xf>
    <xf numFmtId="1" fontId="1" fillId="4" borderId="4" xfId="0" applyNumberFormat="1" applyFont="1" applyFill="1" applyBorder="1" applyAlignment="1" applyProtection="1">
      <alignment horizontal="left" vertical="top" wrapText="1"/>
      <protection locked="0"/>
    </xf>
    <xf numFmtId="1" fontId="1" fillId="4" borderId="10" xfId="0" applyNumberFormat="1" applyFont="1" applyFill="1" applyBorder="1" applyAlignment="1" applyProtection="1">
      <alignment horizontal="left" vertical="top" wrapText="1"/>
      <protection locked="0"/>
    </xf>
    <xf numFmtId="1" fontId="1" fillId="4" borderId="14" xfId="0" applyNumberFormat="1" applyFont="1" applyFill="1" applyBorder="1" applyAlignment="1" applyProtection="1">
      <alignment horizontal="left" vertical="top" wrapText="1"/>
      <protection locked="0"/>
    </xf>
    <xf numFmtId="1" fontId="1" fillId="4" borderId="0" xfId="0" applyNumberFormat="1" applyFont="1" applyFill="1" applyBorder="1" applyAlignment="1" applyProtection="1">
      <alignment horizontal="left" vertical="top" wrapText="1"/>
      <protection locked="0"/>
    </xf>
    <xf numFmtId="1" fontId="1" fillId="4" borderId="15" xfId="0" applyNumberFormat="1" applyFont="1" applyFill="1" applyBorder="1" applyAlignment="1" applyProtection="1">
      <alignment horizontal="left" vertical="top" wrapText="1"/>
      <protection locked="0"/>
    </xf>
    <xf numFmtId="1" fontId="1" fillId="4" borderId="11" xfId="0" applyNumberFormat="1" applyFont="1" applyFill="1" applyBorder="1" applyAlignment="1" applyProtection="1">
      <alignment horizontal="left" vertical="top" wrapText="1"/>
      <protection locked="0"/>
    </xf>
    <xf numFmtId="1" fontId="1" fillId="4" borderId="7" xfId="0" applyNumberFormat="1" applyFont="1" applyFill="1" applyBorder="1" applyAlignment="1" applyProtection="1">
      <alignment horizontal="left" vertical="top" wrapText="1"/>
      <protection locked="0"/>
    </xf>
    <xf numFmtId="1" fontId="1" fillId="4" borderId="8" xfId="0" applyNumberFormat="1" applyFont="1" applyFill="1" applyBorder="1" applyAlignment="1" applyProtection="1">
      <alignment horizontal="left" vertical="top" wrapText="1"/>
      <protection locked="0"/>
    </xf>
    <xf numFmtId="1" fontId="1" fillId="4" borderId="1" xfId="0" applyNumberFormat="1" applyFont="1" applyFill="1" applyBorder="1" applyAlignment="1" applyProtection="1">
      <alignment horizontal="left" vertical="center" wrapText="1"/>
      <protection locked="0"/>
    </xf>
    <xf numFmtId="1" fontId="1" fillId="4" borderId="9" xfId="0" applyNumberFormat="1" applyFont="1" applyFill="1" applyBorder="1" applyAlignment="1" applyProtection="1">
      <alignment horizontal="left" vertical="center" wrapText="1"/>
      <protection locked="0"/>
    </xf>
    <xf numFmtId="1" fontId="1" fillId="4" borderId="4" xfId="0" applyNumberFormat="1" applyFont="1" applyFill="1" applyBorder="1" applyAlignment="1" applyProtection="1">
      <alignment horizontal="left" vertical="center" wrapText="1"/>
      <protection locked="0"/>
    </xf>
    <xf numFmtId="1" fontId="1" fillId="4" borderId="10" xfId="0" applyNumberFormat="1" applyFont="1" applyFill="1" applyBorder="1" applyAlignment="1" applyProtection="1">
      <alignment horizontal="left" vertical="center" wrapText="1"/>
      <protection locked="0"/>
    </xf>
    <xf numFmtId="1" fontId="1" fillId="4" borderId="11" xfId="0" applyNumberFormat="1" applyFont="1" applyFill="1" applyBorder="1" applyAlignment="1" applyProtection="1">
      <alignment horizontal="left" vertical="center" wrapText="1"/>
      <protection locked="0"/>
    </xf>
    <xf numFmtId="1" fontId="1" fillId="4" borderId="7" xfId="0" applyNumberFormat="1" applyFont="1" applyFill="1" applyBorder="1" applyAlignment="1" applyProtection="1">
      <alignment horizontal="left" vertical="center" wrapText="1"/>
      <protection locked="0"/>
    </xf>
    <xf numFmtId="1" fontId="1" fillId="4" borderId="8" xfId="0" applyNumberFormat="1" applyFont="1" applyFill="1" applyBorder="1" applyAlignment="1" applyProtection="1">
      <alignment horizontal="left" vertical="center" wrapText="1"/>
      <protection locked="0"/>
    </xf>
    <xf numFmtId="1" fontId="1" fillId="0" borderId="3" xfId="0" applyNumberFormat="1" applyFont="1" applyBorder="1" applyAlignment="1" applyProtection="1">
      <alignment horizontal="center" vertical="center"/>
      <protection locked="0"/>
    </xf>
    <xf numFmtId="1" fontId="1" fillId="0" borderId="13" xfId="0" applyNumberFormat="1" applyFont="1" applyBorder="1" applyAlignment="1" applyProtection="1">
      <alignment horizontal="center" vertical="center"/>
      <protection locked="0"/>
    </xf>
    <xf numFmtId="1" fontId="1" fillId="0" borderId="12" xfId="0" applyNumberFormat="1" applyFont="1" applyBorder="1" applyAlignment="1" applyProtection="1">
      <alignment horizontal="center" vertical="center"/>
      <protection locked="0"/>
    </xf>
    <xf numFmtId="1" fontId="2" fillId="0" borderId="12" xfId="0" applyNumberFormat="1" applyFont="1" applyBorder="1" applyAlignment="1" applyProtection="1">
      <alignment horizontal="center" vertical="center"/>
      <protection locked="0"/>
    </xf>
    <xf numFmtId="1" fontId="21" fillId="4" borderId="2" xfId="0" applyNumberFormat="1" applyFont="1" applyFill="1" applyBorder="1" applyAlignment="1" applyProtection="1">
      <alignment horizontal="left" vertical="center" wrapText="1"/>
      <protection locked="0"/>
    </xf>
    <xf numFmtId="1" fontId="21" fillId="4" borderId="5" xfId="0" applyNumberFormat="1" applyFont="1" applyFill="1" applyBorder="1" applyAlignment="1" applyProtection="1">
      <alignment horizontal="left" vertical="center" wrapText="1"/>
      <protection locked="0"/>
    </xf>
    <xf numFmtId="1" fontId="21" fillId="4" borderId="6" xfId="0" applyNumberFormat="1" applyFont="1" applyFill="1" applyBorder="1" applyAlignment="1" applyProtection="1">
      <alignment horizontal="left" vertical="center" wrapText="1"/>
      <protection locked="0"/>
    </xf>
    <xf numFmtId="1" fontId="1" fillId="4" borderId="14" xfId="0" applyNumberFormat="1" applyFont="1" applyFill="1" applyBorder="1" applyAlignment="1" applyProtection="1">
      <alignment horizontal="left" vertical="center"/>
      <protection locked="0"/>
    </xf>
    <xf numFmtId="1" fontId="1" fillId="4" borderId="11" xfId="0" applyNumberFormat="1" applyFont="1" applyFill="1" applyBorder="1" applyAlignment="1" applyProtection="1">
      <alignment horizontal="left" vertical="center"/>
      <protection locked="0"/>
    </xf>
    <xf numFmtId="1" fontId="21" fillId="4" borderId="14" xfId="0" applyNumberFormat="1" applyFont="1" applyFill="1" applyBorder="1" applyAlignment="1" applyProtection="1">
      <alignment horizontal="left" vertical="center" wrapText="1"/>
      <protection locked="0"/>
    </xf>
    <xf numFmtId="1" fontId="21" fillId="4" borderId="0" xfId="0" applyNumberFormat="1" applyFont="1" applyFill="1" applyBorder="1" applyAlignment="1" applyProtection="1">
      <alignment horizontal="left" vertical="center" wrapText="1"/>
      <protection locked="0"/>
    </xf>
    <xf numFmtId="1" fontId="21" fillId="4" borderId="15" xfId="0" applyNumberFormat="1" applyFont="1" applyFill="1" applyBorder="1" applyAlignment="1" applyProtection="1">
      <alignment horizontal="left" vertical="center" wrapText="1"/>
      <protection locked="0"/>
    </xf>
    <xf numFmtId="1" fontId="1" fillId="4" borderId="3" xfId="0" applyNumberFormat="1" applyFont="1" applyFill="1" applyBorder="1" applyAlignment="1" applyProtection="1">
      <alignment vertical="center"/>
      <protection locked="0"/>
    </xf>
    <xf numFmtId="1" fontId="1" fillId="4" borderId="12" xfId="0" applyNumberFormat="1" applyFont="1" applyFill="1" applyBorder="1" applyAlignment="1" applyProtection="1">
      <alignment vertical="center"/>
      <protection locked="0"/>
    </xf>
    <xf numFmtId="1" fontId="21" fillId="4" borderId="9" xfId="0" applyNumberFormat="1" applyFont="1" applyFill="1" applyBorder="1" applyAlignment="1" applyProtection="1">
      <alignment vertical="center" wrapText="1"/>
      <protection locked="0"/>
    </xf>
    <xf numFmtId="1" fontId="21" fillId="4" borderId="4" xfId="0" applyNumberFormat="1" applyFont="1" applyFill="1" applyBorder="1" applyAlignment="1" applyProtection="1">
      <alignment vertical="center" wrapText="1"/>
      <protection locked="0"/>
    </xf>
    <xf numFmtId="1" fontId="21" fillId="4" borderId="10" xfId="0" applyNumberFormat="1" applyFont="1" applyFill="1" applyBorder="1" applyAlignment="1" applyProtection="1">
      <alignment vertical="center" wrapText="1"/>
      <protection locked="0"/>
    </xf>
    <xf numFmtId="1" fontId="21" fillId="4" borderId="11" xfId="0" applyNumberFormat="1" applyFont="1" applyFill="1" applyBorder="1" applyAlignment="1" applyProtection="1">
      <alignment vertical="center" wrapText="1"/>
      <protection locked="0"/>
    </xf>
    <xf numFmtId="1" fontId="21" fillId="4" borderId="7" xfId="0" applyNumberFormat="1" applyFont="1" applyFill="1" applyBorder="1" applyAlignment="1" applyProtection="1">
      <alignment vertical="center" wrapText="1"/>
      <protection locked="0"/>
    </xf>
    <xf numFmtId="1" fontId="21" fillId="4" borderId="8" xfId="0" applyNumberFormat="1" applyFont="1" applyFill="1" applyBorder="1" applyAlignment="1" applyProtection="1">
      <alignment vertical="center" wrapText="1"/>
      <protection locked="0"/>
    </xf>
    <xf numFmtId="1" fontId="21" fillId="3" borderId="1" xfId="0" applyNumberFormat="1" applyFont="1" applyFill="1" applyBorder="1" applyAlignment="1" applyProtection="1">
      <alignment horizontal="left" vertical="center" wrapText="1"/>
      <protection locked="0"/>
    </xf>
    <xf numFmtId="0" fontId="18" fillId="7" borderId="9" xfId="0" applyFont="1" applyFill="1" applyBorder="1" applyAlignment="1" applyProtection="1">
      <alignment horizontal="left" vertical="top" wrapText="1"/>
      <protection locked="0"/>
    </xf>
    <xf numFmtId="0" fontId="18" fillId="7" borderId="4" xfId="0" applyFont="1" applyFill="1" applyBorder="1" applyAlignment="1" applyProtection="1">
      <alignment horizontal="left" vertical="top" wrapText="1"/>
      <protection locked="0"/>
    </xf>
    <xf numFmtId="0" fontId="18" fillId="7" borderId="10" xfId="0" applyFont="1" applyFill="1" applyBorder="1" applyAlignment="1" applyProtection="1">
      <alignment horizontal="left" vertical="top" wrapText="1"/>
      <protection locked="0"/>
    </xf>
    <xf numFmtId="0" fontId="18" fillId="7" borderId="14" xfId="0" applyFont="1" applyFill="1" applyBorder="1" applyAlignment="1" applyProtection="1">
      <alignment horizontal="left" vertical="top" wrapText="1"/>
      <protection locked="0"/>
    </xf>
    <xf numFmtId="0" fontId="18" fillId="7" borderId="0" xfId="0" applyFont="1" applyFill="1" applyBorder="1" applyAlignment="1" applyProtection="1">
      <alignment horizontal="left" vertical="top" wrapText="1"/>
      <protection locked="0"/>
    </xf>
    <xf numFmtId="0" fontId="18" fillId="7" borderId="15" xfId="0" applyFont="1" applyFill="1" applyBorder="1" applyAlignment="1" applyProtection="1">
      <alignment horizontal="left" vertical="top" wrapText="1"/>
      <protection locked="0"/>
    </xf>
    <xf numFmtId="0" fontId="18" fillId="7" borderId="11" xfId="0" applyFont="1" applyFill="1" applyBorder="1" applyAlignment="1" applyProtection="1">
      <alignment horizontal="left" vertical="top" wrapText="1"/>
      <protection locked="0"/>
    </xf>
    <xf numFmtId="0" fontId="18" fillId="7" borderId="7" xfId="0" applyFont="1" applyFill="1" applyBorder="1" applyAlignment="1" applyProtection="1">
      <alignment horizontal="left" vertical="top" wrapText="1"/>
      <protection locked="0"/>
    </xf>
    <xf numFmtId="0" fontId="18" fillId="7" borderId="8" xfId="0" applyFont="1" applyFill="1" applyBorder="1" applyAlignment="1" applyProtection="1">
      <alignment horizontal="left" vertical="top" wrapText="1"/>
      <protection locked="0"/>
    </xf>
    <xf numFmtId="0" fontId="18" fillId="7" borderId="1" xfId="0" applyFont="1" applyFill="1" applyBorder="1" applyAlignment="1">
      <alignment horizontal="center" vertical="center" wrapText="1"/>
    </xf>
    <xf numFmtId="0" fontId="16" fillId="8" borderId="9" xfId="0" applyFont="1" applyFill="1" applyBorder="1" applyAlignment="1" applyProtection="1">
      <alignment horizontal="center" vertical="center" wrapText="1"/>
      <protection locked="0"/>
    </xf>
    <xf numFmtId="0" fontId="16" fillId="8" borderId="10" xfId="0" applyFont="1" applyFill="1" applyBorder="1" applyAlignment="1" applyProtection="1">
      <alignment horizontal="center" vertical="center" wrapText="1"/>
      <protection locked="0"/>
    </xf>
    <xf numFmtId="0" fontId="16" fillId="8" borderId="11" xfId="0" applyFont="1" applyFill="1" applyBorder="1" applyAlignment="1" applyProtection="1">
      <alignment horizontal="center" vertical="center" wrapText="1"/>
      <protection locked="0"/>
    </xf>
    <xf numFmtId="0" fontId="16" fillId="8" borderId="8" xfId="0" applyFont="1" applyFill="1" applyBorder="1" applyAlignment="1" applyProtection="1">
      <alignment horizontal="center" vertical="center" wrapText="1"/>
      <protection locked="0"/>
    </xf>
    <xf numFmtId="10" fontId="1" fillId="0" borderId="2" xfId="0" applyNumberFormat="1" applyFont="1" applyBorder="1" applyAlignment="1" applyProtection="1">
      <alignment horizontal="center" vertical="center" wrapText="1"/>
      <protection locked="0"/>
    </xf>
    <xf numFmtId="10" fontId="1" fillId="0" borderId="6" xfId="0" applyNumberFormat="1" applyFont="1" applyBorder="1" applyAlignment="1" applyProtection="1">
      <alignment horizontal="center" vertical="center" wrapText="1"/>
      <protection locked="0"/>
    </xf>
    <xf numFmtId="0" fontId="20" fillId="0" borderId="2" xfId="0" applyFont="1" applyBorder="1" applyAlignment="1" applyProtection="1">
      <alignment horizontal="left" vertical="center" wrapText="1"/>
      <protection locked="0"/>
    </xf>
    <xf numFmtId="0" fontId="20" fillId="0" borderId="6" xfId="0" applyFont="1" applyBorder="1" applyAlignment="1" applyProtection="1">
      <alignment horizontal="left" vertical="center" wrapText="1"/>
      <protection locked="0"/>
    </xf>
    <xf numFmtId="0" fontId="1" fillId="8" borderId="1" xfId="0" applyFont="1" applyFill="1" applyBorder="1" applyAlignment="1" applyProtection="1">
      <alignment horizontal="left" vertical="center" wrapText="1"/>
      <protection locked="0"/>
    </xf>
    <xf numFmtId="0" fontId="1" fillId="0" borderId="0" xfId="0" applyFont="1" applyBorder="1" applyAlignment="1" applyProtection="1">
      <alignment wrapText="1"/>
    </xf>
    <xf numFmtId="0" fontId="18" fillId="7" borderId="1" xfId="0" applyFont="1" applyFill="1" applyBorder="1" applyAlignment="1" applyProtection="1">
      <alignment horizontal="left" vertical="top" wrapText="1"/>
      <protection locked="0"/>
    </xf>
    <xf numFmtId="0" fontId="1" fillId="0" borderId="3"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0" xfId="0" applyFont="1" applyFill="1" applyBorder="1" applyAlignment="1" applyProtection="1">
      <alignment horizontal="left" vertical="top" wrapText="1"/>
      <protection locked="0"/>
    </xf>
    <xf numFmtId="0" fontId="16"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2"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1" fillId="0" borderId="0" xfId="0" applyFont="1" applyFill="1" applyBorder="1" applyAlignment="1" applyProtection="1">
      <alignment horizontal="center" vertical="center" wrapText="1"/>
      <protection locked="0"/>
    </xf>
    <xf numFmtId="0" fontId="0" fillId="0" borderId="2"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23" fillId="0" borderId="0" xfId="0" applyFont="1" applyAlignment="1">
      <alignment horizontal="center"/>
    </xf>
    <xf numFmtId="0" fontId="23" fillId="0" borderId="1" xfId="0" applyFont="1" applyBorder="1" applyAlignment="1">
      <alignment horizontal="left" vertical="center" wrapText="1"/>
    </xf>
    <xf numFmtId="0" fontId="0" fillId="0" borderId="9" xfId="0" applyBorder="1" applyAlignment="1">
      <alignment horizontal="left" vertical="center" wrapText="1"/>
    </xf>
    <xf numFmtId="0" fontId="0" fillId="0" borderId="4" xfId="0" applyBorder="1" applyAlignment="1">
      <alignment horizontal="left" vertical="center" wrapText="1"/>
    </xf>
    <xf numFmtId="0" fontId="0" fillId="0" borderId="10"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left" vertical="center" wrapText="1"/>
    </xf>
    <xf numFmtId="0" fontId="0" fillId="0" borderId="15" xfId="0" applyBorder="1" applyAlignment="1">
      <alignment horizontal="left" vertical="center" wrapText="1"/>
    </xf>
    <xf numFmtId="0" fontId="0" fillId="0" borderId="9" xfId="0" applyBorder="1" applyAlignment="1">
      <alignment horizontal="left" vertical="center"/>
    </xf>
    <xf numFmtId="0" fontId="0" fillId="0" borderId="4" xfId="0" applyBorder="1" applyAlignment="1">
      <alignment horizontal="left" vertical="center"/>
    </xf>
    <xf numFmtId="0" fontId="0" fillId="0" borderId="11" xfId="0" applyBorder="1" applyAlignment="1">
      <alignment horizontal="left" vertical="center"/>
    </xf>
    <xf numFmtId="0" fontId="0" fillId="0" borderId="7" xfId="0" applyBorder="1" applyAlignment="1">
      <alignment horizontal="left" vertical="center"/>
    </xf>
    <xf numFmtId="0" fontId="0" fillId="0" borderId="11"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xf>
    <xf numFmtId="0" fontId="23" fillId="0" borderId="2" xfId="0" applyFont="1" applyBorder="1" applyAlignment="1">
      <alignment horizontal="left"/>
    </xf>
    <xf numFmtId="0" fontId="23" fillId="0" borderId="5" xfId="0" applyFont="1" applyBorder="1" applyAlignment="1">
      <alignment horizontal="left"/>
    </xf>
    <xf numFmtId="0" fontId="23" fillId="0" borderId="6" xfId="0" applyFont="1" applyBorder="1" applyAlignment="1">
      <alignment horizontal="left"/>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0" fillId="0" borderId="2" xfId="0" applyBorder="1" applyAlignment="1">
      <alignment horizontal="center"/>
    </xf>
    <xf numFmtId="0" fontId="0" fillId="0" borderId="6" xfId="0" applyBorder="1" applyAlignment="1">
      <alignment horizontal="center"/>
    </xf>
    <xf numFmtId="1" fontId="11" fillId="3" borderId="5" xfId="0" applyNumberFormat="1" applyFont="1" applyFill="1" applyBorder="1" applyAlignment="1" applyProtection="1">
      <alignment horizontal="left" vertical="center"/>
      <protection locked="0"/>
    </xf>
    <xf numFmtId="1" fontId="11" fillId="3" borderId="6" xfId="0" applyNumberFormat="1" applyFont="1" applyFill="1" applyBorder="1" applyAlignment="1" applyProtection="1">
      <alignment horizontal="left" vertical="center"/>
      <protection locked="0"/>
    </xf>
    <xf numFmtId="0" fontId="25" fillId="3" borderId="1" xfId="0" applyNumberFormat="1" applyFont="1" applyFill="1" applyBorder="1" applyAlignment="1" applyProtection="1">
      <alignment horizontal="center" vertical="center"/>
      <protection locked="0"/>
    </xf>
  </cellXfs>
  <cellStyles count="1">
    <cellStyle name="Normal" xfId="0" builtinId="0"/>
  </cellStyles>
  <dxfs count="54">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checked="Checked"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checked="Checked"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checked="Checked"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checked="Checked"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checked="Checked"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609990</xdr:colOff>
          <xdr:row>2</xdr:row>
          <xdr:rowOff>902</xdr:rowOff>
        </xdr:from>
        <xdr:to>
          <xdr:col>13</xdr:col>
          <xdr:colOff>602051</xdr:colOff>
          <xdr:row>3</xdr:row>
          <xdr:rowOff>895</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7674819" y="371016"/>
              <a:ext cx="1276575" cy="195936"/>
              <a:chOff x="7355902" y="381926"/>
              <a:chExt cx="1216705" cy="188695"/>
            </a:xfrm>
          </xdr:grpSpPr>
          <xdr:sp macro="" textlink="">
            <xdr:nvSpPr>
              <xdr:cNvPr id="2065" name="Group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7355902" y="381926"/>
                <a:ext cx="1216705" cy="188695"/>
              </a:xfrm>
              <a:prstGeom prst="rect">
                <a:avLst/>
              </a:prstGeom>
              <a:noFill/>
              <a:ln w="9525">
                <a:miter lim="800000"/>
                <a:headEnd/>
                <a:tailEnd/>
              </a:ln>
              <a:extLst>
                <a:ext uri="{909E8E84-426E-40DD-AFC4-6F175D3DCCD1}">
                  <a14:hiddenFill>
                    <a:noFill/>
                  </a14:hiddenFill>
                </a:ext>
              </a:extLst>
            </xdr:spPr>
          </xdr:sp>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069" name="Option Button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7</xdr:row>
          <xdr:rowOff>95252</xdr:rowOff>
        </xdr:from>
        <xdr:to>
          <xdr:col>13</xdr:col>
          <xdr:colOff>602051</xdr:colOff>
          <xdr:row>8</xdr:row>
          <xdr:rowOff>95244</xdr:rowOff>
        </xdr:to>
        <xdr:grpSp>
          <xdr:nvGrpSpPr>
            <xdr:cNvPr id="89" name="Group 88">
              <a:extLst>
                <a:ext uri="{FF2B5EF4-FFF2-40B4-BE49-F238E27FC236}">
                  <a16:creationId xmlns:a16="http://schemas.microsoft.com/office/drawing/2014/main" id="{00000000-0008-0000-0100-000059000000}"/>
                </a:ext>
              </a:extLst>
            </xdr:cNvPr>
            <xdr:cNvGrpSpPr/>
          </xdr:nvGrpSpPr>
          <xdr:grpSpPr>
            <a:xfrm>
              <a:off x="7674819" y="1423309"/>
              <a:ext cx="1276575" cy="185049"/>
              <a:chOff x="7355902" y="381856"/>
              <a:chExt cx="1216705" cy="188694"/>
            </a:xfrm>
          </xdr:grpSpPr>
          <xdr:sp macro="" textlink="">
            <xdr:nvSpPr>
              <xdr:cNvPr id="2122" name="Group Box 74"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7355902" y="381856"/>
                <a:ext cx="1216705" cy="188694"/>
              </a:xfrm>
              <a:prstGeom prst="rect">
                <a:avLst/>
              </a:prstGeom>
              <a:noFill/>
              <a:ln w="9525">
                <a:miter lim="800000"/>
                <a:headEnd/>
                <a:tailEnd/>
              </a:ln>
              <a:extLst>
                <a:ext uri="{909E8E84-426E-40DD-AFC4-6F175D3DCCD1}">
                  <a14:hiddenFill>
                    <a:noFill/>
                  </a14:hiddenFill>
                </a:ext>
              </a:extLst>
            </xdr:spPr>
          </xdr:sp>
          <xdr:sp macro="" textlink="">
            <xdr:nvSpPr>
              <xdr:cNvPr id="2123" name="Option Button 75" hidden="1">
                <a:extLst>
                  <a:ext uri="{63B3BB69-23CF-44E3-9099-C40C66FF867C}">
                    <a14:compatExt spid="_x0000_s2123"/>
                  </a:ext>
                  <a:ext uri="{FF2B5EF4-FFF2-40B4-BE49-F238E27FC236}">
                    <a16:creationId xmlns:a16="http://schemas.microsoft.com/office/drawing/2014/main" id="{00000000-0008-0000-0100-00004B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124" name="Option Button 76" hidden="1">
                <a:extLst>
                  <a:ext uri="{63B3BB69-23CF-44E3-9099-C40C66FF867C}">
                    <a14:compatExt spid="_x0000_s2124"/>
                  </a:ext>
                  <a:ext uri="{FF2B5EF4-FFF2-40B4-BE49-F238E27FC236}">
                    <a16:creationId xmlns:a16="http://schemas.microsoft.com/office/drawing/2014/main" id="{00000000-0008-0000-0100-00004C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9</xdr:row>
          <xdr:rowOff>95252</xdr:rowOff>
        </xdr:from>
        <xdr:to>
          <xdr:col>13</xdr:col>
          <xdr:colOff>602051</xdr:colOff>
          <xdr:row>10</xdr:row>
          <xdr:rowOff>95244</xdr:rowOff>
        </xdr:to>
        <xdr:grpSp>
          <xdr:nvGrpSpPr>
            <xdr:cNvPr id="93" name="Group 92">
              <a:extLst>
                <a:ext uri="{FF2B5EF4-FFF2-40B4-BE49-F238E27FC236}">
                  <a16:creationId xmlns:a16="http://schemas.microsoft.com/office/drawing/2014/main" id="{00000000-0008-0000-0100-00005D000000}"/>
                </a:ext>
              </a:extLst>
            </xdr:cNvPr>
            <xdr:cNvGrpSpPr/>
          </xdr:nvGrpSpPr>
          <xdr:grpSpPr>
            <a:xfrm>
              <a:off x="7674819" y="1793423"/>
              <a:ext cx="1276575" cy="185050"/>
              <a:chOff x="7355902" y="381856"/>
              <a:chExt cx="1216705" cy="188696"/>
            </a:xfrm>
          </xdr:grpSpPr>
          <xdr:sp macro="" textlink="">
            <xdr:nvSpPr>
              <xdr:cNvPr id="2125" name="Group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7355902" y="381856"/>
                <a:ext cx="1216705" cy="188696"/>
              </a:xfrm>
              <a:prstGeom prst="rect">
                <a:avLst/>
              </a:prstGeom>
              <a:noFill/>
              <a:ln w="9525">
                <a:miter lim="800000"/>
                <a:headEnd/>
                <a:tailEnd/>
              </a:ln>
              <a:extLst>
                <a:ext uri="{909E8E84-426E-40DD-AFC4-6F175D3DCCD1}">
                  <a14:hiddenFill>
                    <a:noFill/>
                  </a14:hiddenFill>
                </a:ext>
              </a:extLst>
            </xdr:spPr>
          </xdr:sp>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12</xdr:row>
          <xdr:rowOff>902</xdr:rowOff>
        </xdr:from>
        <xdr:to>
          <xdr:col>13</xdr:col>
          <xdr:colOff>602051</xdr:colOff>
          <xdr:row>13</xdr:row>
          <xdr:rowOff>894</xdr:rowOff>
        </xdr:to>
        <xdr:grpSp>
          <xdr:nvGrpSpPr>
            <xdr:cNvPr id="97" name="Group 96">
              <a:extLst>
                <a:ext uri="{FF2B5EF4-FFF2-40B4-BE49-F238E27FC236}">
                  <a16:creationId xmlns:a16="http://schemas.microsoft.com/office/drawing/2014/main" id="{00000000-0008-0000-0100-000061000000}"/>
                </a:ext>
              </a:extLst>
            </xdr:cNvPr>
            <xdr:cNvGrpSpPr/>
          </xdr:nvGrpSpPr>
          <xdr:grpSpPr>
            <a:xfrm>
              <a:off x="7674819" y="2254245"/>
              <a:ext cx="1276575" cy="195935"/>
              <a:chOff x="7355902" y="381854"/>
              <a:chExt cx="1216705" cy="188695"/>
            </a:xfrm>
          </xdr:grpSpPr>
          <xdr:sp macro="" textlink="">
            <xdr:nvSpPr>
              <xdr:cNvPr id="2128" name="Group Box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7355902" y="381854"/>
                <a:ext cx="1216705" cy="188695"/>
              </a:xfrm>
              <a:prstGeom prst="rect">
                <a:avLst/>
              </a:prstGeom>
              <a:noFill/>
              <a:ln w="9525">
                <a:miter lim="800000"/>
                <a:headEnd/>
                <a:tailEnd/>
              </a:ln>
              <a:extLst>
                <a:ext uri="{909E8E84-426E-40DD-AFC4-6F175D3DCCD1}">
                  <a14:hiddenFill>
                    <a:noFill/>
                  </a14:hiddenFill>
                </a:ext>
              </a:extLst>
            </xdr:spPr>
          </xdr:sp>
          <xdr:sp macro="" textlink="">
            <xdr:nvSpPr>
              <xdr:cNvPr id="2129" name="Option Button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130" name="Option Button 82" hidden="1">
                <a:extLst>
                  <a:ext uri="{63B3BB69-23CF-44E3-9099-C40C66FF867C}">
                    <a14:compatExt spid="_x0000_s2130"/>
                  </a:ext>
                  <a:ext uri="{FF2B5EF4-FFF2-40B4-BE49-F238E27FC236}">
                    <a16:creationId xmlns:a16="http://schemas.microsoft.com/office/drawing/2014/main" id="{00000000-0008-0000-0100-000052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15</xdr:row>
          <xdr:rowOff>99745</xdr:rowOff>
        </xdr:from>
        <xdr:to>
          <xdr:col>13</xdr:col>
          <xdr:colOff>602051</xdr:colOff>
          <xdr:row>16</xdr:row>
          <xdr:rowOff>99737</xdr:rowOff>
        </xdr:to>
        <xdr:grpSp>
          <xdr:nvGrpSpPr>
            <xdr:cNvPr id="101" name="Group 100">
              <a:extLst>
                <a:ext uri="{FF2B5EF4-FFF2-40B4-BE49-F238E27FC236}">
                  <a16:creationId xmlns:a16="http://schemas.microsoft.com/office/drawing/2014/main" id="{00000000-0008-0000-0100-000065000000}"/>
                </a:ext>
              </a:extLst>
            </xdr:cNvPr>
            <xdr:cNvGrpSpPr/>
          </xdr:nvGrpSpPr>
          <xdr:grpSpPr>
            <a:xfrm>
              <a:off x="7674819" y="2919145"/>
              <a:ext cx="1276575" cy="185049"/>
              <a:chOff x="7355902" y="381856"/>
              <a:chExt cx="1216705" cy="188694"/>
            </a:xfrm>
          </xdr:grpSpPr>
          <xdr:sp macro="" textlink="">
            <xdr:nvSpPr>
              <xdr:cNvPr id="2131" name="Group Box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7355902" y="381856"/>
                <a:ext cx="1216705" cy="188694"/>
              </a:xfrm>
              <a:prstGeom prst="rect">
                <a:avLst/>
              </a:prstGeom>
              <a:noFill/>
              <a:ln w="9525">
                <a:miter lim="800000"/>
                <a:headEnd/>
                <a:tailEnd/>
              </a:ln>
              <a:extLst>
                <a:ext uri="{909E8E84-426E-40DD-AFC4-6F175D3DCCD1}">
                  <a14:hiddenFill>
                    <a:noFill/>
                  </a14:hiddenFill>
                </a:ext>
              </a:extLst>
            </xdr:spPr>
          </xdr:sp>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133" name="Option Button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17</xdr:row>
          <xdr:rowOff>99745</xdr:rowOff>
        </xdr:from>
        <xdr:to>
          <xdr:col>13</xdr:col>
          <xdr:colOff>602051</xdr:colOff>
          <xdr:row>18</xdr:row>
          <xdr:rowOff>99737</xdr:rowOff>
        </xdr:to>
        <xdr:grpSp>
          <xdr:nvGrpSpPr>
            <xdr:cNvPr id="105" name="Group 104">
              <a:extLst>
                <a:ext uri="{FF2B5EF4-FFF2-40B4-BE49-F238E27FC236}">
                  <a16:creationId xmlns:a16="http://schemas.microsoft.com/office/drawing/2014/main" id="{00000000-0008-0000-0100-000069000000}"/>
                </a:ext>
              </a:extLst>
            </xdr:cNvPr>
            <xdr:cNvGrpSpPr/>
          </xdr:nvGrpSpPr>
          <xdr:grpSpPr>
            <a:xfrm>
              <a:off x="7674819" y="3300145"/>
              <a:ext cx="1276575" cy="185049"/>
              <a:chOff x="7355902" y="381856"/>
              <a:chExt cx="1216705" cy="188694"/>
            </a:xfrm>
          </xdr:grpSpPr>
          <xdr:sp macro="" textlink="">
            <xdr:nvSpPr>
              <xdr:cNvPr id="2134" name="Group Box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7355902" y="381856"/>
                <a:ext cx="1216705" cy="188694"/>
              </a:xfrm>
              <a:prstGeom prst="rect">
                <a:avLst/>
              </a:prstGeom>
              <a:noFill/>
              <a:ln w="9525">
                <a:miter lim="800000"/>
                <a:headEnd/>
                <a:tailEnd/>
              </a:ln>
              <a:extLst>
                <a:ext uri="{909E8E84-426E-40DD-AFC4-6F175D3DCCD1}">
                  <a14:hiddenFill>
                    <a:noFill/>
                  </a14:hiddenFill>
                </a:ext>
              </a:extLst>
            </xdr:spPr>
          </xdr:sp>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19</xdr:row>
          <xdr:rowOff>99745</xdr:rowOff>
        </xdr:from>
        <xdr:to>
          <xdr:col>13</xdr:col>
          <xdr:colOff>602051</xdr:colOff>
          <xdr:row>20</xdr:row>
          <xdr:rowOff>99737</xdr:rowOff>
        </xdr:to>
        <xdr:grpSp>
          <xdr:nvGrpSpPr>
            <xdr:cNvPr id="109" name="Group 108">
              <a:extLst>
                <a:ext uri="{FF2B5EF4-FFF2-40B4-BE49-F238E27FC236}">
                  <a16:creationId xmlns:a16="http://schemas.microsoft.com/office/drawing/2014/main" id="{00000000-0008-0000-0100-00006D000000}"/>
                </a:ext>
              </a:extLst>
            </xdr:cNvPr>
            <xdr:cNvGrpSpPr/>
          </xdr:nvGrpSpPr>
          <xdr:grpSpPr>
            <a:xfrm>
              <a:off x="7674819" y="3670259"/>
              <a:ext cx="1276575" cy="195935"/>
              <a:chOff x="7355902" y="381854"/>
              <a:chExt cx="1216705" cy="188695"/>
            </a:xfrm>
          </xdr:grpSpPr>
          <xdr:sp macro="" textlink="">
            <xdr:nvSpPr>
              <xdr:cNvPr id="2137" name="Group Box 89" hidden="1">
                <a:extLst>
                  <a:ext uri="{63B3BB69-23CF-44E3-9099-C40C66FF867C}">
                    <a14:compatExt spid="_x0000_s2137"/>
                  </a:ext>
                  <a:ext uri="{FF2B5EF4-FFF2-40B4-BE49-F238E27FC236}">
                    <a16:creationId xmlns:a16="http://schemas.microsoft.com/office/drawing/2014/main" id="{00000000-0008-0000-0100-000059080000}"/>
                  </a:ext>
                </a:extLst>
              </xdr:cNvPr>
              <xdr:cNvSpPr/>
            </xdr:nvSpPr>
            <xdr:spPr bwMode="auto">
              <a:xfrm>
                <a:off x="7355902" y="381854"/>
                <a:ext cx="1216705" cy="188695"/>
              </a:xfrm>
              <a:prstGeom prst="rect">
                <a:avLst/>
              </a:prstGeom>
              <a:noFill/>
              <a:ln w="9525">
                <a:miter lim="800000"/>
                <a:headEnd/>
                <a:tailEnd/>
              </a:ln>
              <a:extLst>
                <a:ext uri="{909E8E84-426E-40DD-AFC4-6F175D3DCCD1}">
                  <a14:hiddenFill>
                    <a:noFill/>
                  </a14:hiddenFill>
                </a:ext>
              </a:extLst>
            </xdr:spPr>
          </xdr:sp>
          <xdr:sp macro="" textlink="">
            <xdr:nvSpPr>
              <xdr:cNvPr id="2138" name="Option Button 90" hidden="1">
                <a:extLst>
                  <a:ext uri="{63B3BB69-23CF-44E3-9099-C40C66FF867C}">
                    <a14:compatExt spid="_x0000_s2138"/>
                  </a:ext>
                  <a:ext uri="{FF2B5EF4-FFF2-40B4-BE49-F238E27FC236}">
                    <a16:creationId xmlns:a16="http://schemas.microsoft.com/office/drawing/2014/main" id="{00000000-0008-0000-0100-00005A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139" name="Option Button 91" hidden="1">
                <a:extLst>
                  <a:ext uri="{63B3BB69-23CF-44E3-9099-C40C66FF867C}">
                    <a14:compatExt spid="_x0000_s2139"/>
                  </a:ext>
                  <a:ext uri="{FF2B5EF4-FFF2-40B4-BE49-F238E27FC236}">
                    <a16:creationId xmlns:a16="http://schemas.microsoft.com/office/drawing/2014/main" id="{00000000-0008-0000-0100-00005B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609631</xdr:colOff>
          <xdr:row>5</xdr:row>
          <xdr:rowOff>94893</xdr:rowOff>
        </xdr:from>
        <xdr:to>
          <xdr:col>13</xdr:col>
          <xdr:colOff>601692</xdr:colOff>
          <xdr:row>6</xdr:row>
          <xdr:rowOff>94885</xdr:rowOff>
        </xdr:to>
        <xdr:grpSp>
          <xdr:nvGrpSpPr>
            <xdr:cNvPr id="42" name="Group 41">
              <a:extLst>
                <a:ext uri="{FF2B5EF4-FFF2-40B4-BE49-F238E27FC236}">
                  <a16:creationId xmlns:a16="http://schemas.microsoft.com/office/drawing/2014/main" id="{00000000-0008-0000-0100-00002A000000}"/>
                </a:ext>
              </a:extLst>
            </xdr:cNvPr>
            <xdr:cNvGrpSpPr/>
          </xdr:nvGrpSpPr>
          <xdr:grpSpPr>
            <a:xfrm>
              <a:off x="7674460" y="1052836"/>
              <a:ext cx="1276575" cy="185049"/>
              <a:chOff x="7355902" y="381856"/>
              <a:chExt cx="1216705" cy="188694"/>
            </a:xfrm>
          </xdr:grpSpPr>
          <xdr:sp macro="" textlink="">
            <xdr:nvSpPr>
              <xdr:cNvPr id="2146" name="Group Box 98" hidden="1">
                <a:extLst>
                  <a:ext uri="{63B3BB69-23CF-44E3-9099-C40C66FF867C}">
                    <a14:compatExt spid="_x0000_s2146"/>
                  </a:ext>
                  <a:ext uri="{FF2B5EF4-FFF2-40B4-BE49-F238E27FC236}">
                    <a16:creationId xmlns:a16="http://schemas.microsoft.com/office/drawing/2014/main" id="{00000000-0008-0000-0100-000062080000}"/>
                  </a:ext>
                </a:extLst>
              </xdr:cNvPr>
              <xdr:cNvSpPr/>
            </xdr:nvSpPr>
            <xdr:spPr bwMode="auto">
              <a:xfrm>
                <a:off x="7355902" y="381856"/>
                <a:ext cx="1216705" cy="188694"/>
              </a:xfrm>
              <a:prstGeom prst="rect">
                <a:avLst/>
              </a:prstGeom>
              <a:noFill/>
              <a:ln w="9525">
                <a:miter lim="800000"/>
                <a:headEnd/>
                <a:tailEnd/>
              </a:ln>
              <a:extLst>
                <a:ext uri="{909E8E84-426E-40DD-AFC4-6F175D3DCCD1}">
                  <a14:hiddenFill>
                    <a:noFill/>
                  </a14:hiddenFill>
                </a:ext>
              </a:extLst>
            </xdr:spPr>
          </xdr:sp>
          <xdr:sp macro="" textlink="">
            <xdr:nvSpPr>
              <xdr:cNvPr id="2147" name="Option Button 99" hidden="1">
                <a:extLst>
                  <a:ext uri="{63B3BB69-23CF-44E3-9099-C40C66FF867C}">
                    <a14:compatExt spid="_x0000_s2147"/>
                  </a:ext>
                  <a:ext uri="{FF2B5EF4-FFF2-40B4-BE49-F238E27FC236}">
                    <a16:creationId xmlns:a16="http://schemas.microsoft.com/office/drawing/2014/main" id="{00000000-0008-0000-0100-000063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148" name="Option Button 100" hidden="1">
                <a:extLst>
                  <a:ext uri="{63B3BB69-23CF-44E3-9099-C40C66FF867C}">
                    <a14:compatExt spid="_x0000_s2148"/>
                  </a:ext>
                  <a:ext uri="{FF2B5EF4-FFF2-40B4-BE49-F238E27FC236}">
                    <a16:creationId xmlns:a16="http://schemas.microsoft.com/office/drawing/2014/main" id="{00000000-0008-0000-0100-000064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21</xdr:row>
          <xdr:rowOff>99745</xdr:rowOff>
        </xdr:from>
        <xdr:to>
          <xdr:col>13</xdr:col>
          <xdr:colOff>602051</xdr:colOff>
          <xdr:row>22</xdr:row>
          <xdr:rowOff>99737</xdr:rowOff>
        </xdr:to>
        <xdr:grpSp>
          <xdr:nvGrpSpPr>
            <xdr:cNvPr id="34" name="Group 33">
              <a:extLst>
                <a:ext uri="{FF2B5EF4-FFF2-40B4-BE49-F238E27FC236}">
                  <a16:creationId xmlns:a16="http://schemas.microsoft.com/office/drawing/2014/main" id="{00000000-0008-0000-0100-000022000000}"/>
                </a:ext>
              </a:extLst>
            </xdr:cNvPr>
            <xdr:cNvGrpSpPr/>
          </xdr:nvGrpSpPr>
          <xdr:grpSpPr>
            <a:xfrm>
              <a:off x="7674819" y="4051259"/>
              <a:ext cx="1276575" cy="185049"/>
              <a:chOff x="7355902" y="381856"/>
              <a:chExt cx="1216705" cy="188694"/>
            </a:xfrm>
          </xdr:grpSpPr>
          <xdr:sp macro="" textlink="">
            <xdr:nvSpPr>
              <xdr:cNvPr id="2149" name="Group Box 101" hidden="1">
                <a:extLst>
                  <a:ext uri="{63B3BB69-23CF-44E3-9099-C40C66FF867C}">
                    <a14:compatExt spid="_x0000_s2149"/>
                  </a:ext>
                  <a:ext uri="{FF2B5EF4-FFF2-40B4-BE49-F238E27FC236}">
                    <a16:creationId xmlns:a16="http://schemas.microsoft.com/office/drawing/2014/main" id="{00000000-0008-0000-0100-000065080000}"/>
                  </a:ext>
                </a:extLst>
              </xdr:cNvPr>
              <xdr:cNvSpPr/>
            </xdr:nvSpPr>
            <xdr:spPr bwMode="auto">
              <a:xfrm>
                <a:off x="7355902" y="381856"/>
                <a:ext cx="1216705" cy="188694"/>
              </a:xfrm>
              <a:prstGeom prst="rect">
                <a:avLst/>
              </a:prstGeom>
              <a:noFill/>
              <a:ln w="9525">
                <a:miter lim="800000"/>
                <a:headEnd/>
                <a:tailEnd/>
              </a:ln>
              <a:extLst>
                <a:ext uri="{909E8E84-426E-40DD-AFC4-6F175D3DCCD1}">
                  <a14:hiddenFill>
                    <a:noFill/>
                  </a14:hiddenFill>
                </a:ext>
              </a:extLst>
            </xdr:spPr>
          </xdr:sp>
          <xdr:sp macro="" textlink="">
            <xdr:nvSpPr>
              <xdr:cNvPr id="2150" name="Option Button 102" hidden="1">
                <a:extLst>
                  <a:ext uri="{63B3BB69-23CF-44E3-9099-C40C66FF867C}">
                    <a14:compatExt spid="_x0000_s2150"/>
                  </a:ext>
                  <a:ext uri="{FF2B5EF4-FFF2-40B4-BE49-F238E27FC236}">
                    <a16:creationId xmlns:a16="http://schemas.microsoft.com/office/drawing/2014/main" id="{00000000-0008-0000-0100-000066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151" name="Option Button 103" hidden="1">
                <a:extLst>
                  <a:ext uri="{63B3BB69-23CF-44E3-9099-C40C66FF867C}">
                    <a14:compatExt spid="_x0000_s2151"/>
                  </a:ext>
                  <a:ext uri="{FF2B5EF4-FFF2-40B4-BE49-F238E27FC236}">
                    <a16:creationId xmlns:a16="http://schemas.microsoft.com/office/drawing/2014/main" id="{00000000-0008-0000-0100-000067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23</xdr:row>
          <xdr:rowOff>99745</xdr:rowOff>
        </xdr:from>
        <xdr:to>
          <xdr:col>13</xdr:col>
          <xdr:colOff>602051</xdr:colOff>
          <xdr:row>24</xdr:row>
          <xdr:rowOff>99737</xdr:rowOff>
        </xdr:to>
        <xdr:grpSp>
          <xdr:nvGrpSpPr>
            <xdr:cNvPr id="38" name="Group 37">
              <a:extLst>
                <a:ext uri="{FF2B5EF4-FFF2-40B4-BE49-F238E27FC236}">
                  <a16:creationId xmlns:a16="http://schemas.microsoft.com/office/drawing/2014/main" id="{00000000-0008-0000-0100-000026000000}"/>
                </a:ext>
              </a:extLst>
            </xdr:cNvPr>
            <xdr:cNvGrpSpPr/>
          </xdr:nvGrpSpPr>
          <xdr:grpSpPr>
            <a:xfrm>
              <a:off x="7674819" y="4421374"/>
              <a:ext cx="1276575" cy="185049"/>
              <a:chOff x="7355902" y="381856"/>
              <a:chExt cx="1216705" cy="188694"/>
            </a:xfrm>
          </xdr:grpSpPr>
          <xdr:sp macro="" textlink="">
            <xdr:nvSpPr>
              <xdr:cNvPr id="2152" name="Group Box 104" hidden="1">
                <a:extLst>
                  <a:ext uri="{63B3BB69-23CF-44E3-9099-C40C66FF867C}">
                    <a14:compatExt spid="_x0000_s2152"/>
                  </a:ext>
                  <a:ext uri="{FF2B5EF4-FFF2-40B4-BE49-F238E27FC236}">
                    <a16:creationId xmlns:a16="http://schemas.microsoft.com/office/drawing/2014/main" id="{00000000-0008-0000-0100-000068080000}"/>
                  </a:ext>
                </a:extLst>
              </xdr:cNvPr>
              <xdr:cNvSpPr/>
            </xdr:nvSpPr>
            <xdr:spPr bwMode="auto">
              <a:xfrm>
                <a:off x="7355902" y="381856"/>
                <a:ext cx="1216705" cy="188694"/>
              </a:xfrm>
              <a:prstGeom prst="rect">
                <a:avLst/>
              </a:prstGeom>
              <a:noFill/>
              <a:ln w="9525">
                <a:miter lim="800000"/>
                <a:headEnd/>
                <a:tailEnd/>
              </a:ln>
              <a:extLst>
                <a:ext uri="{909E8E84-426E-40DD-AFC4-6F175D3DCCD1}">
                  <a14:hiddenFill>
                    <a:noFill/>
                  </a14:hiddenFill>
                </a:ext>
              </a:extLst>
            </xdr:spPr>
          </xdr:sp>
          <xdr:sp macro="" textlink="">
            <xdr:nvSpPr>
              <xdr:cNvPr id="2153" name="Option Button 105" hidden="1">
                <a:extLst>
                  <a:ext uri="{63B3BB69-23CF-44E3-9099-C40C66FF867C}">
                    <a14:compatExt spid="_x0000_s2153"/>
                  </a:ext>
                  <a:ext uri="{FF2B5EF4-FFF2-40B4-BE49-F238E27FC236}">
                    <a16:creationId xmlns:a16="http://schemas.microsoft.com/office/drawing/2014/main" id="{00000000-0008-0000-0100-000069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154" name="Option Button 106" hidden="1">
                <a:extLst>
                  <a:ext uri="{63B3BB69-23CF-44E3-9099-C40C66FF867C}">
                    <a14:compatExt spid="_x0000_s2154"/>
                  </a:ext>
                  <a:ext uri="{FF2B5EF4-FFF2-40B4-BE49-F238E27FC236}">
                    <a16:creationId xmlns:a16="http://schemas.microsoft.com/office/drawing/2014/main" id="{00000000-0008-0000-0100-00006A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xdr:row>
          <xdr:rowOff>902</xdr:rowOff>
        </xdr:from>
        <xdr:to>
          <xdr:col>13</xdr:col>
          <xdr:colOff>602051</xdr:colOff>
          <xdr:row>3</xdr:row>
          <xdr:rowOff>895</xdr:rowOff>
        </xdr:to>
        <xdr:grpSp>
          <xdr:nvGrpSpPr>
            <xdr:cNvPr id="43" name="Group 42">
              <a:extLst>
                <a:ext uri="{FF2B5EF4-FFF2-40B4-BE49-F238E27FC236}">
                  <a16:creationId xmlns:a16="http://schemas.microsoft.com/office/drawing/2014/main" id="{00000000-0008-0000-0100-00002B000000}"/>
                </a:ext>
              </a:extLst>
            </xdr:cNvPr>
            <xdr:cNvGrpSpPr/>
          </xdr:nvGrpSpPr>
          <xdr:grpSpPr>
            <a:xfrm>
              <a:off x="7674819" y="371016"/>
              <a:ext cx="1276575" cy="195936"/>
              <a:chOff x="7355900" y="381924"/>
              <a:chExt cx="1216705" cy="188695"/>
            </a:xfrm>
          </xdr:grpSpPr>
          <xdr:sp macro="" textlink="">
            <xdr:nvSpPr>
              <xdr:cNvPr id="2155" name="Group Box 107" hidden="1">
                <a:extLst>
                  <a:ext uri="{63B3BB69-23CF-44E3-9099-C40C66FF867C}">
                    <a14:compatExt spid="_x0000_s2155"/>
                  </a:ext>
                  <a:ext uri="{FF2B5EF4-FFF2-40B4-BE49-F238E27FC236}">
                    <a16:creationId xmlns:a16="http://schemas.microsoft.com/office/drawing/2014/main" id="{00000000-0008-0000-0100-00006B080000}"/>
                  </a:ext>
                </a:extLst>
              </xdr:cNvPr>
              <xdr:cNvSpPr/>
            </xdr:nvSpPr>
            <xdr:spPr bwMode="auto">
              <a:xfrm>
                <a:off x="7355900" y="381924"/>
                <a:ext cx="1216705" cy="188695"/>
              </a:xfrm>
              <a:prstGeom prst="rect">
                <a:avLst/>
              </a:prstGeom>
              <a:noFill/>
              <a:ln w="9525">
                <a:miter lim="800000"/>
                <a:headEnd/>
                <a:tailEnd/>
              </a:ln>
              <a:extLst>
                <a:ext uri="{909E8E84-426E-40DD-AFC4-6F175D3DCCD1}">
                  <a14:hiddenFill>
                    <a:noFill/>
                  </a14:hiddenFill>
                </a:ext>
              </a:extLst>
            </xdr:spPr>
          </xdr:sp>
          <xdr:sp macro="" textlink="">
            <xdr:nvSpPr>
              <xdr:cNvPr id="2156" name="Option Button 108" hidden="1">
                <a:extLst>
                  <a:ext uri="{63B3BB69-23CF-44E3-9099-C40C66FF867C}">
                    <a14:compatExt spid="_x0000_s2156"/>
                  </a:ext>
                  <a:ext uri="{FF2B5EF4-FFF2-40B4-BE49-F238E27FC236}">
                    <a16:creationId xmlns:a16="http://schemas.microsoft.com/office/drawing/2014/main" id="{00000000-0008-0000-0100-00006C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157" name="Option Button 109" hidden="1">
                <a:extLst>
                  <a:ext uri="{63B3BB69-23CF-44E3-9099-C40C66FF867C}">
                    <a14:compatExt spid="_x0000_s2157"/>
                  </a:ext>
                  <a:ext uri="{FF2B5EF4-FFF2-40B4-BE49-F238E27FC236}">
                    <a16:creationId xmlns:a16="http://schemas.microsoft.com/office/drawing/2014/main" id="{00000000-0008-0000-0100-00006D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7</xdr:row>
          <xdr:rowOff>95252</xdr:rowOff>
        </xdr:from>
        <xdr:to>
          <xdr:col>13</xdr:col>
          <xdr:colOff>602051</xdr:colOff>
          <xdr:row>8</xdr:row>
          <xdr:rowOff>95244</xdr:rowOff>
        </xdr:to>
        <xdr:grpSp>
          <xdr:nvGrpSpPr>
            <xdr:cNvPr id="46" name="Group 45">
              <a:extLst>
                <a:ext uri="{FF2B5EF4-FFF2-40B4-BE49-F238E27FC236}">
                  <a16:creationId xmlns:a16="http://schemas.microsoft.com/office/drawing/2014/main" id="{00000000-0008-0000-0100-00002E000000}"/>
                </a:ext>
              </a:extLst>
            </xdr:cNvPr>
            <xdr:cNvGrpSpPr/>
          </xdr:nvGrpSpPr>
          <xdr:grpSpPr>
            <a:xfrm>
              <a:off x="7674819" y="1423309"/>
              <a:ext cx="1276575" cy="185049"/>
              <a:chOff x="7355900" y="381856"/>
              <a:chExt cx="1216705" cy="188694"/>
            </a:xfrm>
          </xdr:grpSpPr>
          <xdr:sp macro="" textlink="">
            <xdr:nvSpPr>
              <xdr:cNvPr id="2158" name="Group Box 110" hidden="1">
                <a:extLst>
                  <a:ext uri="{63B3BB69-23CF-44E3-9099-C40C66FF867C}">
                    <a14:compatExt spid="_x0000_s2158"/>
                  </a:ext>
                  <a:ext uri="{FF2B5EF4-FFF2-40B4-BE49-F238E27FC236}">
                    <a16:creationId xmlns:a16="http://schemas.microsoft.com/office/drawing/2014/main" id="{00000000-0008-0000-0100-00006E080000}"/>
                  </a:ext>
                </a:extLst>
              </xdr:cNvPr>
              <xdr:cNvSpPr/>
            </xdr:nvSpPr>
            <xdr:spPr bwMode="auto">
              <a:xfrm>
                <a:off x="7355900" y="381856"/>
                <a:ext cx="1216705" cy="188694"/>
              </a:xfrm>
              <a:prstGeom prst="rect">
                <a:avLst/>
              </a:prstGeom>
              <a:noFill/>
              <a:ln w="9525">
                <a:miter lim="800000"/>
                <a:headEnd/>
                <a:tailEnd/>
              </a:ln>
              <a:extLst>
                <a:ext uri="{909E8E84-426E-40DD-AFC4-6F175D3DCCD1}">
                  <a14:hiddenFill>
                    <a:noFill/>
                  </a14:hiddenFill>
                </a:ext>
              </a:extLst>
            </xdr:spPr>
          </xdr:sp>
          <xdr:sp macro="" textlink="">
            <xdr:nvSpPr>
              <xdr:cNvPr id="2159" name="Option Button 111" hidden="1">
                <a:extLst>
                  <a:ext uri="{63B3BB69-23CF-44E3-9099-C40C66FF867C}">
                    <a14:compatExt spid="_x0000_s2159"/>
                  </a:ext>
                  <a:ext uri="{FF2B5EF4-FFF2-40B4-BE49-F238E27FC236}">
                    <a16:creationId xmlns:a16="http://schemas.microsoft.com/office/drawing/2014/main" id="{00000000-0008-0000-0100-00006F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160" name="Option Button 112" hidden="1">
                <a:extLst>
                  <a:ext uri="{63B3BB69-23CF-44E3-9099-C40C66FF867C}">
                    <a14:compatExt spid="_x0000_s2160"/>
                  </a:ext>
                  <a:ext uri="{FF2B5EF4-FFF2-40B4-BE49-F238E27FC236}">
                    <a16:creationId xmlns:a16="http://schemas.microsoft.com/office/drawing/2014/main" id="{00000000-0008-0000-0100-000070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9</xdr:row>
          <xdr:rowOff>95252</xdr:rowOff>
        </xdr:from>
        <xdr:to>
          <xdr:col>13</xdr:col>
          <xdr:colOff>602051</xdr:colOff>
          <xdr:row>10</xdr:row>
          <xdr:rowOff>95244</xdr:rowOff>
        </xdr:to>
        <xdr:grpSp>
          <xdr:nvGrpSpPr>
            <xdr:cNvPr id="50" name="Group 49">
              <a:extLst>
                <a:ext uri="{FF2B5EF4-FFF2-40B4-BE49-F238E27FC236}">
                  <a16:creationId xmlns:a16="http://schemas.microsoft.com/office/drawing/2014/main" id="{00000000-0008-0000-0100-000032000000}"/>
                </a:ext>
              </a:extLst>
            </xdr:cNvPr>
            <xdr:cNvGrpSpPr/>
          </xdr:nvGrpSpPr>
          <xdr:grpSpPr>
            <a:xfrm>
              <a:off x="7674819" y="1793423"/>
              <a:ext cx="1276575" cy="185050"/>
              <a:chOff x="7355900" y="381856"/>
              <a:chExt cx="1216705" cy="188696"/>
            </a:xfrm>
          </xdr:grpSpPr>
          <xdr:sp macro="" textlink="">
            <xdr:nvSpPr>
              <xdr:cNvPr id="2161" name="Group Box 113" hidden="1">
                <a:extLst>
                  <a:ext uri="{63B3BB69-23CF-44E3-9099-C40C66FF867C}">
                    <a14:compatExt spid="_x0000_s2161"/>
                  </a:ext>
                  <a:ext uri="{FF2B5EF4-FFF2-40B4-BE49-F238E27FC236}">
                    <a16:creationId xmlns:a16="http://schemas.microsoft.com/office/drawing/2014/main" id="{00000000-0008-0000-0100-000071080000}"/>
                  </a:ext>
                </a:extLst>
              </xdr:cNvPr>
              <xdr:cNvSpPr/>
            </xdr:nvSpPr>
            <xdr:spPr bwMode="auto">
              <a:xfrm>
                <a:off x="7355900" y="381856"/>
                <a:ext cx="1216705" cy="188696"/>
              </a:xfrm>
              <a:prstGeom prst="rect">
                <a:avLst/>
              </a:prstGeom>
              <a:noFill/>
              <a:ln w="9525">
                <a:miter lim="800000"/>
                <a:headEnd/>
                <a:tailEnd/>
              </a:ln>
              <a:extLst>
                <a:ext uri="{909E8E84-426E-40DD-AFC4-6F175D3DCCD1}">
                  <a14:hiddenFill>
                    <a:noFill/>
                  </a14:hiddenFill>
                </a:ext>
              </a:extLst>
            </xdr:spPr>
          </xdr:sp>
          <xdr:sp macro="" textlink="">
            <xdr:nvSpPr>
              <xdr:cNvPr id="2162" name="Option Button 114" hidden="1">
                <a:extLst>
                  <a:ext uri="{63B3BB69-23CF-44E3-9099-C40C66FF867C}">
                    <a14:compatExt spid="_x0000_s2162"/>
                  </a:ext>
                  <a:ext uri="{FF2B5EF4-FFF2-40B4-BE49-F238E27FC236}">
                    <a16:creationId xmlns:a16="http://schemas.microsoft.com/office/drawing/2014/main" id="{00000000-0008-0000-0100-000072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163" name="Option Button 115" hidden="1">
                <a:extLst>
                  <a:ext uri="{63B3BB69-23CF-44E3-9099-C40C66FF867C}">
                    <a14:compatExt spid="_x0000_s2163"/>
                  </a:ext>
                  <a:ext uri="{FF2B5EF4-FFF2-40B4-BE49-F238E27FC236}">
                    <a16:creationId xmlns:a16="http://schemas.microsoft.com/office/drawing/2014/main" id="{00000000-0008-0000-0100-000073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12</xdr:row>
          <xdr:rowOff>902</xdr:rowOff>
        </xdr:from>
        <xdr:to>
          <xdr:col>13</xdr:col>
          <xdr:colOff>602051</xdr:colOff>
          <xdr:row>13</xdr:row>
          <xdr:rowOff>894</xdr:rowOff>
        </xdr:to>
        <xdr:grpSp>
          <xdr:nvGrpSpPr>
            <xdr:cNvPr id="54" name="Group 53">
              <a:extLst>
                <a:ext uri="{FF2B5EF4-FFF2-40B4-BE49-F238E27FC236}">
                  <a16:creationId xmlns:a16="http://schemas.microsoft.com/office/drawing/2014/main" id="{00000000-0008-0000-0100-000036000000}"/>
                </a:ext>
              </a:extLst>
            </xdr:cNvPr>
            <xdr:cNvGrpSpPr/>
          </xdr:nvGrpSpPr>
          <xdr:grpSpPr>
            <a:xfrm>
              <a:off x="7674819" y="2254245"/>
              <a:ext cx="1276575" cy="195935"/>
              <a:chOff x="7355900" y="381854"/>
              <a:chExt cx="1216705" cy="188695"/>
            </a:xfrm>
          </xdr:grpSpPr>
          <xdr:sp macro="" textlink="">
            <xdr:nvSpPr>
              <xdr:cNvPr id="2164" name="Group Box 116" hidden="1">
                <a:extLst>
                  <a:ext uri="{63B3BB69-23CF-44E3-9099-C40C66FF867C}">
                    <a14:compatExt spid="_x0000_s2164"/>
                  </a:ext>
                  <a:ext uri="{FF2B5EF4-FFF2-40B4-BE49-F238E27FC236}">
                    <a16:creationId xmlns:a16="http://schemas.microsoft.com/office/drawing/2014/main" id="{00000000-0008-0000-0100-000074080000}"/>
                  </a:ext>
                </a:extLst>
              </xdr:cNvPr>
              <xdr:cNvSpPr/>
            </xdr:nvSpPr>
            <xdr:spPr bwMode="auto">
              <a:xfrm>
                <a:off x="7355900" y="381854"/>
                <a:ext cx="1216705" cy="188695"/>
              </a:xfrm>
              <a:prstGeom prst="rect">
                <a:avLst/>
              </a:prstGeom>
              <a:noFill/>
              <a:ln w="9525">
                <a:miter lim="800000"/>
                <a:headEnd/>
                <a:tailEnd/>
              </a:ln>
              <a:extLst>
                <a:ext uri="{909E8E84-426E-40DD-AFC4-6F175D3DCCD1}">
                  <a14:hiddenFill>
                    <a:noFill/>
                  </a14:hiddenFill>
                </a:ext>
              </a:extLst>
            </xdr:spPr>
          </xdr:sp>
          <xdr:sp macro="" textlink="">
            <xdr:nvSpPr>
              <xdr:cNvPr id="2165" name="Option Button 117" hidden="1">
                <a:extLst>
                  <a:ext uri="{63B3BB69-23CF-44E3-9099-C40C66FF867C}">
                    <a14:compatExt spid="_x0000_s2165"/>
                  </a:ext>
                  <a:ext uri="{FF2B5EF4-FFF2-40B4-BE49-F238E27FC236}">
                    <a16:creationId xmlns:a16="http://schemas.microsoft.com/office/drawing/2014/main" id="{00000000-0008-0000-0100-000075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166" name="Option Button 118" hidden="1">
                <a:extLst>
                  <a:ext uri="{63B3BB69-23CF-44E3-9099-C40C66FF867C}">
                    <a14:compatExt spid="_x0000_s2166"/>
                  </a:ext>
                  <a:ext uri="{FF2B5EF4-FFF2-40B4-BE49-F238E27FC236}">
                    <a16:creationId xmlns:a16="http://schemas.microsoft.com/office/drawing/2014/main" id="{00000000-0008-0000-0100-000076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15</xdr:row>
          <xdr:rowOff>99745</xdr:rowOff>
        </xdr:from>
        <xdr:to>
          <xdr:col>13</xdr:col>
          <xdr:colOff>602051</xdr:colOff>
          <xdr:row>16</xdr:row>
          <xdr:rowOff>99737</xdr:rowOff>
        </xdr:to>
        <xdr:grpSp>
          <xdr:nvGrpSpPr>
            <xdr:cNvPr id="58" name="Group 57">
              <a:extLst>
                <a:ext uri="{FF2B5EF4-FFF2-40B4-BE49-F238E27FC236}">
                  <a16:creationId xmlns:a16="http://schemas.microsoft.com/office/drawing/2014/main" id="{00000000-0008-0000-0100-00003A000000}"/>
                </a:ext>
              </a:extLst>
            </xdr:cNvPr>
            <xdr:cNvGrpSpPr/>
          </xdr:nvGrpSpPr>
          <xdr:grpSpPr>
            <a:xfrm>
              <a:off x="7674819" y="2919145"/>
              <a:ext cx="1276575" cy="185049"/>
              <a:chOff x="7355900" y="381856"/>
              <a:chExt cx="1216705" cy="188694"/>
            </a:xfrm>
          </xdr:grpSpPr>
          <xdr:sp macro="" textlink="">
            <xdr:nvSpPr>
              <xdr:cNvPr id="2167" name="Group Box 119" hidden="1">
                <a:extLst>
                  <a:ext uri="{63B3BB69-23CF-44E3-9099-C40C66FF867C}">
                    <a14:compatExt spid="_x0000_s2167"/>
                  </a:ext>
                  <a:ext uri="{FF2B5EF4-FFF2-40B4-BE49-F238E27FC236}">
                    <a16:creationId xmlns:a16="http://schemas.microsoft.com/office/drawing/2014/main" id="{00000000-0008-0000-0100-000077080000}"/>
                  </a:ext>
                </a:extLst>
              </xdr:cNvPr>
              <xdr:cNvSpPr/>
            </xdr:nvSpPr>
            <xdr:spPr bwMode="auto">
              <a:xfrm>
                <a:off x="7355900" y="381856"/>
                <a:ext cx="1216705" cy="188694"/>
              </a:xfrm>
              <a:prstGeom prst="rect">
                <a:avLst/>
              </a:prstGeom>
              <a:noFill/>
              <a:ln w="9525">
                <a:miter lim="800000"/>
                <a:headEnd/>
                <a:tailEnd/>
              </a:ln>
              <a:extLst>
                <a:ext uri="{909E8E84-426E-40DD-AFC4-6F175D3DCCD1}">
                  <a14:hiddenFill>
                    <a:noFill/>
                  </a14:hiddenFill>
                </a:ext>
              </a:extLst>
            </xdr:spPr>
          </xdr:sp>
          <xdr:sp macro="" textlink="">
            <xdr:nvSpPr>
              <xdr:cNvPr id="2168" name="Option Button 120" hidden="1">
                <a:extLst>
                  <a:ext uri="{63B3BB69-23CF-44E3-9099-C40C66FF867C}">
                    <a14:compatExt spid="_x0000_s2168"/>
                  </a:ext>
                  <a:ext uri="{FF2B5EF4-FFF2-40B4-BE49-F238E27FC236}">
                    <a16:creationId xmlns:a16="http://schemas.microsoft.com/office/drawing/2014/main" id="{00000000-0008-0000-0100-000078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169" name="Option Button 121" hidden="1">
                <a:extLst>
                  <a:ext uri="{63B3BB69-23CF-44E3-9099-C40C66FF867C}">
                    <a14:compatExt spid="_x0000_s2169"/>
                  </a:ext>
                  <a:ext uri="{FF2B5EF4-FFF2-40B4-BE49-F238E27FC236}">
                    <a16:creationId xmlns:a16="http://schemas.microsoft.com/office/drawing/2014/main" id="{00000000-0008-0000-0100-000079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17</xdr:row>
          <xdr:rowOff>99745</xdr:rowOff>
        </xdr:from>
        <xdr:to>
          <xdr:col>13</xdr:col>
          <xdr:colOff>602051</xdr:colOff>
          <xdr:row>18</xdr:row>
          <xdr:rowOff>99737</xdr:rowOff>
        </xdr:to>
        <xdr:grpSp>
          <xdr:nvGrpSpPr>
            <xdr:cNvPr id="62" name="Group 61">
              <a:extLst>
                <a:ext uri="{FF2B5EF4-FFF2-40B4-BE49-F238E27FC236}">
                  <a16:creationId xmlns:a16="http://schemas.microsoft.com/office/drawing/2014/main" id="{00000000-0008-0000-0100-00003E000000}"/>
                </a:ext>
              </a:extLst>
            </xdr:cNvPr>
            <xdr:cNvGrpSpPr/>
          </xdr:nvGrpSpPr>
          <xdr:grpSpPr>
            <a:xfrm>
              <a:off x="7674819" y="3300145"/>
              <a:ext cx="1276575" cy="185049"/>
              <a:chOff x="7355900" y="381856"/>
              <a:chExt cx="1216705" cy="188694"/>
            </a:xfrm>
          </xdr:grpSpPr>
          <xdr:sp macro="" textlink="">
            <xdr:nvSpPr>
              <xdr:cNvPr id="2170" name="Group Box 122" hidden="1">
                <a:extLst>
                  <a:ext uri="{63B3BB69-23CF-44E3-9099-C40C66FF867C}">
                    <a14:compatExt spid="_x0000_s2170"/>
                  </a:ext>
                  <a:ext uri="{FF2B5EF4-FFF2-40B4-BE49-F238E27FC236}">
                    <a16:creationId xmlns:a16="http://schemas.microsoft.com/office/drawing/2014/main" id="{00000000-0008-0000-0100-00007A080000}"/>
                  </a:ext>
                </a:extLst>
              </xdr:cNvPr>
              <xdr:cNvSpPr/>
            </xdr:nvSpPr>
            <xdr:spPr bwMode="auto">
              <a:xfrm>
                <a:off x="7355900" y="381856"/>
                <a:ext cx="1216705" cy="188694"/>
              </a:xfrm>
              <a:prstGeom prst="rect">
                <a:avLst/>
              </a:prstGeom>
              <a:noFill/>
              <a:ln w="9525">
                <a:miter lim="800000"/>
                <a:headEnd/>
                <a:tailEnd/>
              </a:ln>
              <a:extLst>
                <a:ext uri="{909E8E84-426E-40DD-AFC4-6F175D3DCCD1}">
                  <a14:hiddenFill>
                    <a:noFill/>
                  </a14:hiddenFill>
                </a:ext>
              </a:extLst>
            </xdr:spPr>
          </xdr:sp>
          <xdr:sp macro="" textlink="">
            <xdr:nvSpPr>
              <xdr:cNvPr id="2171" name="Option Button 123" hidden="1">
                <a:extLst>
                  <a:ext uri="{63B3BB69-23CF-44E3-9099-C40C66FF867C}">
                    <a14:compatExt spid="_x0000_s2171"/>
                  </a:ext>
                  <a:ext uri="{FF2B5EF4-FFF2-40B4-BE49-F238E27FC236}">
                    <a16:creationId xmlns:a16="http://schemas.microsoft.com/office/drawing/2014/main" id="{00000000-0008-0000-0100-00007B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172" name="Option Button 124" hidden="1">
                <a:extLst>
                  <a:ext uri="{63B3BB69-23CF-44E3-9099-C40C66FF867C}">
                    <a14:compatExt spid="_x0000_s2172"/>
                  </a:ext>
                  <a:ext uri="{FF2B5EF4-FFF2-40B4-BE49-F238E27FC236}">
                    <a16:creationId xmlns:a16="http://schemas.microsoft.com/office/drawing/2014/main" id="{00000000-0008-0000-0100-00007C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19</xdr:row>
          <xdr:rowOff>99745</xdr:rowOff>
        </xdr:from>
        <xdr:to>
          <xdr:col>13</xdr:col>
          <xdr:colOff>602051</xdr:colOff>
          <xdr:row>20</xdr:row>
          <xdr:rowOff>99737</xdr:rowOff>
        </xdr:to>
        <xdr:grpSp>
          <xdr:nvGrpSpPr>
            <xdr:cNvPr id="66" name="Group 65">
              <a:extLst>
                <a:ext uri="{FF2B5EF4-FFF2-40B4-BE49-F238E27FC236}">
                  <a16:creationId xmlns:a16="http://schemas.microsoft.com/office/drawing/2014/main" id="{00000000-0008-0000-0100-000042000000}"/>
                </a:ext>
              </a:extLst>
            </xdr:cNvPr>
            <xdr:cNvGrpSpPr/>
          </xdr:nvGrpSpPr>
          <xdr:grpSpPr>
            <a:xfrm>
              <a:off x="7674819" y="3670259"/>
              <a:ext cx="1276575" cy="195935"/>
              <a:chOff x="7355900" y="381854"/>
              <a:chExt cx="1216705" cy="188695"/>
            </a:xfrm>
          </xdr:grpSpPr>
          <xdr:sp macro="" textlink="">
            <xdr:nvSpPr>
              <xdr:cNvPr id="2173" name="Group Box 125" hidden="1">
                <a:extLst>
                  <a:ext uri="{63B3BB69-23CF-44E3-9099-C40C66FF867C}">
                    <a14:compatExt spid="_x0000_s2173"/>
                  </a:ext>
                  <a:ext uri="{FF2B5EF4-FFF2-40B4-BE49-F238E27FC236}">
                    <a16:creationId xmlns:a16="http://schemas.microsoft.com/office/drawing/2014/main" id="{00000000-0008-0000-0100-00007D080000}"/>
                  </a:ext>
                </a:extLst>
              </xdr:cNvPr>
              <xdr:cNvSpPr/>
            </xdr:nvSpPr>
            <xdr:spPr bwMode="auto">
              <a:xfrm>
                <a:off x="7355900" y="381854"/>
                <a:ext cx="1216705" cy="188695"/>
              </a:xfrm>
              <a:prstGeom prst="rect">
                <a:avLst/>
              </a:prstGeom>
              <a:noFill/>
              <a:ln w="9525">
                <a:miter lim="800000"/>
                <a:headEnd/>
                <a:tailEnd/>
              </a:ln>
              <a:extLst>
                <a:ext uri="{909E8E84-426E-40DD-AFC4-6F175D3DCCD1}">
                  <a14:hiddenFill>
                    <a:noFill/>
                  </a14:hiddenFill>
                </a:ext>
              </a:extLst>
            </xdr:spPr>
          </xdr:sp>
          <xdr:sp macro="" textlink="">
            <xdr:nvSpPr>
              <xdr:cNvPr id="2174" name="Option Button 126" hidden="1">
                <a:extLst>
                  <a:ext uri="{63B3BB69-23CF-44E3-9099-C40C66FF867C}">
                    <a14:compatExt spid="_x0000_s2174"/>
                  </a:ext>
                  <a:ext uri="{FF2B5EF4-FFF2-40B4-BE49-F238E27FC236}">
                    <a16:creationId xmlns:a16="http://schemas.microsoft.com/office/drawing/2014/main" id="{00000000-0008-0000-0100-00007E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175" name="Option Button 127" hidden="1">
                <a:extLst>
                  <a:ext uri="{63B3BB69-23CF-44E3-9099-C40C66FF867C}">
                    <a14:compatExt spid="_x0000_s2175"/>
                  </a:ext>
                  <a:ext uri="{FF2B5EF4-FFF2-40B4-BE49-F238E27FC236}">
                    <a16:creationId xmlns:a16="http://schemas.microsoft.com/office/drawing/2014/main" id="{00000000-0008-0000-0100-00007F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609631</xdr:colOff>
          <xdr:row>5</xdr:row>
          <xdr:rowOff>94893</xdr:rowOff>
        </xdr:from>
        <xdr:to>
          <xdr:col>13</xdr:col>
          <xdr:colOff>601692</xdr:colOff>
          <xdr:row>6</xdr:row>
          <xdr:rowOff>94885</xdr:rowOff>
        </xdr:to>
        <xdr:grpSp>
          <xdr:nvGrpSpPr>
            <xdr:cNvPr id="70" name="Group 69">
              <a:extLst>
                <a:ext uri="{FF2B5EF4-FFF2-40B4-BE49-F238E27FC236}">
                  <a16:creationId xmlns:a16="http://schemas.microsoft.com/office/drawing/2014/main" id="{00000000-0008-0000-0100-000046000000}"/>
                </a:ext>
              </a:extLst>
            </xdr:cNvPr>
            <xdr:cNvGrpSpPr/>
          </xdr:nvGrpSpPr>
          <xdr:grpSpPr>
            <a:xfrm>
              <a:off x="7674460" y="1052836"/>
              <a:ext cx="1276575" cy="185049"/>
              <a:chOff x="7355900" y="381856"/>
              <a:chExt cx="1216705" cy="188694"/>
            </a:xfrm>
          </xdr:grpSpPr>
          <xdr:sp macro="" textlink="">
            <xdr:nvSpPr>
              <xdr:cNvPr id="2176" name="Group Box 128" hidden="1">
                <a:extLst>
                  <a:ext uri="{63B3BB69-23CF-44E3-9099-C40C66FF867C}">
                    <a14:compatExt spid="_x0000_s2176"/>
                  </a:ext>
                  <a:ext uri="{FF2B5EF4-FFF2-40B4-BE49-F238E27FC236}">
                    <a16:creationId xmlns:a16="http://schemas.microsoft.com/office/drawing/2014/main" id="{00000000-0008-0000-0100-000080080000}"/>
                  </a:ext>
                </a:extLst>
              </xdr:cNvPr>
              <xdr:cNvSpPr/>
            </xdr:nvSpPr>
            <xdr:spPr bwMode="auto">
              <a:xfrm>
                <a:off x="7355900" y="381856"/>
                <a:ext cx="1216705" cy="188694"/>
              </a:xfrm>
              <a:prstGeom prst="rect">
                <a:avLst/>
              </a:prstGeom>
              <a:noFill/>
              <a:ln w="9525">
                <a:miter lim="800000"/>
                <a:headEnd/>
                <a:tailEnd/>
              </a:ln>
              <a:extLst>
                <a:ext uri="{909E8E84-426E-40DD-AFC4-6F175D3DCCD1}">
                  <a14:hiddenFill>
                    <a:noFill/>
                  </a14:hiddenFill>
                </a:ext>
              </a:extLst>
            </xdr:spPr>
          </xdr:sp>
          <xdr:sp macro="" textlink="">
            <xdr:nvSpPr>
              <xdr:cNvPr id="2177" name="Option Button 129" hidden="1">
                <a:extLst>
                  <a:ext uri="{63B3BB69-23CF-44E3-9099-C40C66FF867C}">
                    <a14:compatExt spid="_x0000_s2177"/>
                  </a:ext>
                  <a:ext uri="{FF2B5EF4-FFF2-40B4-BE49-F238E27FC236}">
                    <a16:creationId xmlns:a16="http://schemas.microsoft.com/office/drawing/2014/main" id="{00000000-0008-0000-0100-000081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178" name="Option Button 130" hidden="1">
                <a:extLst>
                  <a:ext uri="{63B3BB69-23CF-44E3-9099-C40C66FF867C}">
                    <a14:compatExt spid="_x0000_s2178"/>
                  </a:ext>
                  <a:ext uri="{FF2B5EF4-FFF2-40B4-BE49-F238E27FC236}">
                    <a16:creationId xmlns:a16="http://schemas.microsoft.com/office/drawing/2014/main" id="{00000000-0008-0000-0100-000082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21</xdr:row>
          <xdr:rowOff>99745</xdr:rowOff>
        </xdr:from>
        <xdr:to>
          <xdr:col>13</xdr:col>
          <xdr:colOff>602051</xdr:colOff>
          <xdr:row>22</xdr:row>
          <xdr:rowOff>99737</xdr:rowOff>
        </xdr:to>
        <xdr:grpSp>
          <xdr:nvGrpSpPr>
            <xdr:cNvPr id="74" name="Group 73">
              <a:extLst>
                <a:ext uri="{FF2B5EF4-FFF2-40B4-BE49-F238E27FC236}">
                  <a16:creationId xmlns:a16="http://schemas.microsoft.com/office/drawing/2014/main" id="{00000000-0008-0000-0100-00004A000000}"/>
                </a:ext>
              </a:extLst>
            </xdr:cNvPr>
            <xdr:cNvGrpSpPr/>
          </xdr:nvGrpSpPr>
          <xdr:grpSpPr>
            <a:xfrm>
              <a:off x="7674819" y="4051259"/>
              <a:ext cx="1276575" cy="185049"/>
              <a:chOff x="7355900" y="381856"/>
              <a:chExt cx="1216705" cy="188694"/>
            </a:xfrm>
          </xdr:grpSpPr>
          <xdr:sp macro="" textlink="">
            <xdr:nvSpPr>
              <xdr:cNvPr id="2179" name="Group Box 131" hidden="1">
                <a:extLst>
                  <a:ext uri="{63B3BB69-23CF-44E3-9099-C40C66FF867C}">
                    <a14:compatExt spid="_x0000_s2179"/>
                  </a:ext>
                  <a:ext uri="{FF2B5EF4-FFF2-40B4-BE49-F238E27FC236}">
                    <a16:creationId xmlns:a16="http://schemas.microsoft.com/office/drawing/2014/main" id="{00000000-0008-0000-0100-000083080000}"/>
                  </a:ext>
                </a:extLst>
              </xdr:cNvPr>
              <xdr:cNvSpPr/>
            </xdr:nvSpPr>
            <xdr:spPr bwMode="auto">
              <a:xfrm>
                <a:off x="7355900" y="381856"/>
                <a:ext cx="1216705" cy="188694"/>
              </a:xfrm>
              <a:prstGeom prst="rect">
                <a:avLst/>
              </a:prstGeom>
              <a:noFill/>
              <a:ln w="9525">
                <a:miter lim="800000"/>
                <a:headEnd/>
                <a:tailEnd/>
              </a:ln>
              <a:extLst>
                <a:ext uri="{909E8E84-426E-40DD-AFC4-6F175D3DCCD1}">
                  <a14:hiddenFill>
                    <a:noFill/>
                  </a14:hiddenFill>
                </a:ext>
              </a:extLst>
            </xdr:spPr>
          </xdr:sp>
          <xdr:sp macro="" textlink="">
            <xdr:nvSpPr>
              <xdr:cNvPr id="2180" name="Option Button 132" hidden="1">
                <a:extLst>
                  <a:ext uri="{63B3BB69-23CF-44E3-9099-C40C66FF867C}">
                    <a14:compatExt spid="_x0000_s2180"/>
                  </a:ext>
                  <a:ext uri="{FF2B5EF4-FFF2-40B4-BE49-F238E27FC236}">
                    <a16:creationId xmlns:a16="http://schemas.microsoft.com/office/drawing/2014/main" id="{00000000-0008-0000-0100-000084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181" name="Option Button 133" hidden="1">
                <a:extLst>
                  <a:ext uri="{63B3BB69-23CF-44E3-9099-C40C66FF867C}">
                    <a14:compatExt spid="_x0000_s2181"/>
                  </a:ext>
                  <a:ext uri="{FF2B5EF4-FFF2-40B4-BE49-F238E27FC236}">
                    <a16:creationId xmlns:a16="http://schemas.microsoft.com/office/drawing/2014/main" id="{00000000-0008-0000-0100-000085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23</xdr:row>
          <xdr:rowOff>99745</xdr:rowOff>
        </xdr:from>
        <xdr:to>
          <xdr:col>13</xdr:col>
          <xdr:colOff>602051</xdr:colOff>
          <xdr:row>24</xdr:row>
          <xdr:rowOff>99737</xdr:rowOff>
        </xdr:to>
        <xdr:grpSp>
          <xdr:nvGrpSpPr>
            <xdr:cNvPr id="78" name="Group 77">
              <a:extLst>
                <a:ext uri="{FF2B5EF4-FFF2-40B4-BE49-F238E27FC236}">
                  <a16:creationId xmlns:a16="http://schemas.microsoft.com/office/drawing/2014/main" id="{00000000-0008-0000-0100-00004E000000}"/>
                </a:ext>
              </a:extLst>
            </xdr:cNvPr>
            <xdr:cNvGrpSpPr/>
          </xdr:nvGrpSpPr>
          <xdr:grpSpPr>
            <a:xfrm>
              <a:off x="7674819" y="4421374"/>
              <a:ext cx="1276575" cy="185049"/>
              <a:chOff x="7355900" y="381856"/>
              <a:chExt cx="1216705" cy="188694"/>
            </a:xfrm>
          </xdr:grpSpPr>
          <xdr:sp macro="" textlink="">
            <xdr:nvSpPr>
              <xdr:cNvPr id="2182" name="Group Box 134" hidden="1">
                <a:extLst>
                  <a:ext uri="{63B3BB69-23CF-44E3-9099-C40C66FF867C}">
                    <a14:compatExt spid="_x0000_s2182"/>
                  </a:ext>
                  <a:ext uri="{FF2B5EF4-FFF2-40B4-BE49-F238E27FC236}">
                    <a16:creationId xmlns:a16="http://schemas.microsoft.com/office/drawing/2014/main" id="{00000000-0008-0000-0100-000086080000}"/>
                  </a:ext>
                </a:extLst>
              </xdr:cNvPr>
              <xdr:cNvSpPr/>
            </xdr:nvSpPr>
            <xdr:spPr bwMode="auto">
              <a:xfrm>
                <a:off x="7355900" y="381856"/>
                <a:ext cx="1216705" cy="188694"/>
              </a:xfrm>
              <a:prstGeom prst="rect">
                <a:avLst/>
              </a:prstGeom>
              <a:noFill/>
              <a:ln w="9525">
                <a:miter lim="800000"/>
                <a:headEnd/>
                <a:tailEnd/>
              </a:ln>
              <a:extLst>
                <a:ext uri="{909E8E84-426E-40DD-AFC4-6F175D3DCCD1}">
                  <a14:hiddenFill>
                    <a:noFill/>
                  </a14:hiddenFill>
                </a:ext>
              </a:extLst>
            </xdr:spPr>
          </xdr:sp>
          <xdr:sp macro="" textlink="">
            <xdr:nvSpPr>
              <xdr:cNvPr id="2183" name="Option Button 135" hidden="1">
                <a:extLst>
                  <a:ext uri="{63B3BB69-23CF-44E3-9099-C40C66FF867C}">
                    <a14:compatExt spid="_x0000_s2183"/>
                  </a:ext>
                  <a:ext uri="{FF2B5EF4-FFF2-40B4-BE49-F238E27FC236}">
                    <a16:creationId xmlns:a16="http://schemas.microsoft.com/office/drawing/2014/main" id="{00000000-0008-0000-0100-000087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184" name="Option Button 136" hidden="1">
                <a:extLst>
                  <a:ext uri="{63B3BB69-23CF-44E3-9099-C40C66FF867C}">
                    <a14:compatExt spid="_x0000_s2184"/>
                  </a:ext>
                  <a:ext uri="{FF2B5EF4-FFF2-40B4-BE49-F238E27FC236}">
                    <a16:creationId xmlns:a16="http://schemas.microsoft.com/office/drawing/2014/main" id="{00000000-0008-0000-0100-000088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xdr:row>
          <xdr:rowOff>902</xdr:rowOff>
        </xdr:from>
        <xdr:to>
          <xdr:col>13</xdr:col>
          <xdr:colOff>602051</xdr:colOff>
          <xdr:row>3</xdr:row>
          <xdr:rowOff>895</xdr:rowOff>
        </xdr:to>
        <xdr:grpSp>
          <xdr:nvGrpSpPr>
            <xdr:cNvPr id="82" name="Group 81">
              <a:extLst>
                <a:ext uri="{FF2B5EF4-FFF2-40B4-BE49-F238E27FC236}">
                  <a16:creationId xmlns:a16="http://schemas.microsoft.com/office/drawing/2014/main" id="{00000000-0008-0000-0100-000052000000}"/>
                </a:ext>
              </a:extLst>
            </xdr:cNvPr>
            <xdr:cNvGrpSpPr/>
          </xdr:nvGrpSpPr>
          <xdr:grpSpPr>
            <a:xfrm>
              <a:off x="7674819" y="371016"/>
              <a:ext cx="1276575" cy="195936"/>
              <a:chOff x="7355871" y="381913"/>
              <a:chExt cx="1216705" cy="188695"/>
            </a:xfrm>
          </xdr:grpSpPr>
          <xdr:sp macro="" textlink="">
            <xdr:nvSpPr>
              <xdr:cNvPr id="2185" name="Group Box 137" hidden="1">
                <a:extLst>
                  <a:ext uri="{63B3BB69-23CF-44E3-9099-C40C66FF867C}">
                    <a14:compatExt spid="_x0000_s2185"/>
                  </a:ext>
                  <a:ext uri="{FF2B5EF4-FFF2-40B4-BE49-F238E27FC236}">
                    <a16:creationId xmlns:a16="http://schemas.microsoft.com/office/drawing/2014/main" id="{00000000-0008-0000-0100-000089080000}"/>
                  </a:ext>
                </a:extLst>
              </xdr:cNvPr>
              <xdr:cNvSpPr/>
            </xdr:nvSpPr>
            <xdr:spPr bwMode="auto">
              <a:xfrm>
                <a:off x="7355871" y="381913"/>
                <a:ext cx="1216705" cy="188695"/>
              </a:xfrm>
              <a:prstGeom prst="rect">
                <a:avLst/>
              </a:prstGeom>
              <a:noFill/>
              <a:ln w="9525">
                <a:miter lim="800000"/>
                <a:headEnd/>
                <a:tailEnd/>
              </a:ln>
              <a:extLst>
                <a:ext uri="{909E8E84-426E-40DD-AFC4-6F175D3DCCD1}">
                  <a14:hiddenFill>
                    <a:noFill/>
                  </a14:hiddenFill>
                </a:ext>
              </a:extLst>
            </xdr:spPr>
          </xdr:sp>
          <xdr:sp macro="" textlink="">
            <xdr:nvSpPr>
              <xdr:cNvPr id="2186" name="Option Button 138" hidden="1">
                <a:extLst>
                  <a:ext uri="{63B3BB69-23CF-44E3-9099-C40C66FF867C}">
                    <a14:compatExt spid="_x0000_s2186"/>
                  </a:ext>
                  <a:ext uri="{FF2B5EF4-FFF2-40B4-BE49-F238E27FC236}">
                    <a16:creationId xmlns:a16="http://schemas.microsoft.com/office/drawing/2014/main" id="{00000000-0008-0000-0100-00008A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187" name="Option Button 139" hidden="1">
                <a:extLst>
                  <a:ext uri="{63B3BB69-23CF-44E3-9099-C40C66FF867C}">
                    <a14:compatExt spid="_x0000_s2187"/>
                  </a:ext>
                  <a:ext uri="{FF2B5EF4-FFF2-40B4-BE49-F238E27FC236}">
                    <a16:creationId xmlns:a16="http://schemas.microsoft.com/office/drawing/2014/main" id="{00000000-0008-0000-0100-00008B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7</xdr:row>
          <xdr:rowOff>95252</xdr:rowOff>
        </xdr:from>
        <xdr:to>
          <xdr:col>13</xdr:col>
          <xdr:colOff>602051</xdr:colOff>
          <xdr:row>8</xdr:row>
          <xdr:rowOff>95244</xdr:rowOff>
        </xdr:to>
        <xdr:grpSp>
          <xdr:nvGrpSpPr>
            <xdr:cNvPr id="86" name="Group 85">
              <a:extLst>
                <a:ext uri="{FF2B5EF4-FFF2-40B4-BE49-F238E27FC236}">
                  <a16:creationId xmlns:a16="http://schemas.microsoft.com/office/drawing/2014/main" id="{00000000-0008-0000-0100-000056000000}"/>
                </a:ext>
              </a:extLst>
            </xdr:cNvPr>
            <xdr:cNvGrpSpPr/>
          </xdr:nvGrpSpPr>
          <xdr:grpSpPr>
            <a:xfrm>
              <a:off x="7674819" y="1423309"/>
              <a:ext cx="1276575" cy="185049"/>
              <a:chOff x="7355871" y="381865"/>
              <a:chExt cx="1216705" cy="188694"/>
            </a:xfrm>
          </xdr:grpSpPr>
          <xdr:sp macro="" textlink="">
            <xdr:nvSpPr>
              <xdr:cNvPr id="2188" name="Group Box 140" hidden="1">
                <a:extLst>
                  <a:ext uri="{63B3BB69-23CF-44E3-9099-C40C66FF867C}">
                    <a14:compatExt spid="_x0000_s2188"/>
                  </a:ext>
                  <a:ext uri="{FF2B5EF4-FFF2-40B4-BE49-F238E27FC236}">
                    <a16:creationId xmlns:a16="http://schemas.microsoft.com/office/drawing/2014/main" id="{00000000-0008-0000-0100-00008C080000}"/>
                  </a:ext>
                </a:extLst>
              </xdr:cNvPr>
              <xdr:cNvSpPr/>
            </xdr:nvSpPr>
            <xdr:spPr bwMode="auto">
              <a:xfrm>
                <a:off x="7355871" y="381865"/>
                <a:ext cx="1216705" cy="188694"/>
              </a:xfrm>
              <a:prstGeom prst="rect">
                <a:avLst/>
              </a:prstGeom>
              <a:noFill/>
              <a:ln w="9525">
                <a:miter lim="800000"/>
                <a:headEnd/>
                <a:tailEnd/>
              </a:ln>
              <a:extLst>
                <a:ext uri="{909E8E84-426E-40DD-AFC4-6F175D3DCCD1}">
                  <a14:hiddenFill>
                    <a:noFill/>
                  </a14:hiddenFill>
                </a:ext>
              </a:extLst>
            </xdr:spPr>
          </xdr:sp>
          <xdr:sp macro="" textlink="">
            <xdr:nvSpPr>
              <xdr:cNvPr id="2189" name="Option Button 141" hidden="1">
                <a:extLst>
                  <a:ext uri="{63B3BB69-23CF-44E3-9099-C40C66FF867C}">
                    <a14:compatExt spid="_x0000_s2189"/>
                  </a:ext>
                  <a:ext uri="{FF2B5EF4-FFF2-40B4-BE49-F238E27FC236}">
                    <a16:creationId xmlns:a16="http://schemas.microsoft.com/office/drawing/2014/main" id="{00000000-0008-0000-0100-00008D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190" name="Option Button 142" hidden="1">
                <a:extLst>
                  <a:ext uri="{63B3BB69-23CF-44E3-9099-C40C66FF867C}">
                    <a14:compatExt spid="_x0000_s2190"/>
                  </a:ext>
                  <a:ext uri="{FF2B5EF4-FFF2-40B4-BE49-F238E27FC236}">
                    <a16:creationId xmlns:a16="http://schemas.microsoft.com/office/drawing/2014/main" id="{00000000-0008-0000-0100-00008E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9</xdr:row>
          <xdr:rowOff>95252</xdr:rowOff>
        </xdr:from>
        <xdr:to>
          <xdr:col>13</xdr:col>
          <xdr:colOff>602051</xdr:colOff>
          <xdr:row>10</xdr:row>
          <xdr:rowOff>95244</xdr:rowOff>
        </xdr:to>
        <xdr:grpSp>
          <xdr:nvGrpSpPr>
            <xdr:cNvPr id="90" name="Group 89">
              <a:extLst>
                <a:ext uri="{FF2B5EF4-FFF2-40B4-BE49-F238E27FC236}">
                  <a16:creationId xmlns:a16="http://schemas.microsoft.com/office/drawing/2014/main" id="{00000000-0008-0000-0100-00005A000000}"/>
                </a:ext>
              </a:extLst>
            </xdr:cNvPr>
            <xdr:cNvGrpSpPr/>
          </xdr:nvGrpSpPr>
          <xdr:grpSpPr>
            <a:xfrm>
              <a:off x="7674819" y="1793423"/>
              <a:ext cx="1276575" cy="185050"/>
              <a:chOff x="7355871" y="381865"/>
              <a:chExt cx="1216705" cy="188696"/>
            </a:xfrm>
          </xdr:grpSpPr>
          <xdr:sp macro="" textlink="">
            <xdr:nvSpPr>
              <xdr:cNvPr id="2191" name="Group Box 143" hidden="1">
                <a:extLst>
                  <a:ext uri="{63B3BB69-23CF-44E3-9099-C40C66FF867C}">
                    <a14:compatExt spid="_x0000_s2191"/>
                  </a:ext>
                  <a:ext uri="{FF2B5EF4-FFF2-40B4-BE49-F238E27FC236}">
                    <a16:creationId xmlns:a16="http://schemas.microsoft.com/office/drawing/2014/main" id="{00000000-0008-0000-0100-00008F080000}"/>
                  </a:ext>
                </a:extLst>
              </xdr:cNvPr>
              <xdr:cNvSpPr/>
            </xdr:nvSpPr>
            <xdr:spPr bwMode="auto">
              <a:xfrm>
                <a:off x="7355871" y="381865"/>
                <a:ext cx="1216705" cy="188696"/>
              </a:xfrm>
              <a:prstGeom prst="rect">
                <a:avLst/>
              </a:prstGeom>
              <a:noFill/>
              <a:ln w="9525">
                <a:miter lim="800000"/>
                <a:headEnd/>
                <a:tailEnd/>
              </a:ln>
              <a:extLst>
                <a:ext uri="{909E8E84-426E-40DD-AFC4-6F175D3DCCD1}">
                  <a14:hiddenFill>
                    <a:noFill/>
                  </a14:hiddenFill>
                </a:ext>
              </a:extLst>
            </xdr:spPr>
          </xdr:sp>
          <xdr:sp macro="" textlink="">
            <xdr:nvSpPr>
              <xdr:cNvPr id="2192" name="Option Button 144" hidden="1">
                <a:extLst>
                  <a:ext uri="{63B3BB69-23CF-44E3-9099-C40C66FF867C}">
                    <a14:compatExt spid="_x0000_s2192"/>
                  </a:ext>
                  <a:ext uri="{FF2B5EF4-FFF2-40B4-BE49-F238E27FC236}">
                    <a16:creationId xmlns:a16="http://schemas.microsoft.com/office/drawing/2014/main" id="{00000000-0008-0000-0100-000090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193" name="Option Button 145" hidden="1">
                <a:extLst>
                  <a:ext uri="{63B3BB69-23CF-44E3-9099-C40C66FF867C}">
                    <a14:compatExt spid="_x0000_s2193"/>
                  </a:ext>
                  <a:ext uri="{FF2B5EF4-FFF2-40B4-BE49-F238E27FC236}">
                    <a16:creationId xmlns:a16="http://schemas.microsoft.com/office/drawing/2014/main" id="{00000000-0008-0000-0100-000091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12</xdr:row>
          <xdr:rowOff>902</xdr:rowOff>
        </xdr:from>
        <xdr:to>
          <xdr:col>13</xdr:col>
          <xdr:colOff>602051</xdr:colOff>
          <xdr:row>13</xdr:row>
          <xdr:rowOff>894</xdr:rowOff>
        </xdr:to>
        <xdr:grpSp>
          <xdr:nvGrpSpPr>
            <xdr:cNvPr id="94" name="Group 93">
              <a:extLst>
                <a:ext uri="{FF2B5EF4-FFF2-40B4-BE49-F238E27FC236}">
                  <a16:creationId xmlns:a16="http://schemas.microsoft.com/office/drawing/2014/main" id="{00000000-0008-0000-0100-00005E000000}"/>
                </a:ext>
              </a:extLst>
            </xdr:cNvPr>
            <xdr:cNvGrpSpPr/>
          </xdr:nvGrpSpPr>
          <xdr:grpSpPr>
            <a:xfrm>
              <a:off x="7674819" y="2254245"/>
              <a:ext cx="1276575" cy="195935"/>
              <a:chOff x="7355871" y="381863"/>
              <a:chExt cx="1216705" cy="188695"/>
            </a:xfrm>
          </xdr:grpSpPr>
          <xdr:sp macro="" textlink="">
            <xdr:nvSpPr>
              <xdr:cNvPr id="2194" name="Group Box 146" hidden="1">
                <a:extLst>
                  <a:ext uri="{63B3BB69-23CF-44E3-9099-C40C66FF867C}">
                    <a14:compatExt spid="_x0000_s2194"/>
                  </a:ext>
                  <a:ext uri="{FF2B5EF4-FFF2-40B4-BE49-F238E27FC236}">
                    <a16:creationId xmlns:a16="http://schemas.microsoft.com/office/drawing/2014/main" id="{00000000-0008-0000-0100-000092080000}"/>
                  </a:ext>
                </a:extLst>
              </xdr:cNvPr>
              <xdr:cNvSpPr/>
            </xdr:nvSpPr>
            <xdr:spPr bwMode="auto">
              <a:xfrm>
                <a:off x="7355871" y="381863"/>
                <a:ext cx="1216705" cy="188695"/>
              </a:xfrm>
              <a:prstGeom prst="rect">
                <a:avLst/>
              </a:prstGeom>
              <a:noFill/>
              <a:ln w="9525">
                <a:miter lim="800000"/>
                <a:headEnd/>
                <a:tailEnd/>
              </a:ln>
              <a:extLst>
                <a:ext uri="{909E8E84-426E-40DD-AFC4-6F175D3DCCD1}">
                  <a14:hiddenFill>
                    <a:noFill/>
                  </a14:hiddenFill>
                </a:ext>
              </a:extLst>
            </xdr:spPr>
          </xdr:sp>
          <xdr:sp macro="" textlink="">
            <xdr:nvSpPr>
              <xdr:cNvPr id="2195" name="Option Button 147" hidden="1">
                <a:extLst>
                  <a:ext uri="{63B3BB69-23CF-44E3-9099-C40C66FF867C}">
                    <a14:compatExt spid="_x0000_s2195"/>
                  </a:ext>
                  <a:ext uri="{FF2B5EF4-FFF2-40B4-BE49-F238E27FC236}">
                    <a16:creationId xmlns:a16="http://schemas.microsoft.com/office/drawing/2014/main" id="{00000000-0008-0000-0100-000093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196" name="Option Button 148" hidden="1">
                <a:extLst>
                  <a:ext uri="{63B3BB69-23CF-44E3-9099-C40C66FF867C}">
                    <a14:compatExt spid="_x0000_s2196"/>
                  </a:ext>
                  <a:ext uri="{FF2B5EF4-FFF2-40B4-BE49-F238E27FC236}">
                    <a16:creationId xmlns:a16="http://schemas.microsoft.com/office/drawing/2014/main" id="{00000000-0008-0000-0100-000094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15</xdr:row>
          <xdr:rowOff>99745</xdr:rowOff>
        </xdr:from>
        <xdr:to>
          <xdr:col>13</xdr:col>
          <xdr:colOff>602051</xdr:colOff>
          <xdr:row>16</xdr:row>
          <xdr:rowOff>99737</xdr:rowOff>
        </xdr:to>
        <xdr:grpSp>
          <xdr:nvGrpSpPr>
            <xdr:cNvPr id="98" name="Group 97">
              <a:extLst>
                <a:ext uri="{FF2B5EF4-FFF2-40B4-BE49-F238E27FC236}">
                  <a16:creationId xmlns:a16="http://schemas.microsoft.com/office/drawing/2014/main" id="{00000000-0008-0000-0100-000062000000}"/>
                </a:ext>
              </a:extLst>
            </xdr:cNvPr>
            <xdr:cNvGrpSpPr/>
          </xdr:nvGrpSpPr>
          <xdr:grpSpPr>
            <a:xfrm>
              <a:off x="7674819" y="2919145"/>
              <a:ext cx="1276575" cy="185049"/>
              <a:chOff x="7355871" y="381865"/>
              <a:chExt cx="1216705" cy="188694"/>
            </a:xfrm>
          </xdr:grpSpPr>
          <xdr:sp macro="" textlink="">
            <xdr:nvSpPr>
              <xdr:cNvPr id="2197" name="Group Box 149" hidden="1">
                <a:extLst>
                  <a:ext uri="{63B3BB69-23CF-44E3-9099-C40C66FF867C}">
                    <a14:compatExt spid="_x0000_s2197"/>
                  </a:ext>
                  <a:ext uri="{FF2B5EF4-FFF2-40B4-BE49-F238E27FC236}">
                    <a16:creationId xmlns:a16="http://schemas.microsoft.com/office/drawing/2014/main" id="{00000000-0008-0000-0100-000095080000}"/>
                  </a:ext>
                </a:extLst>
              </xdr:cNvPr>
              <xdr:cNvSpPr/>
            </xdr:nvSpPr>
            <xdr:spPr bwMode="auto">
              <a:xfrm>
                <a:off x="7355871" y="381865"/>
                <a:ext cx="1216705" cy="188694"/>
              </a:xfrm>
              <a:prstGeom prst="rect">
                <a:avLst/>
              </a:prstGeom>
              <a:noFill/>
              <a:ln w="9525">
                <a:miter lim="800000"/>
                <a:headEnd/>
                <a:tailEnd/>
              </a:ln>
              <a:extLst>
                <a:ext uri="{909E8E84-426E-40DD-AFC4-6F175D3DCCD1}">
                  <a14:hiddenFill>
                    <a:noFill/>
                  </a14:hiddenFill>
                </a:ext>
              </a:extLst>
            </xdr:spPr>
          </xdr:sp>
          <xdr:sp macro="" textlink="">
            <xdr:nvSpPr>
              <xdr:cNvPr id="2198" name="Option Button 150" hidden="1">
                <a:extLst>
                  <a:ext uri="{63B3BB69-23CF-44E3-9099-C40C66FF867C}">
                    <a14:compatExt spid="_x0000_s2198"/>
                  </a:ext>
                  <a:ext uri="{FF2B5EF4-FFF2-40B4-BE49-F238E27FC236}">
                    <a16:creationId xmlns:a16="http://schemas.microsoft.com/office/drawing/2014/main" id="{00000000-0008-0000-0100-000096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199" name="Option Button 151" hidden="1">
                <a:extLst>
                  <a:ext uri="{63B3BB69-23CF-44E3-9099-C40C66FF867C}">
                    <a14:compatExt spid="_x0000_s2199"/>
                  </a:ext>
                  <a:ext uri="{FF2B5EF4-FFF2-40B4-BE49-F238E27FC236}">
                    <a16:creationId xmlns:a16="http://schemas.microsoft.com/office/drawing/2014/main" id="{00000000-0008-0000-0100-000097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17</xdr:row>
          <xdr:rowOff>99745</xdr:rowOff>
        </xdr:from>
        <xdr:to>
          <xdr:col>13</xdr:col>
          <xdr:colOff>602051</xdr:colOff>
          <xdr:row>18</xdr:row>
          <xdr:rowOff>99737</xdr:rowOff>
        </xdr:to>
        <xdr:grpSp>
          <xdr:nvGrpSpPr>
            <xdr:cNvPr id="102" name="Group 101">
              <a:extLst>
                <a:ext uri="{FF2B5EF4-FFF2-40B4-BE49-F238E27FC236}">
                  <a16:creationId xmlns:a16="http://schemas.microsoft.com/office/drawing/2014/main" id="{00000000-0008-0000-0100-000066000000}"/>
                </a:ext>
              </a:extLst>
            </xdr:cNvPr>
            <xdr:cNvGrpSpPr/>
          </xdr:nvGrpSpPr>
          <xdr:grpSpPr>
            <a:xfrm>
              <a:off x="7674819" y="3300145"/>
              <a:ext cx="1276575" cy="185049"/>
              <a:chOff x="7355871" y="381865"/>
              <a:chExt cx="1216705" cy="188694"/>
            </a:xfrm>
          </xdr:grpSpPr>
          <xdr:sp macro="" textlink="">
            <xdr:nvSpPr>
              <xdr:cNvPr id="2200" name="Group Box 152" hidden="1">
                <a:extLst>
                  <a:ext uri="{63B3BB69-23CF-44E3-9099-C40C66FF867C}">
                    <a14:compatExt spid="_x0000_s2200"/>
                  </a:ext>
                  <a:ext uri="{FF2B5EF4-FFF2-40B4-BE49-F238E27FC236}">
                    <a16:creationId xmlns:a16="http://schemas.microsoft.com/office/drawing/2014/main" id="{00000000-0008-0000-0100-000098080000}"/>
                  </a:ext>
                </a:extLst>
              </xdr:cNvPr>
              <xdr:cNvSpPr/>
            </xdr:nvSpPr>
            <xdr:spPr bwMode="auto">
              <a:xfrm>
                <a:off x="7355871" y="381865"/>
                <a:ext cx="1216705" cy="188694"/>
              </a:xfrm>
              <a:prstGeom prst="rect">
                <a:avLst/>
              </a:prstGeom>
              <a:noFill/>
              <a:ln w="9525">
                <a:miter lim="800000"/>
                <a:headEnd/>
                <a:tailEnd/>
              </a:ln>
              <a:extLst>
                <a:ext uri="{909E8E84-426E-40DD-AFC4-6F175D3DCCD1}">
                  <a14:hiddenFill>
                    <a:noFill/>
                  </a14:hiddenFill>
                </a:ext>
              </a:extLst>
            </xdr:spPr>
          </xdr:sp>
          <xdr:sp macro="" textlink="">
            <xdr:nvSpPr>
              <xdr:cNvPr id="2201" name="Option Button 153" hidden="1">
                <a:extLst>
                  <a:ext uri="{63B3BB69-23CF-44E3-9099-C40C66FF867C}">
                    <a14:compatExt spid="_x0000_s2201"/>
                  </a:ext>
                  <a:ext uri="{FF2B5EF4-FFF2-40B4-BE49-F238E27FC236}">
                    <a16:creationId xmlns:a16="http://schemas.microsoft.com/office/drawing/2014/main" id="{00000000-0008-0000-0100-000099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202" name="Option Button 154" hidden="1">
                <a:extLst>
                  <a:ext uri="{63B3BB69-23CF-44E3-9099-C40C66FF867C}">
                    <a14:compatExt spid="_x0000_s2202"/>
                  </a:ext>
                  <a:ext uri="{FF2B5EF4-FFF2-40B4-BE49-F238E27FC236}">
                    <a16:creationId xmlns:a16="http://schemas.microsoft.com/office/drawing/2014/main" id="{00000000-0008-0000-0100-00009A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19</xdr:row>
          <xdr:rowOff>99745</xdr:rowOff>
        </xdr:from>
        <xdr:to>
          <xdr:col>13</xdr:col>
          <xdr:colOff>602051</xdr:colOff>
          <xdr:row>20</xdr:row>
          <xdr:rowOff>99737</xdr:rowOff>
        </xdr:to>
        <xdr:grpSp>
          <xdr:nvGrpSpPr>
            <xdr:cNvPr id="106" name="Group 105">
              <a:extLst>
                <a:ext uri="{FF2B5EF4-FFF2-40B4-BE49-F238E27FC236}">
                  <a16:creationId xmlns:a16="http://schemas.microsoft.com/office/drawing/2014/main" id="{00000000-0008-0000-0100-00006A000000}"/>
                </a:ext>
              </a:extLst>
            </xdr:cNvPr>
            <xdr:cNvGrpSpPr/>
          </xdr:nvGrpSpPr>
          <xdr:grpSpPr>
            <a:xfrm>
              <a:off x="7674819" y="3670259"/>
              <a:ext cx="1276575" cy="195935"/>
              <a:chOff x="7355871" y="381863"/>
              <a:chExt cx="1216705" cy="188695"/>
            </a:xfrm>
          </xdr:grpSpPr>
          <xdr:sp macro="" textlink="">
            <xdr:nvSpPr>
              <xdr:cNvPr id="2203" name="Group Box 155" hidden="1">
                <a:extLst>
                  <a:ext uri="{63B3BB69-23CF-44E3-9099-C40C66FF867C}">
                    <a14:compatExt spid="_x0000_s2203"/>
                  </a:ext>
                  <a:ext uri="{FF2B5EF4-FFF2-40B4-BE49-F238E27FC236}">
                    <a16:creationId xmlns:a16="http://schemas.microsoft.com/office/drawing/2014/main" id="{00000000-0008-0000-0100-00009B080000}"/>
                  </a:ext>
                </a:extLst>
              </xdr:cNvPr>
              <xdr:cNvSpPr/>
            </xdr:nvSpPr>
            <xdr:spPr bwMode="auto">
              <a:xfrm>
                <a:off x="7355871" y="381863"/>
                <a:ext cx="1216705" cy="188695"/>
              </a:xfrm>
              <a:prstGeom prst="rect">
                <a:avLst/>
              </a:prstGeom>
              <a:noFill/>
              <a:ln w="9525">
                <a:miter lim="800000"/>
                <a:headEnd/>
                <a:tailEnd/>
              </a:ln>
              <a:extLst>
                <a:ext uri="{909E8E84-426E-40DD-AFC4-6F175D3DCCD1}">
                  <a14:hiddenFill>
                    <a:noFill/>
                  </a14:hiddenFill>
                </a:ext>
              </a:extLst>
            </xdr:spPr>
          </xdr:sp>
          <xdr:sp macro="" textlink="">
            <xdr:nvSpPr>
              <xdr:cNvPr id="2204" name="Option Button 156" hidden="1">
                <a:extLst>
                  <a:ext uri="{63B3BB69-23CF-44E3-9099-C40C66FF867C}">
                    <a14:compatExt spid="_x0000_s2204"/>
                  </a:ext>
                  <a:ext uri="{FF2B5EF4-FFF2-40B4-BE49-F238E27FC236}">
                    <a16:creationId xmlns:a16="http://schemas.microsoft.com/office/drawing/2014/main" id="{00000000-0008-0000-0100-00009C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205" name="Option Button 157" hidden="1">
                <a:extLst>
                  <a:ext uri="{63B3BB69-23CF-44E3-9099-C40C66FF867C}">
                    <a14:compatExt spid="_x0000_s2205"/>
                  </a:ext>
                  <a:ext uri="{FF2B5EF4-FFF2-40B4-BE49-F238E27FC236}">
                    <a16:creationId xmlns:a16="http://schemas.microsoft.com/office/drawing/2014/main" id="{00000000-0008-0000-0100-00009D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609631</xdr:colOff>
          <xdr:row>5</xdr:row>
          <xdr:rowOff>94893</xdr:rowOff>
        </xdr:from>
        <xdr:to>
          <xdr:col>13</xdr:col>
          <xdr:colOff>601692</xdr:colOff>
          <xdr:row>6</xdr:row>
          <xdr:rowOff>94885</xdr:rowOff>
        </xdr:to>
        <xdr:grpSp>
          <xdr:nvGrpSpPr>
            <xdr:cNvPr id="110" name="Group 109">
              <a:extLst>
                <a:ext uri="{FF2B5EF4-FFF2-40B4-BE49-F238E27FC236}">
                  <a16:creationId xmlns:a16="http://schemas.microsoft.com/office/drawing/2014/main" id="{00000000-0008-0000-0100-00006E000000}"/>
                </a:ext>
              </a:extLst>
            </xdr:cNvPr>
            <xdr:cNvGrpSpPr/>
          </xdr:nvGrpSpPr>
          <xdr:grpSpPr>
            <a:xfrm>
              <a:off x="7674460" y="1052836"/>
              <a:ext cx="1276575" cy="185049"/>
              <a:chOff x="7355871" y="381865"/>
              <a:chExt cx="1216705" cy="188694"/>
            </a:xfrm>
          </xdr:grpSpPr>
          <xdr:sp macro="" textlink="">
            <xdr:nvSpPr>
              <xdr:cNvPr id="2206" name="Group Box 158" hidden="1">
                <a:extLst>
                  <a:ext uri="{63B3BB69-23CF-44E3-9099-C40C66FF867C}">
                    <a14:compatExt spid="_x0000_s2206"/>
                  </a:ext>
                  <a:ext uri="{FF2B5EF4-FFF2-40B4-BE49-F238E27FC236}">
                    <a16:creationId xmlns:a16="http://schemas.microsoft.com/office/drawing/2014/main" id="{00000000-0008-0000-0100-00009E080000}"/>
                  </a:ext>
                </a:extLst>
              </xdr:cNvPr>
              <xdr:cNvSpPr/>
            </xdr:nvSpPr>
            <xdr:spPr bwMode="auto">
              <a:xfrm>
                <a:off x="7355871" y="381865"/>
                <a:ext cx="1216705" cy="188694"/>
              </a:xfrm>
              <a:prstGeom prst="rect">
                <a:avLst/>
              </a:prstGeom>
              <a:noFill/>
              <a:ln w="9525">
                <a:miter lim="800000"/>
                <a:headEnd/>
                <a:tailEnd/>
              </a:ln>
              <a:extLst>
                <a:ext uri="{909E8E84-426E-40DD-AFC4-6F175D3DCCD1}">
                  <a14:hiddenFill>
                    <a:noFill/>
                  </a14:hiddenFill>
                </a:ext>
              </a:extLst>
            </xdr:spPr>
          </xdr:sp>
          <xdr:sp macro="" textlink="">
            <xdr:nvSpPr>
              <xdr:cNvPr id="2207" name="Option Button 159" hidden="1">
                <a:extLst>
                  <a:ext uri="{63B3BB69-23CF-44E3-9099-C40C66FF867C}">
                    <a14:compatExt spid="_x0000_s2207"/>
                  </a:ext>
                  <a:ext uri="{FF2B5EF4-FFF2-40B4-BE49-F238E27FC236}">
                    <a16:creationId xmlns:a16="http://schemas.microsoft.com/office/drawing/2014/main" id="{00000000-0008-0000-0100-00009F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208" name="Option Button 160" hidden="1">
                <a:extLst>
                  <a:ext uri="{63B3BB69-23CF-44E3-9099-C40C66FF867C}">
                    <a14:compatExt spid="_x0000_s2208"/>
                  </a:ext>
                  <a:ext uri="{FF2B5EF4-FFF2-40B4-BE49-F238E27FC236}">
                    <a16:creationId xmlns:a16="http://schemas.microsoft.com/office/drawing/2014/main" id="{00000000-0008-0000-0100-0000A0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21</xdr:row>
          <xdr:rowOff>99745</xdr:rowOff>
        </xdr:from>
        <xdr:to>
          <xdr:col>13</xdr:col>
          <xdr:colOff>602051</xdr:colOff>
          <xdr:row>22</xdr:row>
          <xdr:rowOff>99737</xdr:rowOff>
        </xdr:to>
        <xdr:grpSp>
          <xdr:nvGrpSpPr>
            <xdr:cNvPr id="114" name="Group 113">
              <a:extLst>
                <a:ext uri="{FF2B5EF4-FFF2-40B4-BE49-F238E27FC236}">
                  <a16:creationId xmlns:a16="http://schemas.microsoft.com/office/drawing/2014/main" id="{00000000-0008-0000-0100-000072000000}"/>
                </a:ext>
              </a:extLst>
            </xdr:cNvPr>
            <xdr:cNvGrpSpPr/>
          </xdr:nvGrpSpPr>
          <xdr:grpSpPr>
            <a:xfrm>
              <a:off x="7674819" y="4051259"/>
              <a:ext cx="1276575" cy="185049"/>
              <a:chOff x="7355871" y="381865"/>
              <a:chExt cx="1216705" cy="188694"/>
            </a:xfrm>
          </xdr:grpSpPr>
          <xdr:sp macro="" textlink="">
            <xdr:nvSpPr>
              <xdr:cNvPr id="2209" name="Group Box 161" hidden="1">
                <a:extLst>
                  <a:ext uri="{63B3BB69-23CF-44E3-9099-C40C66FF867C}">
                    <a14:compatExt spid="_x0000_s2209"/>
                  </a:ext>
                  <a:ext uri="{FF2B5EF4-FFF2-40B4-BE49-F238E27FC236}">
                    <a16:creationId xmlns:a16="http://schemas.microsoft.com/office/drawing/2014/main" id="{00000000-0008-0000-0100-0000A1080000}"/>
                  </a:ext>
                </a:extLst>
              </xdr:cNvPr>
              <xdr:cNvSpPr/>
            </xdr:nvSpPr>
            <xdr:spPr bwMode="auto">
              <a:xfrm>
                <a:off x="7355871" y="381865"/>
                <a:ext cx="1216705" cy="188694"/>
              </a:xfrm>
              <a:prstGeom prst="rect">
                <a:avLst/>
              </a:prstGeom>
              <a:noFill/>
              <a:ln w="9525">
                <a:miter lim="800000"/>
                <a:headEnd/>
                <a:tailEnd/>
              </a:ln>
              <a:extLst>
                <a:ext uri="{909E8E84-426E-40DD-AFC4-6F175D3DCCD1}">
                  <a14:hiddenFill>
                    <a:noFill/>
                  </a14:hiddenFill>
                </a:ext>
              </a:extLst>
            </xdr:spPr>
          </xdr:sp>
          <xdr:sp macro="" textlink="">
            <xdr:nvSpPr>
              <xdr:cNvPr id="2210" name="Option Button 162" hidden="1">
                <a:extLst>
                  <a:ext uri="{63B3BB69-23CF-44E3-9099-C40C66FF867C}">
                    <a14:compatExt spid="_x0000_s2210"/>
                  </a:ext>
                  <a:ext uri="{FF2B5EF4-FFF2-40B4-BE49-F238E27FC236}">
                    <a16:creationId xmlns:a16="http://schemas.microsoft.com/office/drawing/2014/main" id="{00000000-0008-0000-0100-0000A2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211" name="Option Button 163" hidden="1">
                <a:extLst>
                  <a:ext uri="{63B3BB69-23CF-44E3-9099-C40C66FF867C}">
                    <a14:compatExt spid="_x0000_s2211"/>
                  </a:ext>
                  <a:ext uri="{FF2B5EF4-FFF2-40B4-BE49-F238E27FC236}">
                    <a16:creationId xmlns:a16="http://schemas.microsoft.com/office/drawing/2014/main" id="{00000000-0008-0000-0100-0000A3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23</xdr:row>
          <xdr:rowOff>99745</xdr:rowOff>
        </xdr:from>
        <xdr:to>
          <xdr:col>13</xdr:col>
          <xdr:colOff>602051</xdr:colOff>
          <xdr:row>24</xdr:row>
          <xdr:rowOff>99737</xdr:rowOff>
        </xdr:to>
        <xdr:grpSp>
          <xdr:nvGrpSpPr>
            <xdr:cNvPr id="118" name="Group 117">
              <a:extLst>
                <a:ext uri="{FF2B5EF4-FFF2-40B4-BE49-F238E27FC236}">
                  <a16:creationId xmlns:a16="http://schemas.microsoft.com/office/drawing/2014/main" id="{00000000-0008-0000-0100-000076000000}"/>
                </a:ext>
              </a:extLst>
            </xdr:cNvPr>
            <xdr:cNvGrpSpPr/>
          </xdr:nvGrpSpPr>
          <xdr:grpSpPr>
            <a:xfrm>
              <a:off x="7674819" y="4421374"/>
              <a:ext cx="1276575" cy="185049"/>
              <a:chOff x="7355871" y="381865"/>
              <a:chExt cx="1216705" cy="188694"/>
            </a:xfrm>
          </xdr:grpSpPr>
          <xdr:sp macro="" textlink="">
            <xdr:nvSpPr>
              <xdr:cNvPr id="2212" name="Group Box 164" hidden="1">
                <a:extLst>
                  <a:ext uri="{63B3BB69-23CF-44E3-9099-C40C66FF867C}">
                    <a14:compatExt spid="_x0000_s2212"/>
                  </a:ext>
                  <a:ext uri="{FF2B5EF4-FFF2-40B4-BE49-F238E27FC236}">
                    <a16:creationId xmlns:a16="http://schemas.microsoft.com/office/drawing/2014/main" id="{00000000-0008-0000-0100-0000A4080000}"/>
                  </a:ext>
                </a:extLst>
              </xdr:cNvPr>
              <xdr:cNvSpPr/>
            </xdr:nvSpPr>
            <xdr:spPr bwMode="auto">
              <a:xfrm>
                <a:off x="7355871" y="381865"/>
                <a:ext cx="1216705" cy="188694"/>
              </a:xfrm>
              <a:prstGeom prst="rect">
                <a:avLst/>
              </a:prstGeom>
              <a:noFill/>
              <a:ln w="9525">
                <a:miter lim="800000"/>
                <a:headEnd/>
                <a:tailEnd/>
              </a:ln>
              <a:extLst>
                <a:ext uri="{909E8E84-426E-40DD-AFC4-6F175D3DCCD1}">
                  <a14:hiddenFill>
                    <a:noFill/>
                  </a14:hiddenFill>
                </a:ext>
              </a:extLst>
            </xdr:spPr>
          </xdr:sp>
          <xdr:sp macro="" textlink="">
            <xdr:nvSpPr>
              <xdr:cNvPr id="2213" name="Option Button 165" hidden="1">
                <a:extLst>
                  <a:ext uri="{63B3BB69-23CF-44E3-9099-C40C66FF867C}">
                    <a14:compatExt spid="_x0000_s2213"/>
                  </a:ext>
                  <a:ext uri="{FF2B5EF4-FFF2-40B4-BE49-F238E27FC236}">
                    <a16:creationId xmlns:a16="http://schemas.microsoft.com/office/drawing/2014/main" id="{00000000-0008-0000-0100-0000A5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214" name="Option Button 166" hidden="1">
                <a:extLst>
                  <a:ext uri="{63B3BB69-23CF-44E3-9099-C40C66FF867C}">
                    <a14:compatExt spid="_x0000_s2214"/>
                  </a:ext>
                  <a:ext uri="{FF2B5EF4-FFF2-40B4-BE49-F238E27FC236}">
                    <a16:creationId xmlns:a16="http://schemas.microsoft.com/office/drawing/2014/main" id="{00000000-0008-0000-0100-0000A6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U449"/>
  <sheetViews>
    <sheetView tabSelected="1" showRuler="0" view="pageLayout" topLeftCell="A325" zoomScale="70" zoomScaleNormal="100" zoomScalePageLayoutView="70" workbookViewId="0">
      <selection activeCell="K166" sqref="K166"/>
    </sheetView>
  </sheetViews>
  <sheetFormatPr defaultColWidth="9.109375" defaultRowHeight="13.2" x14ac:dyDescent="0.25"/>
  <cols>
    <col min="1" max="1" width="9.33203125" style="1" customWidth="1"/>
    <col min="2" max="2" width="7.109375" style="1" customWidth="1"/>
    <col min="3" max="3" width="7.33203125" style="1" customWidth="1"/>
    <col min="4" max="5" width="4.6640625" style="1" customWidth="1"/>
    <col min="6" max="6" width="4.5546875" style="1" customWidth="1"/>
    <col min="7" max="7" width="8.109375" style="1" customWidth="1"/>
    <col min="8" max="8" width="8.33203125" style="1" customWidth="1"/>
    <col min="9" max="9" width="6.33203125" style="1" customWidth="1"/>
    <col min="10" max="10" width="7.33203125" style="1" customWidth="1"/>
    <col min="11" max="11" width="5.6640625" style="1" customWidth="1"/>
    <col min="12" max="12" width="6.109375" style="1" customWidth="1"/>
    <col min="13" max="13" width="5.5546875" style="1" customWidth="1"/>
    <col min="14" max="18" width="6" style="1" customWidth="1"/>
    <col min="19" max="19" width="6.109375" style="1" customWidth="1"/>
    <col min="20" max="20" width="9.33203125" style="1" customWidth="1"/>
    <col min="21" max="21" width="12.44140625" style="1" customWidth="1"/>
    <col min="22" max="22" width="8.6640625" style="1" customWidth="1"/>
    <col min="23" max="23" width="8.44140625" style="1" customWidth="1"/>
    <col min="24" max="24" width="12.44140625" style="1" customWidth="1"/>
    <col min="25" max="25" width="13.44140625" style="1" customWidth="1"/>
    <col min="26" max="16384" width="9.109375" style="1"/>
  </cols>
  <sheetData>
    <row r="1" spans="1:28" x14ac:dyDescent="0.25">
      <c r="A1" s="243" t="s">
        <v>148</v>
      </c>
      <c r="B1" s="243"/>
      <c r="C1" s="243"/>
      <c r="D1" s="243"/>
      <c r="E1" s="243"/>
      <c r="F1" s="243"/>
      <c r="G1" s="243"/>
      <c r="H1" s="243"/>
      <c r="I1" s="243"/>
      <c r="J1" s="243"/>
      <c r="K1" s="243"/>
      <c r="M1" s="372" t="s">
        <v>20</v>
      </c>
      <c r="N1" s="372"/>
      <c r="O1" s="372"/>
      <c r="P1" s="372"/>
      <c r="Q1" s="372"/>
      <c r="R1" s="372"/>
      <c r="S1" s="372"/>
      <c r="T1" s="372"/>
      <c r="Y1" s="48"/>
      <c r="Z1" s="48"/>
    </row>
    <row r="2" spans="1:28" ht="14.4" x14ac:dyDescent="0.3">
      <c r="A2" s="243"/>
      <c r="B2" s="243"/>
      <c r="C2" s="243"/>
      <c r="D2" s="243"/>
      <c r="E2" s="243"/>
      <c r="F2" s="243"/>
      <c r="G2" s="243"/>
      <c r="H2" s="243"/>
      <c r="I2" s="243"/>
      <c r="J2" s="243"/>
      <c r="K2" s="243"/>
      <c r="Y2" s="61"/>
      <c r="Z2" s="62"/>
      <c r="AA2" s="48"/>
      <c r="AB2" s="48"/>
    </row>
    <row r="3" spans="1:28" ht="15" customHeight="1" x14ac:dyDescent="0.3">
      <c r="A3" s="363" t="s">
        <v>97</v>
      </c>
      <c r="B3" s="363"/>
      <c r="C3" s="363"/>
      <c r="D3" s="363"/>
      <c r="E3" s="363"/>
      <c r="F3" s="363"/>
      <c r="G3" s="363"/>
      <c r="H3" s="363"/>
      <c r="I3" s="363"/>
      <c r="J3" s="363"/>
      <c r="K3" s="363"/>
      <c r="M3" s="374"/>
      <c r="N3" s="375"/>
      <c r="O3" s="357" t="s">
        <v>36</v>
      </c>
      <c r="P3" s="358"/>
      <c r="Q3" s="359"/>
      <c r="R3" s="357" t="s">
        <v>37</v>
      </c>
      <c r="S3" s="358"/>
      <c r="T3" s="359"/>
      <c r="U3" s="384" t="str">
        <f>IF(O4&gt;=22,"Corect","Trebuie alocate cel puțin 22 de ore pe săptămână")</f>
        <v>Corect</v>
      </c>
      <c r="V3" s="385"/>
      <c r="W3" s="385"/>
      <c r="X3" s="385"/>
      <c r="Y3" s="62"/>
      <c r="Z3" s="62"/>
      <c r="AA3" s="48"/>
    </row>
    <row r="4" spans="1:28" ht="15" customHeight="1" x14ac:dyDescent="0.3">
      <c r="A4" s="363" t="s">
        <v>169</v>
      </c>
      <c r="B4" s="363"/>
      <c r="C4" s="363"/>
      <c r="D4" s="363"/>
      <c r="E4" s="363"/>
      <c r="F4" s="363"/>
      <c r="G4" s="363"/>
      <c r="H4" s="363"/>
      <c r="I4" s="363"/>
      <c r="J4" s="363"/>
      <c r="K4" s="363"/>
      <c r="M4" s="296" t="s">
        <v>15</v>
      </c>
      <c r="N4" s="298"/>
      <c r="O4" s="360">
        <f>N51</f>
        <v>23</v>
      </c>
      <c r="P4" s="361"/>
      <c r="Q4" s="362"/>
      <c r="R4" s="360">
        <f>N68</f>
        <v>26</v>
      </c>
      <c r="S4" s="361"/>
      <c r="T4" s="362"/>
      <c r="U4" s="384" t="str">
        <f>IF(R4&gt;=22,"Corect","Trebuie alocate cel puțin 22 de ore pe săptămână")</f>
        <v>Corect</v>
      </c>
      <c r="V4" s="385"/>
      <c r="W4" s="385"/>
      <c r="X4" s="385"/>
      <c r="Y4" s="62"/>
      <c r="Z4" s="62"/>
      <c r="AA4" s="48"/>
      <c r="AB4" s="48"/>
    </row>
    <row r="5" spans="1:28" ht="15" customHeight="1" x14ac:dyDescent="0.3">
      <c r="A5" s="367" t="s">
        <v>170</v>
      </c>
      <c r="B5" s="367"/>
      <c r="C5" s="367"/>
      <c r="D5" s="367"/>
      <c r="E5" s="367"/>
      <c r="F5" s="367"/>
      <c r="G5" s="367"/>
      <c r="H5" s="367"/>
      <c r="I5" s="367"/>
      <c r="J5" s="367"/>
      <c r="K5" s="367"/>
      <c r="M5" s="296" t="s">
        <v>16</v>
      </c>
      <c r="N5" s="298"/>
      <c r="O5" s="360">
        <f>N83</f>
        <v>23</v>
      </c>
      <c r="P5" s="361"/>
      <c r="Q5" s="362"/>
      <c r="R5" s="360">
        <f>N98</f>
        <v>29</v>
      </c>
      <c r="S5" s="361"/>
      <c r="T5" s="362"/>
      <c r="U5" s="384" t="str">
        <f>IF(O5&gt;=22,"Corect","Trebuie alocate cel puțin 22 de ore pe săptămână")</f>
        <v>Corect</v>
      </c>
      <c r="V5" s="385"/>
      <c r="W5" s="385"/>
      <c r="X5" s="385"/>
      <c r="Y5" s="62"/>
      <c r="Z5" s="62"/>
      <c r="AA5" s="48"/>
    </row>
    <row r="6" spans="1:28" ht="15" customHeight="1" x14ac:dyDescent="0.3">
      <c r="A6" s="368" t="s">
        <v>171</v>
      </c>
      <c r="B6" s="368"/>
      <c r="C6" s="368"/>
      <c r="D6" s="368"/>
      <c r="E6" s="368"/>
      <c r="F6" s="368"/>
      <c r="G6" s="368"/>
      <c r="H6" s="368"/>
      <c r="I6" s="368"/>
      <c r="J6" s="368"/>
      <c r="K6" s="368"/>
      <c r="M6" s="296" t="s">
        <v>17</v>
      </c>
      <c r="N6" s="298"/>
      <c r="O6" s="360">
        <f>N115</f>
        <v>22</v>
      </c>
      <c r="P6" s="361"/>
      <c r="Q6" s="362"/>
      <c r="R6" s="360">
        <f>N129</f>
        <v>25</v>
      </c>
      <c r="S6" s="361"/>
      <c r="T6" s="362"/>
      <c r="U6" s="384" t="str">
        <f>IF(R5&gt;=22,"Corect","Trebuie alocate cel puțin 22 de ore pe săptămână")</f>
        <v>Corect</v>
      </c>
      <c r="V6" s="385"/>
      <c r="W6" s="385"/>
      <c r="X6" s="385"/>
      <c r="Y6" s="62"/>
      <c r="Z6" s="62"/>
      <c r="AA6" s="48"/>
    </row>
    <row r="7" spans="1:28" s="131" customFormat="1" ht="14.4" x14ac:dyDescent="0.3">
      <c r="A7" s="368"/>
      <c r="B7" s="368"/>
      <c r="C7" s="368"/>
      <c r="D7" s="368"/>
      <c r="E7" s="368"/>
      <c r="F7" s="368"/>
      <c r="G7" s="368"/>
      <c r="H7" s="368"/>
      <c r="I7" s="368"/>
      <c r="J7" s="368"/>
      <c r="K7" s="368"/>
      <c r="M7" s="133"/>
      <c r="U7" s="384" t="str">
        <f>IF(O6&gt;=22,"Corect","Trebuie alocate cel puțin 22 de ore pe săptămână")</f>
        <v>Corect</v>
      </c>
      <c r="V7" s="385"/>
      <c r="W7" s="385"/>
      <c r="X7" s="385"/>
      <c r="Y7" s="62"/>
      <c r="Z7" s="62"/>
      <c r="AA7" s="132"/>
    </row>
    <row r="8" spans="1:28" ht="14.4" x14ac:dyDescent="0.3">
      <c r="A8" s="368"/>
      <c r="B8" s="368"/>
      <c r="C8" s="368"/>
      <c r="D8" s="368"/>
      <c r="E8" s="368"/>
      <c r="F8" s="368"/>
      <c r="G8" s="368"/>
      <c r="H8" s="368"/>
      <c r="I8" s="368"/>
      <c r="J8" s="368"/>
      <c r="K8" s="368"/>
      <c r="N8" s="131"/>
      <c r="O8" s="131"/>
      <c r="P8" s="131"/>
      <c r="Q8" s="131"/>
      <c r="R8" s="131"/>
      <c r="S8" s="131"/>
      <c r="T8" s="131"/>
      <c r="U8" s="384" t="str">
        <f>IF(R6&gt;=22,"Corect","Trebuie alocate cel puțin 22 de ore pe săptămână")</f>
        <v>Corect</v>
      </c>
      <c r="V8" s="385"/>
      <c r="W8" s="385"/>
      <c r="X8" s="385"/>
      <c r="Y8" s="62"/>
      <c r="Z8" s="62"/>
      <c r="AA8" s="48"/>
    </row>
    <row r="9" spans="1:28" ht="14.4" x14ac:dyDescent="0.3">
      <c r="A9" s="364" t="s">
        <v>172</v>
      </c>
      <c r="B9" s="364"/>
      <c r="C9" s="364"/>
      <c r="D9" s="364"/>
      <c r="E9" s="364"/>
      <c r="F9" s="364"/>
      <c r="G9" s="364"/>
      <c r="H9" s="364"/>
      <c r="I9" s="364"/>
      <c r="J9" s="364"/>
      <c r="K9" s="364"/>
      <c r="M9" s="367" t="s">
        <v>143</v>
      </c>
      <c r="N9" s="367"/>
      <c r="O9" s="367"/>
      <c r="P9" s="367"/>
      <c r="Q9" s="367"/>
      <c r="R9" s="367"/>
      <c r="S9" s="367"/>
      <c r="T9" s="367"/>
      <c r="U9" s="62"/>
      <c r="V9" s="62"/>
      <c r="W9" s="62"/>
      <c r="X9" s="62"/>
      <c r="Y9" s="62"/>
      <c r="Z9" s="62"/>
      <c r="AA9" s="48"/>
    </row>
    <row r="10" spans="1:28" ht="14.4" x14ac:dyDescent="0.3">
      <c r="A10" s="364" t="s">
        <v>173</v>
      </c>
      <c r="B10" s="364"/>
      <c r="C10" s="364"/>
      <c r="D10" s="364"/>
      <c r="E10" s="364"/>
      <c r="F10" s="364"/>
      <c r="G10" s="364"/>
      <c r="H10" s="364"/>
      <c r="I10" s="364"/>
      <c r="J10" s="364"/>
      <c r="K10" s="364"/>
      <c r="M10" s="367"/>
      <c r="N10" s="367"/>
      <c r="O10" s="367"/>
      <c r="P10" s="367"/>
      <c r="Q10" s="367"/>
      <c r="R10" s="367"/>
      <c r="S10" s="367"/>
      <c r="T10" s="367"/>
      <c r="Y10" s="62"/>
      <c r="Z10" s="62"/>
    </row>
    <row r="11" spans="1:28" ht="14.4" x14ac:dyDescent="0.3">
      <c r="A11" s="364" t="s">
        <v>174</v>
      </c>
      <c r="B11" s="364"/>
      <c r="C11" s="364"/>
      <c r="D11" s="364"/>
      <c r="E11" s="364"/>
      <c r="F11" s="364"/>
      <c r="G11" s="364"/>
      <c r="H11" s="364"/>
      <c r="I11" s="364"/>
      <c r="J11" s="364"/>
      <c r="K11" s="364"/>
      <c r="M11" s="367"/>
      <c r="N11" s="367"/>
      <c r="O11" s="367"/>
      <c r="P11" s="367"/>
      <c r="Q11" s="367"/>
      <c r="R11" s="367"/>
      <c r="S11" s="367"/>
      <c r="T11" s="367"/>
      <c r="U11" s="387" t="s">
        <v>110</v>
      </c>
      <c r="V11" s="387"/>
      <c r="W11" s="387"/>
      <c r="X11" s="387"/>
      <c r="Y11" s="62"/>
      <c r="Z11" s="62"/>
    </row>
    <row r="12" spans="1:28" ht="14.4" x14ac:dyDescent="0.3">
      <c r="A12" s="364" t="s">
        <v>175</v>
      </c>
      <c r="B12" s="364"/>
      <c r="C12" s="364"/>
      <c r="D12" s="364"/>
      <c r="E12" s="364"/>
      <c r="F12" s="364"/>
      <c r="G12" s="364"/>
      <c r="H12" s="364"/>
      <c r="I12" s="364"/>
      <c r="J12" s="364"/>
      <c r="K12" s="364"/>
      <c r="M12" s="367"/>
      <c r="N12" s="367"/>
      <c r="O12" s="367"/>
      <c r="P12" s="367"/>
      <c r="Q12" s="367"/>
      <c r="R12" s="367"/>
      <c r="S12" s="367"/>
      <c r="T12" s="367"/>
      <c r="U12" s="387"/>
      <c r="V12" s="387"/>
      <c r="W12" s="387"/>
      <c r="X12" s="387"/>
      <c r="Y12" s="62"/>
      <c r="Z12" s="62"/>
    </row>
    <row r="13" spans="1:28" ht="14.4" x14ac:dyDescent="0.3">
      <c r="A13" s="364"/>
      <c r="B13" s="364"/>
      <c r="C13" s="364"/>
      <c r="D13" s="364"/>
      <c r="E13" s="364"/>
      <c r="F13" s="364"/>
      <c r="G13" s="364"/>
      <c r="H13" s="364"/>
      <c r="I13" s="364"/>
      <c r="J13" s="364"/>
      <c r="K13" s="364"/>
      <c r="M13" s="453" t="s">
        <v>21</v>
      </c>
      <c r="N13" s="453"/>
      <c r="O13" s="453"/>
      <c r="P13" s="453"/>
      <c r="Q13" s="453"/>
      <c r="R13" s="453"/>
      <c r="S13" s="453"/>
      <c r="T13" s="453"/>
      <c r="U13" s="387"/>
      <c r="V13" s="387"/>
      <c r="W13" s="387"/>
      <c r="X13" s="387"/>
      <c r="Y13" s="62"/>
      <c r="Z13" s="62"/>
    </row>
    <row r="14" spans="1:28" ht="14.4" x14ac:dyDescent="0.3">
      <c r="A14" s="454" t="s">
        <v>0</v>
      </c>
      <c r="B14" s="454"/>
      <c r="C14" s="454"/>
      <c r="D14" s="454"/>
      <c r="E14" s="454"/>
      <c r="F14" s="454"/>
      <c r="G14" s="454"/>
      <c r="H14" s="454"/>
      <c r="I14" s="454"/>
      <c r="J14" s="454"/>
      <c r="K14" s="454"/>
      <c r="M14" s="452" t="s">
        <v>229</v>
      </c>
      <c r="N14" s="453"/>
      <c r="O14" s="453"/>
      <c r="P14" s="453"/>
      <c r="Q14" s="453"/>
      <c r="R14" s="453"/>
      <c r="S14" s="453"/>
      <c r="T14" s="453"/>
      <c r="U14" s="387"/>
      <c r="V14" s="387"/>
      <c r="W14" s="387"/>
      <c r="X14" s="387"/>
      <c r="Y14" s="62"/>
      <c r="Z14" s="62"/>
    </row>
    <row r="15" spans="1:28" ht="14.4" x14ac:dyDescent="0.3">
      <c r="A15" s="454" t="s">
        <v>1</v>
      </c>
      <c r="B15" s="454"/>
      <c r="C15" s="454"/>
      <c r="D15" s="454"/>
      <c r="E15" s="454"/>
      <c r="F15" s="454"/>
      <c r="G15" s="454"/>
      <c r="H15" s="454"/>
      <c r="I15" s="454"/>
      <c r="J15" s="454"/>
      <c r="K15" s="454"/>
      <c r="M15" s="373" t="s">
        <v>230</v>
      </c>
      <c r="N15" s="373"/>
      <c r="O15" s="373"/>
      <c r="P15" s="373"/>
      <c r="Q15" s="373"/>
      <c r="R15" s="373"/>
      <c r="S15" s="373"/>
      <c r="T15" s="373"/>
      <c r="U15" s="387"/>
      <c r="V15" s="387"/>
      <c r="W15" s="387"/>
      <c r="X15" s="387"/>
      <c r="Y15" s="62"/>
      <c r="Z15" s="62"/>
    </row>
    <row r="16" spans="1:28" ht="13.2" customHeight="1" x14ac:dyDescent="0.25">
      <c r="A16" s="364" t="s">
        <v>298</v>
      </c>
      <c r="B16" s="364"/>
      <c r="C16" s="364"/>
      <c r="D16" s="364"/>
      <c r="E16" s="364"/>
      <c r="F16" s="364"/>
      <c r="G16" s="364"/>
      <c r="H16" s="364"/>
      <c r="I16" s="364"/>
      <c r="J16" s="364"/>
      <c r="K16" s="364"/>
      <c r="M16" s="456" t="s">
        <v>278</v>
      </c>
      <c r="N16" s="456"/>
      <c r="O16" s="456"/>
      <c r="P16" s="456"/>
      <c r="Q16" s="456"/>
      <c r="R16" s="456"/>
      <c r="S16" s="456"/>
      <c r="T16" s="456"/>
      <c r="U16" s="387"/>
      <c r="V16" s="387"/>
      <c r="W16" s="387"/>
      <c r="X16" s="387"/>
      <c r="Y16" s="49"/>
      <c r="Z16" s="49"/>
    </row>
    <row r="17" spans="1:26" x14ac:dyDescent="0.25">
      <c r="A17" s="454" t="s">
        <v>176</v>
      </c>
      <c r="B17" s="364"/>
      <c r="C17" s="364"/>
      <c r="D17" s="364"/>
      <c r="E17" s="364"/>
      <c r="F17" s="364"/>
      <c r="G17" s="364"/>
      <c r="H17" s="364"/>
      <c r="I17" s="364"/>
      <c r="J17" s="364"/>
      <c r="K17" s="364"/>
      <c r="M17" s="451" t="s">
        <v>231</v>
      </c>
      <c r="N17" s="451"/>
      <c r="O17" s="451"/>
      <c r="P17" s="451"/>
      <c r="Q17" s="451"/>
      <c r="R17" s="451"/>
      <c r="S17" s="451"/>
      <c r="T17" s="451"/>
      <c r="U17" s="49"/>
      <c r="V17" s="49"/>
      <c r="W17" s="49"/>
      <c r="X17" s="49"/>
      <c r="Y17" s="49"/>
      <c r="Z17" s="49"/>
    </row>
    <row r="18" spans="1:26" ht="13.2" customHeight="1" x14ac:dyDescent="0.25">
      <c r="A18" s="364" t="s">
        <v>177</v>
      </c>
      <c r="B18" s="364"/>
      <c r="C18" s="364"/>
      <c r="D18" s="364"/>
      <c r="E18" s="364"/>
      <c r="F18" s="364"/>
      <c r="G18" s="364"/>
      <c r="H18" s="364"/>
      <c r="I18" s="364"/>
      <c r="J18" s="364"/>
      <c r="K18" s="364"/>
      <c r="M18" s="451" t="s">
        <v>232</v>
      </c>
      <c r="N18" s="451"/>
      <c r="O18" s="451"/>
      <c r="P18" s="451"/>
      <c r="Q18" s="451"/>
      <c r="R18" s="451"/>
      <c r="S18" s="451"/>
      <c r="T18" s="451"/>
      <c r="U18" s="49"/>
      <c r="V18" s="49"/>
      <c r="W18" s="49"/>
      <c r="X18" s="49"/>
      <c r="Y18" s="49"/>
      <c r="Z18" s="49"/>
    </row>
    <row r="19" spans="1:26" ht="13.2" customHeight="1" x14ac:dyDescent="0.25">
      <c r="A19" s="364" t="s">
        <v>74</v>
      </c>
      <c r="B19" s="364"/>
      <c r="C19" s="364"/>
      <c r="D19" s="364"/>
      <c r="E19" s="364"/>
      <c r="F19" s="364"/>
      <c r="G19" s="364"/>
      <c r="H19" s="364"/>
      <c r="I19" s="364"/>
      <c r="J19" s="364"/>
      <c r="K19" s="364"/>
      <c r="M19" s="451" t="s">
        <v>245</v>
      </c>
      <c r="N19" s="451"/>
      <c r="O19" s="451"/>
      <c r="P19" s="451"/>
      <c r="Q19" s="451"/>
      <c r="R19" s="451"/>
      <c r="S19" s="451"/>
      <c r="T19" s="451"/>
      <c r="U19" s="49"/>
      <c r="V19" s="49"/>
      <c r="W19" s="49"/>
      <c r="X19" s="49"/>
      <c r="Y19" s="49"/>
      <c r="Z19" s="49"/>
    </row>
    <row r="20" spans="1:26" ht="12" customHeight="1" x14ac:dyDescent="0.25">
      <c r="A20" s="364" t="s">
        <v>98</v>
      </c>
      <c r="B20" s="364"/>
      <c r="C20" s="364"/>
      <c r="D20" s="364"/>
      <c r="E20" s="364"/>
      <c r="F20" s="364"/>
      <c r="G20" s="364"/>
      <c r="H20" s="364"/>
      <c r="I20" s="364"/>
      <c r="J20" s="364"/>
      <c r="K20" s="364"/>
      <c r="M20" s="451"/>
      <c r="N20" s="451"/>
      <c r="O20" s="451"/>
      <c r="P20" s="451"/>
      <c r="Q20" s="451"/>
      <c r="R20" s="451"/>
      <c r="S20" s="451"/>
      <c r="T20" s="451"/>
      <c r="U20" s="49"/>
      <c r="V20" s="49"/>
      <c r="W20" s="49"/>
      <c r="X20" s="49"/>
      <c r="Y20" s="49"/>
      <c r="Z20" s="49"/>
    </row>
    <row r="21" spans="1:26" s="41" customFormat="1" x14ac:dyDescent="0.25">
      <c r="A21" s="364" t="s">
        <v>2</v>
      </c>
      <c r="B21" s="364"/>
      <c r="C21" s="364"/>
      <c r="D21" s="364"/>
      <c r="E21" s="364"/>
      <c r="F21" s="364"/>
      <c r="G21" s="364"/>
      <c r="H21" s="364"/>
      <c r="I21" s="364"/>
      <c r="J21" s="364"/>
      <c r="K21" s="364"/>
      <c r="M21" s="42"/>
      <c r="N21" s="42"/>
      <c r="O21" s="42"/>
      <c r="P21" s="42"/>
      <c r="Q21" s="42"/>
      <c r="R21" s="42"/>
      <c r="S21" s="42"/>
      <c r="T21" s="42"/>
      <c r="U21" s="49"/>
      <c r="V21" s="49"/>
      <c r="W21" s="49"/>
      <c r="X21" s="49"/>
      <c r="Y21" s="49"/>
      <c r="Z21" s="49"/>
    </row>
    <row r="22" spans="1:26" s="27" customFormat="1" ht="6.6" customHeight="1" x14ac:dyDescent="0.25">
      <c r="A22" s="26"/>
      <c r="B22" s="26"/>
      <c r="C22" s="26"/>
      <c r="D22" s="26"/>
      <c r="E22" s="26"/>
      <c r="F22" s="26"/>
      <c r="G22" s="26"/>
      <c r="H22" s="26"/>
      <c r="I22" s="26"/>
      <c r="J22" s="26"/>
      <c r="K22" s="26"/>
      <c r="M22" s="367" t="s">
        <v>114</v>
      </c>
      <c r="N22" s="367"/>
      <c r="O22" s="367"/>
      <c r="P22" s="367"/>
      <c r="Q22" s="367"/>
      <c r="R22" s="367"/>
      <c r="S22" s="367"/>
      <c r="T22" s="367"/>
      <c r="U22" s="49"/>
      <c r="V22" s="49"/>
      <c r="W22" s="49"/>
      <c r="X22" s="49"/>
      <c r="Y22" s="49"/>
      <c r="Z22" s="49"/>
    </row>
    <row r="23" spans="1:26" x14ac:dyDescent="0.25">
      <c r="A23" s="455" t="s">
        <v>144</v>
      </c>
      <c r="B23" s="455"/>
      <c r="C23" s="455"/>
      <c r="D23" s="455"/>
      <c r="E23" s="455"/>
      <c r="F23" s="455"/>
      <c r="G23" s="455"/>
      <c r="H23" s="455"/>
      <c r="I23" s="455"/>
      <c r="J23" s="455"/>
      <c r="K23" s="455"/>
      <c r="M23" s="367"/>
      <c r="N23" s="367"/>
      <c r="O23" s="367"/>
      <c r="P23" s="367"/>
      <c r="Q23" s="367"/>
      <c r="R23" s="367"/>
      <c r="S23" s="367"/>
      <c r="T23" s="367"/>
      <c r="U23" s="49"/>
      <c r="V23" s="49"/>
      <c r="W23" s="49"/>
      <c r="X23" s="49"/>
      <c r="Y23" s="49"/>
      <c r="Z23" s="49"/>
    </row>
    <row r="24" spans="1:26" x14ac:dyDescent="0.25">
      <c r="A24" s="455"/>
      <c r="B24" s="455"/>
      <c r="C24" s="455"/>
      <c r="D24" s="455"/>
      <c r="E24" s="455"/>
      <c r="F24" s="455"/>
      <c r="G24" s="455"/>
      <c r="H24" s="455"/>
      <c r="I24" s="455"/>
      <c r="J24" s="455"/>
      <c r="K24" s="455"/>
      <c r="M24" s="367"/>
      <c r="N24" s="367"/>
      <c r="O24" s="367"/>
      <c r="P24" s="367"/>
      <c r="Q24" s="367"/>
      <c r="R24" s="367"/>
      <c r="S24" s="367"/>
      <c r="T24" s="367"/>
      <c r="U24" s="49"/>
      <c r="V24" s="49"/>
      <c r="W24" s="49"/>
      <c r="X24" s="49"/>
      <c r="Y24" s="49"/>
      <c r="Z24" s="49"/>
    </row>
    <row r="25" spans="1:26" x14ac:dyDescent="0.25">
      <c r="A25" s="455"/>
      <c r="B25" s="455"/>
      <c r="C25" s="455"/>
      <c r="D25" s="455"/>
      <c r="E25" s="455"/>
      <c r="F25" s="455"/>
      <c r="G25" s="455"/>
      <c r="H25" s="455"/>
      <c r="I25" s="455"/>
      <c r="J25" s="455"/>
      <c r="K25" s="455"/>
      <c r="M25" s="367"/>
      <c r="N25" s="367"/>
      <c r="O25" s="367"/>
      <c r="P25" s="367"/>
      <c r="Q25" s="367"/>
      <c r="R25" s="367"/>
      <c r="S25" s="367"/>
      <c r="T25" s="367"/>
      <c r="U25" s="49"/>
      <c r="V25" s="49"/>
      <c r="W25" s="49"/>
      <c r="X25" s="49"/>
      <c r="Y25" s="49"/>
      <c r="Z25" s="49"/>
    </row>
    <row r="26" spans="1:26" x14ac:dyDescent="0.25">
      <c r="A26" s="455"/>
      <c r="B26" s="455"/>
      <c r="C26" s="455"/>
      <c r="D26" s="455"/>
      <c r="E26" s="455"/>
      <c r="F26" s="455"/>
      <c r="G26" s="455"/>
      <c r="H26" s="455"/>
      <c r="I26" s="455"/>
      <c r="J26" s="455"/>
      <c r="K26" s="455"/>
      <c r="M26" s="367"/>
      <c r="N26" s="367"/>
      <c r="O26" s="367"/>
      <c r="P26" s="367"/>
      <c r="Q26" s="367"/>
      <c r="R26" s="367"/>
      <c r="S26" s="367"/>
      <c r="T26" s="367"/>
      <c r="U26" s="49"/>
      <c r="V26" s="49"/>
      <c r="W26" s="49"/>
      <c r="X26" s="49"/>
      <c r="Y26" s="49"/>
      <c r="Z26" s="49"/>
    </row>
    <row r="27" spans="1:26" ht="7.8" customHeight="1" x14ac:dyDescent="0.25">
      <c r="A27" s="2"/>
      <c r="B27" s="2"/>
      <c r="C27" s="2"/>
      <c r="D27" s="2"/>
      <c r="E27" s="2"/>
      <c r="F27" s="2"/>
      <c r="G27" s="2"/>
      <c r="H27" s="2"/>
      <c r="I27" s="2"/>
      <c r="J27" s="2"/>
      <c r="K27" s="2"/>
      <c r="M27" s="3"/>
      <c r="N27" s="3"/>
      <c r="O27" s="3"/>
      <c r="P27" s="3"/>
      <c r="Q27" s="3"/>
      <c r="R27" s="3"/>
      <c r="U27" s="49"/>
      <c r="V27" s="49"/>
      <c r="W27" s="49"/>
      <c r="X27" s="49"/>
      <c r="Y27" s="49"/>
      <c r="Z27" s="49"/>
    </row>
    <row r="28" spans="1:26" x14ac:dyDescent="0.25">
      <c r="A28" s="239" t="s">
        <v>18</v>
      </c>
      <c r="B28" s="239"/>
      <c r="C28" s="239"/>
      <c r="D28" s="239"/>
      <c r="E28" s="239"/>
      <c r="F28" s="239"/>
      <c r="G28" s="239"/>
      <c r="H28" s="239"/>
      <c r="I28" s="239"/>
      <c r="J28" s="239"/>
      <c r="K28" s="239"/>
      <c r="M28" s="93"/>
      <c r="N28" s="93"/>
      <c r="O28" s="93"/>
      <c r="P28" s="93"/>
      <c r="Q28" s="93"/>
      <c r="R28" s="93"/>
      <c r="S28" s="93"/>
      <c r="T28" s="93"/>
      <c r="U28" s="49"/>
      <c r="V28" s="49"/>
      <c r="W28" s="49"/>
      <c r="X28" s="49"/>
      <c r="Y28" s="49"/>
      <c r="Z28" s="49"/>
    </row>
    <row r="29" spans="1:26" ht="12.75" customHeight="1" x14ac:dyDescent="0.25">
      <c r="A29" s="448"/>
      <c r="B29" s="178" t="s">
        <v>3</v>
      </c>
      <c r="C29" s="180"/>
      <c r="D29" s="178" t="s">
        <v>4</v>
      </c>
      <c r="E29" s="179"/>
      <c r="F29" s="180"/>
      <c r="G29" s="201" t="s">
        <v>19</v>
      </c>
      <c r="H29" s="201" t="s">
        <v>11</v>
      </c>
      <c r="I29" s="178" t="s">
        <v>5</v>
      </c>
      <c r="J29" s="179"/>
      <c r="K29" s="180"/>
      <c r="M29" s="368" t="s">
        <v>178</v>
      </c>
      <c r="N29" s="368"/>
      <c r="O29" s="368"/>
      <c r="P29" s="368"/>
      <c r="Q29" s="368"/>
      <c r="R29" s="368"/>
      <c r="S29" s="368"/>
      <c r="T29" s="368"/>
    </row>
    <row r="30" spans="1:26" s="131" customFormat="1" x14ac:dyDescent="0.25">
      <c r="A30" s="449"/>
      <c r="B30" s="181"/>
      <c r="C30" s="183"/>
      <c r="D30" s="181"/>
      <c r="E30" s="182"/>
      <c r="F30" s="183"/>
      <c r="G30" s="202"/>
      <c r="H30" s="202"/>
      <c r="I30" s="181"/>
      <c r="J30" s="182"/>
      <c r="K30" s="183"/>
      <c r="M30" s="368"/>
      <c r="N30" s="368"/>
      <c r="O30" s="368"/>
      <c r="P30" s="368"/>
      <c r="Q30" s="368"/>
      <c r="R30" s="368"/>
      <c r="S30" s="368"/>
      <c r="T30" s="368"/>
    </row>
    <row r="31" spans="1:26" ht="14.25" customHeight="1" x14ac:dyDescent="0.25">
      <c r="A31" s="450"/>
      <c r="B31" s="37" t="s">
        <v>6</v>
      </c>
      <c r="C31" s="37" t="s">
        <v>7</v>
      </c>
      <c r="D31" s="37" t="s">
        <v>8</v>
      </c>
      <c r="E31" s="37" t="s">
        <v>9</v>
      </c>
      <c r="F31" s="37" t="s">
        <v>10</v>
      </c>
      <c r="G31" s="203"/>
      <c r="H31" s="203"/>
      <c r="I31" s="37" t="s">
        <v>12</v>
      </c>
      <c r="J31" s="37" t="s">
        <v>13</v>
      </c>
      <c r="K31" s="37" t="s">
        <v>14</v>
      </c>
      <c r="M31" s="368"/>
      <c r="N31" s="368"/>
      <c r="O31" s="368"/>
      <c r="P31" s="368"/>
      <c r="Q31" s="368"/>
      <c r="R31" s="368"/>
      <c r="S31" s="368"/>
      <c r="T31" s="368"/>
    </row>
    <row r="32" spans="1:26" ht="17.25" customHeight="1" x14ac:dyDescent="0.3">
      <c r="A32" s="39" t="s">
        <v>15</v>
      </c>
      <c r="B32" s="38">
        <v>14</v>
      </c>
      <c r="C32" s="38">
        <v>14</v>
      </c>
      <c r="D32" s="17">
        <v>3</v>
      </c>
      <c r="E32" s="17">
        <v>3</v>
      </c>
      <c r="F32" s="17">
        <v>2</v>
      </c>
      <c r="G32" s="17"/>
      <c r="H32" s="139">
        <v>0</v>
      </c>
      <c r="I32" s="17">
        <v>2</v>
      </c>
      <c r="J32" s="17">
        <v>1</v>
      </c>
      <c r="K32" s="17">
        <v>13</v>
      </c>
      <c r="L32" s="23"/>
      <c r="M32" s="368"/>
      <c r="N32" s="368"/>
      <c r="O32" s="368"/>
      <c r="P32" s="368"/>
      <c r="Q32" s="368"/>
      <c r="R32" s="368"/>
      <c r="S32" s="368"/>
      <c r="T32" s="368"/>
      <c r="U32" s="386" t="str">
        <f>IF(SUM(B32:K32)=52,"Corect","Suma trebuie să fie 52")</f>
        <v>Corect</v>
      </c>
      <c r="V32" s="386"/>
    </row>
    <row r="33" spans="1:22" ht="15" customHeight="1" x14ac:dyDescent="0.25">
      <c r="A33" s="39" t="s">
        <v>16</v>
      </c>
      <c r="B33" s="38">
        <v>14</v>
      </c>
      <c r="C33" s="38">
        <v>14</v>
      </c>
      <c r="D33" s="17">
        <v>3</v>
      </c>
      <c r="E33" s="17">
        <v>3</v>
      </c>
      <c r="F33" s="17">
        <v>2</v>
      </c>
      <c r="G33" s="17"/>
      <c r="H33" s="139">
        <v>2</v>
      </c>
      <c r="I33" s="17">
        <v>2</v>
      </c>
      <c r="J33" s="17">
        <v>1</v>
      </c>
      <c r="K33" s="17">
        <v>11</v>
      </c>
      <c r="M33" s="368"/>
      <c r="N33" s="368"/>
      <c r="O33" s="368"/>
      <c r="P33" s="368"/>
      <c r="Q33" s="368"/>
      <c r="R33" s="368"/>
      <c r="S33" s="368"/>
      <c r="T33" s="368"/>
      <c r="U33" s="386" t="str">
        <f t="shared" ref="U33:U34" si="0">IF(SUM(B33:K33)=52,"Corect","Suma trebuie să fie 52")</f>
        <v>Corect</v>
      </c>
      <c r="V33" s="386"/>
    </row>
    <row r="34" spans="1:22" ht="15.75" customHeight="1" x14ac:dyDescent="0.25">
      <c r="A34" s="40" t="s">
        <v>17</v>
      </c>
      <c r="B34" s="38">
        <v>14</v>
      </c>
      <c r="C34" s="38">
        <v>12</v>
      </c>
      <c r="D34" s="17">
        <v>3</v>
      </c>
      <c r="E34" s="17">
        <v>3</v>
      </c>
      <c r="F34" s="17">
        <v>2</v>
      </c>
      <c r="G34" s="17"/>
      <c r="H34" s="139">
        <v>2</v>
      </c>
      <c r="I34" s="17">
        <v>2</v>
      </c>
      <c r="J34" s="17">
        <v>1</v>
      </c>
      <c r="K34" s="17">
        <v>13</v>
      </c>
      <c r="M34" s="368"/>
      <c r="N34" s="368"/>
      <c r="O34" s="368"/>
      <c r="P34" s="368"/>
      <c r="Q34" s="368"/>
      <c r="R34" s="368"/>
      <c r="S34" s="368"/>
      <c r="T34" s="368"/>
      <c r="U34" s="386" t="str">
        <f t="shared" si="0"/>
        <v>Corect</v>
      </c>
      <c r="V34" s="386"/>
    </row>
    <row r="35" spans="1:22" x14ac:dyDescent="0.25">
      <c r="A35" s="5"/>
      <c r="B35" s="5"/>
      <c r="C35" s="5"/>
      <c r="D35" s="5"/>
      <c r="E35" s="5"/>
      <c r="F35" s="5"/>
      <c r="G35" s="5"/>
      <c r="M35" s="93"/>
      <c r="N35" s="93"/>
      <c r="O35" s="93"/>
      <c r="P35" s="93"/>
      <c r="Q35" s="93"/>
      <c r="R35" s="93"/>
      <c r="S35" s="93"/>
      <c r="T35" s="93"/>
    </row>
    <row r="36" spans="1:22" s="111" customFormat="1" x14ac:dyDescent="0.25">
      <c r="A36" s="310" t="s">
        <v>22</v>
      </c>
      <c r="B36" s="310"/>
      <c r="C36" s="310"/>
      <c r="D36" s="310"/>
      <c r="E36" s="310"/>
      <c r="F36" s="310"/>
      <c r="G36" s="310"/>
      <c r="H36" s="310"/>
      <c r="I36" s="310"/>
      <c r="J36" s="310"/>
      <c r="K36" s="310"/>
      <c r="L36" s="310"/>
      <c r="M36" s="310"/>
      <c r="N36" s="310"/>
      <c r="O36" s="310"/>
      <c r="P36" s="310"/>
      <c r="Q36" s="310"/>
      <c r="R36" s="310"/>
      <c r="S36" s="310"/>
      <c r="T36" s="310"/>
    </row>
    <row r="37" spans="1:22" x14ac:dyDescent="0.25">
      <c r="A37" s="310"/>
      <c r="B37" s="310"/>
      <c r="C37" s="310"/>
      <c r="D37" s="310"/>
      <c r="E37" s="310"/>
      <c r="F37" s="310"/>
      <c r="G37" s="310"/>
      <c r="H37" s="310"/>
      <c r="I37" s="310"/>
      <c r="J37" s="310"/>
      <c r="K37" s="310"/>
      <c r="L37" s="310"/>
      <c r="M37" s="310"/>
      <c r="N37" s="310"/>
      <c r="O37" s="310"/>
      <c r="P37" s="310"/>
      <c r="Q37" s="310"/>
      <c r="R37" s="310"/>
      <c r="S37" s="310"/>
      <c r="T37" s="310"/>
    </row>
    <row r="38" spans="1:22" ht="2.25" hidden="1" customHeight="1" x14ac:dyDescent="0.25">
      <c r="N38" s="7"/>
      <c r="O38" s="8" t="s">
        <v>38</v>
      </c>
      <c r="P38" s="8" t="s">
        <v>101</v>
      </c>
      <c r="Q38" s="8" t="s">
        <v>39</v>
      </c>
      <c r="R38" s="8" t="s">
        <v>40</v>
      </c>
      <c r="S38" s="8"/>
      <c r="T38" s="8"/>
    </row>
    <row r="39" spans="1:22" x14ac:dyDescent="0.25">
      <c r="A39" s="192" t="s">
        <v>43</v>
      </c>
      <c r="B39" s="193"/>
      <c r="C39" s="193"/>
      <c r="D39" s="193"/>
      <c r="E39" s="193"/>
      <c r="F39" s="193"/>
      <c r="G39" s="193"/>
      <c r="H39" s="193"/>
      <c r="I39" s="193"/>
      <c r="J39" s="193"/>
      <c r="K39" s="193"/>
      <c r="L39" s="193"/>
      <c r="M39" s="193"/>
      <c r="N39" s="193"/>
      <c r="O39" s="193"/>
      <c r="P39" s="193"/>
      <c r="Q39" s="193"/>
      <c r="R39" s="193"/>
      <c r="S39" s="193"/>
      <c r="T39" s="194"/>
    </row>
    <row r="40" spans="1:22" s="111" customFormat="1" x14ac:dyDescent="0.25">
      <c r="A40" s="198"/>
      <c r="B40" s="199"/>
      <c r="C40" s="199"/>
      <c r="D40" s="199"/>
      <c r="E40" s="199"/>
      <c r="F40" s="199"/>
      <c r="G40" s="199"/>
      <c r="H40" s="199"/>
      <c r="I40" s="199"/>
      <c r="J40" s="199"/>
      <c r="K40" s="199"/>
      <c r="L40" s="199"/>
      <c r="M40" s="199"/>
      <c r="N40" s="199"/>
      <c r="O40" s="199"/>
      <c r="P40" s="199"/>
      <c r="Q40" s="199"/>
      <c r="R40" s="199"/>
      <c r="S40" s="199"/>
      <c r="T40" s="200"/>
    </row>
    <row r="41" spans="1:22" s="111" customFormat="1" x14ac:dyDescent="0.25">
      <c r="A41" s="189" t="s">
        <v>28</v>
      </c>
      <c r="B41" s="192" t="s">
        <v>27</v>
      </c>
      <c r="C41" s="193"/>
      <c r="D41" s="193"/>
      <c r="E41" s="193"/>
      <c r="F41" s="193"/>
      <c r="G41" s="193"/>
      <c r="H41" s="193"/>
      <c r="I41" s="194"/>
      <c r="J41" s="201" t="s">
        <v>41</v>
      </c>
      <c r="K41" s="178" t="s">
        <v>25</v>
      </c>
      <c r="L41" s="179"/>
      <c r="M41" s="180"/>
      <c r="N41" s="178" t="s">
        <v>42</v>
      </c>
      <c r="O41" s="179"/>
      <c r="P41" s="180"/>
      <c r="Q41" s="178" t="s">
        <v>24</v>
      </c>
      <c r="R41" s="179"/>
      <c r="S41" s="180"/>
      <c r="T41" s="201" t="s">
        <v>23</v>
      </c>
    </row>
    <row r="42" spans="1:22" x14ac:dyDescent="0.25">
      <c r="A42" s="190"/>
      <c r="B42" s="195"/>
      <c r="C42" s="196"/>
      <c r="D42" s="196"/>
      <c r="E42" s="196"/>
      <c r="F42" s="196"/>
      <c r="G42" s="196"/>
      <c r="H42" s="196"/>
      <c r="I42" s="197"/>
      <c r="J42" s="202"/>
      <c r="K42" s="181"/>
      <c r="L42" s="182"/>
      <c r="M42" s="183"/>
      <c r="N42" s="181"/>
      <c r="O42" s="182"/>
      <c r="P42" s="183"/>
      <c r="Q42" s="181"/>
      <c r="R42" s="182"/>
      <c r="S42" s="183"/>
      <c r="T42" s="202"/>
    </row>
    <row r="43" spans="1:22" x14ac:dyDescent="0.25">
      <c r="A43" s="191"/>
      <c r="B43" s="198"/>
      <c r="C43" s="199"/>
      <c r="D43" s="199"/>
      <c r="E43" s="199"/>
      <c r="F43" s="199"/>
      <c r="G43" s="199"/>
      <c r="H43" s="199"/>
      <c r="I43" s="200"/>
      <c r="J43" s="203"/>
      <c r="K43" s="4" t="s">
        <v>29</v>
      </c>
      <c r="L43" s="4" t="s">
        <v>30</v>
      </c>
      <c r="M43" s="4" t="s">
        <v>31</v>
      </c>
      <c r="N43" s="4" t="s">
        <v>35</v>
      </c>
      <c r="O43" s="4" t="s">
        <v>8</v>
      </c>
      <c r="P43" s="4" t="s">
        <v>32</v>
      </c>
      <c r="Q43" s="4" t="s">
        <v>33</v>
      </c>
      <c r="R43" s="4" t="s">
        <v>29</v>
      </c>
      <c r="S43" s="4" t="s">
        <v>34</v>
      </c>
      <c r="T43" s="203"/>
    </row>
    <row r="44" spans="1:22" x14ac:dyDescent="0.25">
      <c r="A44" s="140" t="s">
        <v>179</v>
      </c>
      <c r="B44" s="311" t="s">
        <v>192</v>
      </c>
      <c r="C44" s="312"/>
      <c r="D44" s="312"/>
      <c r="E44" s="312"/>
      <c r="F44" s="312"/>
      <c r="G44" s="312"/>
      <c r="H44" s="312"/>
      <c r="I44" s="313"/>
      <c r="J44" s="141">
        <v>6</v>
      </c>
      <c r="K44" s="141">
        <v>2</v>
      </c>
      <c r="L44" s="141">
        <v>2</v>
      </c>
      <c r="M44" s="141">
        <v>0</v>
      </c>
      <c r="N44" s="11">
        <f>K44+L44+M44</f>
        <v>4</v>
      </c>
      <c r="O44" s="12">
        <f>P44-N44</f>
        <v>7</v>
      </c>
      <c r="P44" s="12">
        <f>ROUND(PRODUCT(J44,25)/14,0)</f>
        <v>11</v>
      </c>
      <c r="Q44" s="16" t="s">
        <v>33</v>
      </c>
      <c r="R44" s="9"/>
      <c r="S44" s="17"/>
      <c r="T44" s="9" t="s">
        <v>39</v>
      </c>
    </row>
    <row r="45" spans="1:22" ht="27.75" customHeight="1" x14ac:dyDescent="0.25">
      <c r="A45" s="140" t="s">
        <v>180</v>
      </c>
      <c r="B45" s="311" t="s">
        <v>193</v>
      </c>
      <c r="C45" s="312"/>
      <c r="D45" s="312"/>
      <c r="E45" s="312"/>
      <c r="F45" s="312"/>
      <c r="G45" s="312"/>
      <c r="H45" s="312"/>
      <c r="I45" s="313"/>
      <c r="J45" s="141">
        <v>5</v>
      </c>
      <c r="K45" s="141">
        <v>2</v>
      </c>
      <c r="L45" s="141">
        <v>2</v>
      </c>
      <c r="M45" s="141">
        <v>0</v>
      </c>
      <c r="N45" s="11">
        <f t="shared" ref="N45:N50" si="1">K45+L45+M45</f>
        <v>4</v>
      </c>
      <c r="O45" s="12">
        <f t="shared" ref="O45:O50" si="2">P45-N45</f>
        <v>5</v>
      </c>
      <c r="P45" s="12">
        <f t="shared" ref="P45:P48" si="3">ROUND(PRODUCT(J45,25)/14,0)</f>
        <v>9</v>
      </c>
      <c r="Q45" s="16" t="s">
        <v>33</v>
      </c>
      <c r="R45" s="9"/>
      <c r="S45" s="17"/>
      <c r="T45" s="9" t="s">
        <v>39</v>
      </c>
    </row>
    <row r="46" spans="1:22" s="138" customFormat="1" x14ac:dyDescent="0.25">
      <c r="A46" s="140" t="s">
        <v>181</v>
      </c>
      <c r="B46" s="311" t="s">
        <v>225</v>
      </c>
      <c r="C46" s="312"/>
      <c r="D46" s="312"/>
      <c r="E46" s="312"/>
      <c r="F46" s="312"/>
      <c r="G46" s="312"/>
      <c r="H46" s="312"/>
      <c r="I46" s="313"/>
      <c r="J46" s="9">
        <v>6</v>
      </c>
      <c r="K46" s="9">
        <v>2</v>
      </c>
      <c r="L46" s="9">
        <v>2</v>
      </c>
      <c r="M46" s="9">
        <v>0</v>
      </c>
      <c r="N46" s="81">
        <f t="shared" ref="N46:N47" si="4">K46+L46+M46</f>
        <v>4</v>
      </c>
      <c r="O46" s="12">
        <f t="shared" ref="O46:O47" si="5">P46-N46</f>
        <v>7</v>
      </c>
      <c r="P46" s="12">
        <f t="shared" ref="P46:P47" si="6">ROUND(PRODUCT(J46,25)/14,0)</f>
        <v>11</v>
      </c>
      <c r="Q46" s="16" t="s">
        <v>33</v>
      </c>
      <c r="R46" s="9"/>
      <c r="S46" s="17"/>
      <c r="T46" s="9" t="s">
        <v>101</v>
      </c>
    </row>
    <row r="47" spans="1:22" s="138" customFormat="1" ht="23.25" customHeight="1" x14ac:dyDescent="0.25">
      <c r="A47" s="140" t="s">
        <v>182</v>
      </c>
      <c r="B47" s="311" t="s">
        <v>226</v>
      </c>
      <c r="C47" s="312"/>
      <c r="D47" s="312"/>
      <c r="E47" s="312"/>
      <c r="F47" s="312"/>
      <c r="G47" s="312"/>
      <c r="H47" s="312"/>
      <c r="I47" s="313"/>
      <c r="J47" s="9">
        <v>6</v>
      </c>
      <c r="K47" s="9">
        <v>2</v>
      </c>
      <c r="L47" s="9">
        <v>2</v>
      </c>
      <c r="M47" s="9">
        <v>0</v>
      </c>
      <c r="N47" s="81">
        <f t="shared" si="4"/>
        <v>4</v>
      </c>
      <c r="O47" s="12">
        <f t="shared" si="5"/>
        <v>7</v>
      </c>
      <c r="P47" s="12">
        <f t="shared" si="6"/>
        <v>11</v>
      </c>
      <c r="Q47" s="16" t="s">
        <v>33</v>
      </c>
      <c r="R47" s="9"/>
      <c r="S47" s="17"/>
      <c r="T47" s="9" t="s">
        <v>101</v>
      </c>
    </row>
    <row r="48" spans="1:22" x14ac:dyDescent="0.25">
      <c r="A48" s="140" t="s">
        <v>233</v>
      </c>
      <c r="B48" s="337" t="s">
        <v>196</v>
      </c>
      <c r="C48" s="338"/>
      <c r="D48" s="338"/>
      <c r="E48" s="338"/>
      <c r="F48" s="338"/>
      <c r="G48" s="338"/>
      <c r="H48" s="338"/>
      <c r="I48" s="339"/>
      <c r="J48" s="9">
        <v>4</v>
      </c>
      <c r="K48" s="9">
        <v>2</v>
      </c>
      <c r="L48" s="9">
        <v>1</v>
      </c>
      <c r="M48" s="9">
        <v>0</v>
      </c>
      <c r="N48" s="11">
        <f t="shared" si="1"/>
        <v>3</v>
      </c>
      <c r="O48" s="12">
        <f t="shared" si="2"/>
        <v>4</v>
      </c>
      <c r="P48" s="12">
        <f t="shared" si="3"/>
        <v>7</v>
      </c>
      <c r="Q48" s="16" t="s">
        <v>33</v>
      </c>
      <c r="R48" s="9"/>
      <c r="S48" s="17"/>
      <c r="T48" s="9" t="s">
        <v>39</v>
      </c>
    </row>
    <row r="49" spans="1:25" x14ac:dyDescent="0.25">
      <c r="A49" s="103" t="s">
        <v>102</v>
      </c>
      <c r="B49" s="334" t="s">
        <v>159</v>
      </c>
      <c r="C49" s="335"/>
      <c r="D49" s="335"/>
      <c r="E49" s="335"/>
      <c r="F49" s="335"/>
      <c r="G49" s="335"/>
      <c r="H49" s="335"/>
      <c r="I49" s="336"/>
      <c r="J49" s="52">
        <v>3</v>
      </c>
      <c r="K49" s="52">
        <v>0</v>
      </c>
      <c r="L49" s="52">
        <v>2</v>
      </c>
      <c r="M49" s="52">
        <v>0</v>
      </c>
      <c r="N49" s="35">
        <f t="shared" ref="N49" si="7">K49+L49+M49</f>
        <v>2</v>
      </c>
      <c r="O49" s="12">
        <f t="shared" ref="O49" si="8">P49-N49</f>
        <v>3</v>
      </c>
      <c r="P49" s="12">
        <f t="shared" ref="P49:P50" si="9">ROUND(PRODUCT(J49,25)/14,0)</f>
        <v>5</v>
      </c>
      <c r="Q49" s="53"/>
      <c r="R49" s="52" t="s">
        <v>29</v>
      </c>
      <c r="S49" s="54"/>
      <c r="T49" s="52" t="s">
        <v>40</v>
      </c>
      <c r="U49" s="56"/>
      <c r="V49" s="56"/>
      <c r="W49" s="56"/>
      <c r="X49" s="56"/>
      <c r="Y49" s="56"/>
    </row>
    <row r="50" spans="1:25" x14ac:dyDescent="0.25">
      <c r="A50" s="104" t="s">
        <v>88</v>
      </c>
      <c r="B50" s="314" t="s">
        <v>161</v>
      </c>
      <c r="C50" s="315"/>
      <c r="D50" s="315"/>
      <c r="E50" s="315"/>
      <c r="F50" s="315"/>
      <c r="G50" s="315"/>
      <c r="H50" s="315"/>
      <c r="I50" s="316"/>
      <c r="J50" s="44">
        <v>2</v>
      </c>
      <c r="K50" s="44">
        <v>0</v>
      </c>
      <c r="L50" s="44">
        <v>2</v>
      </c>
      <c r="M50" s="44">
        <v>0</v>
      </c>
      <c r="N50" s="44">
        <f t="shared" si="1"/>
        <v>2</v>
      </c>
      <c r="O50" s="45">
        <f t="shared" si="2"/>
        <v>2</v>
      </c>
      <c r="P50" s="45">
        <f t="shared" si="9"/>
        <v>4</v>
      </c>
      <c r="Q50" s="46"/>
      <c r="R50" s="44"/>
      <c r="S50" s="47" t="s">
        <v>34</v>
      </c>
      <c r="T50" s="44" t="s">
        <v>40</v>
      </c>
      <c r="U50" s="56"/>
      <c r="V50" s="56"/>
      <c r="W50" s="56"/>
      <c r="X50" s="56"/>
      <c r="Y50" s="56"/>
    </row>
    <row r="51" spans="1:25" x14ac:dyDescent="0.25">
      <c r="A51" s="13" t="s">
        <v>26</v>
      </c>
      <c r="B51" s="154"/>
      <c r="C51" s="223"/>
      <c r="D51" s="223"/>
      <c r="E51" s="223"/>
      <c r="F51" s="223"/>
      <c r="G51" s="223"/>
      <c r="H51" s="223"/>
      <c r="I51" s="155"/>
      <c r="J51" s="13">
        <f t="shared" ref="J51:P51" si="10">SUM(J44:J50)</f>
        <v>32</v>
      </c>
      <c r="K51" s="13">
        <f t="shared" si="10"/>
        <v>10</v>
      </c>
      <c r="L51" s="13">
        <f t="shared" si="10"/>
        <v>13</v>
      </c>
      <c r="M51" s="13">
        <f t="shared" si="10"/>
        <v>0</v>
      </c>
      <c r="N51" s="13">
        <f t="shared" si="10"/>
        <v>23</v>
      </c>
      <c r="O51" s="13">
        <f t="shared" si="10"/>
        <v>35</v>
      </c>
      <c r="P51" s="13">
        <f t="shared" si="10"/>
        <v>58</v>
      </c>
      <c r="Q51" s="24">
        <f>COUNTIF(Q44:Q50,"E")</f>
        <v>5</v>
      </c>
      <c r="R51" s="80">
        <f>COUNTIF(R44:R50,"C")</f>
        <v>1</v>
      </c>
      <c r="S51" s="80">
        <f>COUNTIF(S44:S50,"VP")</f>
        <v>1</v>
      </c>
      <c r="T51" s="100">
        <f>COUNTA(T44:T50)</f>
        <v>7</v>
      </c>
      <c r="U51" s="342" t="str">
        <f>IF(Q51&gt;=SUM(R51:S51),"Corect","E trebuie să fie cel puțin egal cu C+VP")</f>
        <v>Corect</v>
      </c>
      <c r="V51" s="343"/>
      <c r="W51" s="343"/>
    </row>
    <row r="52" spans="1:25" s="50" customFormat="1" x14ac:dyDescent="0.25">
      <c r="A52" s="299" t="s">
        <v>113</v>
      </c>
      <c r="B52" s="299"/>
      <c r="C52" s="299"/>
      <c r="D52" s="299"/>
      <c r="E52" s="299"/>
      <c r="F52" s="299"/>
      <c r="G52" s="299"/>
      <c r="H52" s="299"/>
      <c r="I52" s="299"/>
      <c r="J52" s="299"/>
      <c r="K52" s="299"/>
      <c r="L52" s="299"/>
      <c r="M52" s="299"/>
      <c r="N52" s="299"/>
      <c r="O52" s="299"/>
      <c r="P52" s="299"/>
      <c r="Q52" s="299"/>
      <c r="R52" s="299"/>
      <c r="S52" s="299"/>
      <c r="T52" s="299"/>
      <c r="U52" s="48"/>
    </row>
    <row r="53" spans="1:25" s="91" customFormat="1" x14ac:dyDescent="0.25">
      <c r="A53" s="300"/>
      <c r="B53" s="300"/>
      <c r="C53" s="300"/>
      <c r="D53" s="300"/>
      <c r="E53" s="300"/>
      <c r="F53" s="300"/>
      <c r="G53" s="300"/>
      <c r="H53" s="300"/>
      <c r="I53" s="300"/>
      <c r="J53" s="300"/>
      <c r="K53" s="300"/>
      <c r="L53" s="300"/>
      <c r="M53" s="300"/>
      <c r="N53" s="300"/>
      <c r="O53" s="300"/>
      <c r="P53" s="300"/>
      <c r="Q53" s="300"/>
      <c r="R53" s="300"/>
      <c r="S53" s="300"/>
      <c r="T53" s="300"/>
      <c r="U53" s="92"/>
    </row>
    <row r="54" spans="1:25" ht="7.8" customHeight="1" x14ac:dyDescent="0.25"/>
    <row r="55" spans="1:25" x14ac:dyDescent="0.25">
      <c r="A55" s="192" t="s">
        <v>44</v>
      </c>
      <c r="B55" s="193"/>
      <c r="C55" s="193"/>
      <c r="D55" s="193"/>
      <c r="E55" s="193"/>
      <c r="F55" s="193"/>
      <c r="G55" s="193"/>
      <c r="H55" s="193"/>
      <c r="I55" s="193"/>
      <c r="J55" s="193"/>
      <c r="K55" s="193"/>
      <c r="L55" s="193"/>
      <c r="M55" s="193"/>
      <c r="N55" s="193"/>
      <c r="O55" s="193"/>
      <c r="P55" s="193"/>
      <c r="Q55" s="193"/>
      <c r="R55" s="193"/>
      <c r="S55" s="193"/>
      <c r="T55" s="194"/>
    </row>
    <row r="56" spans="1:25" s="111" customFormat="1" x14ac:dyDescent="0.25">
      <c r="A56" s="195"/>
      <c r="B56" s="196"/>
      <c r="C56" s="196"/>
      <c r="D56" s="196"/>
      <c r="E56" s="196"/>
      <c r="F56" s="196"/>
      <c r="G56" s="196"/>
      <c r="H56" s="196"/>
      <c r="I56" s="196"/>
      <c r="J56" s="196"/>
      <c r="K56" s="196"/>
      <c r="L56" s="196"/>
      <c r="M56" s="196"/>
      <c r="N56" s="196"/>
      <c r="O56" s="196"/>
      <c r="P56" s="196"/>
      <c r="Q56" s="196"/>
      <c r="R56" s="196"/>
      <c r="S56" s="196"/>
      <c r="T56" s="197"/>
    </row>
    <row r="57" spans="1:25" x14ac:dyDescent="0.25">
      <c r="A57" s="189" t="s">
        <v>28</v>
      </c>
      <c r="B57" s="192" t="s">
        <v>27</v>
      </c>
      <c r="C57" s="193"/>
      <c r="D57" s="193"/>
      <c r="E57" s="193"/>
      <c r="F57" s="193"/>
      <c r="G57" s="193"/>
      <c r="H57" s="193"/>
      <c r="I57" s="194"/>
      <c r="J57" s="201" t="s">
        <v>41</v>
      </c>
      <c r="K57" s="178" t="s">
        <v>25</v>
      </c>
      <c r="L57" s="179"/>
      <c r="M57" s="180"/>
      <c r="N57" s="178" t="s">
        <v>42</v>
      </c>
      <c r="O57" s="179"/>
      <c r="P57" s="180"/>
      <c r="Q57" s="178" t="s">
        <v>24</v>
      </c>
      <c r="R57" s="179"/>
      <c r="S57" s="180"/>
      <c r="T57" s="166" t="s">
        <v>23</v>
      </c>
    </row>
    <row r="58" spans="1:25" s="111" customFormat="1" x14ac:dyDescent="0.25">
      <c r="A58" s="190"/>
      <c r="B58" s="195"/>
      <c r="C58" s="196"/>
      <c r="D58" s="196"/>
      <c r="E58" s="196"/>
      <c r="F58" s="196"/>
      <c r="G58" s="196"/>
      <c r="H58" s="196"/>
      <c r="I58" s="197"/>
      <c r="J58" s="202"/>
      <c r="K58" s="181"/>
      <c r="L58" s="182"/>
      <c r="M58" s="183"/>
      <c r="N58" s="181"/>
      <c r="O58" s="182"/>
      <c r="P58" s="183"/>
      <c r="Q58" s="181"/>
      <c r="R58" s="182"/>
      <c r="S58" s="183"/>
      <c r="T58" s="166"/>
    </row>
    <row r="59" spans="1:25" x14ac:dyDescent="0.25">
      <c r="A59" s="191"/>
      <c r="B59" s="198"/>
      <c r="C59" s="199"/>
      <c r="D59" s="199"/>
      <c r="E59" s="199"/>
      <c r="F59" s="199"/>
      <c r="G59" s="199"/>
      <c r="H59" s="199"/>
      <c r="I59" s="200"/>
      <c r="J59" s="203"/>
      <c r="K59" s="4" t="s">
        <v>29</v>
      </c>
      <c r="L59" s="4" t="s">
        <v>30</v>
      </c>
      <c r="M59" s="4" t="s">
        <v>31</v>
      </c>
      <c r="N59" s="57" t="s">
        <v>35</v>
      </c>
      <c r="O59" s="57" t="s">
        <v>8</v>
      </c>
      <c r="P59" s="57" t="s">
        <v>32</v>
      </c>
      <c r="Q59" s="57" t="s">
        <v>33</v>
      </c>
      <c r="R59" s="57" t="s">
        <v>29</v>
      </c>
      <c r="S59" s="57" t="s">
        <v>34</v>
      </c>
      <c r="T59" s="166"/>
    </row>
    <row r="60" spans="1:25" x14ac:dyDescent="0.25">
      <c r="A60" s="140" t="s">
        <v>280</v>
      </c>
      <c r="B60" s="311" t="s">
        <v>194</v>
      </c>
      <c r="C60" s="312"/>
      <c r="D60" s="312"/>
      <c r="E60" s="312"/>
      <c r="F60" s="312"/>
      <c r="G60" s="312"/>
      <c r="H60" s="312"/>
      <c r="I60" s="313"/>
      <c r="J60" s="9">
        <v>5</v>
      </c>
      <c r="K60" s="9">
        <v>2</v>
      </c>
      <c r="L60" s="9">
        <v>2</v>
      </c>
      <c r="M60" s="9">
        <v>0</v>
      </c>
      <c r="N60" s="11">
        <f>K60+L60+M60</f>
        <v>4</v>
      </c>
      <c r="O60" s="12">
        <f>P60-N60</f>
        <v>5</v>
      </c>
      <c r="P60" s="12">
        <f>ROUND(PRODUCT(J60,25)/14,0)</f>
        <v>9</v>
      </c>
      <c r="Q60" s="16" t="s">
        <v>33</v>
      </c>
      <c r="R60" s="9"/>
      <c r="S60" s="17"/>
      <c r="T60" s="9" t="s">
        <v>39</v>
      </c>
    </row>
    <row r="61" spans="1:25" ht="24.75" customHeight="1" x14ac:dyDescent="0.25">
      <c r="A61" s="140" t="s">
        <v>281</v>
      </c>
      <c r="B61" s="311" t="s">
        <v>195</v>
      </c>
      <c r="C61" s="312"/>
      <c r="D61" s="312"/>
      <c r="E61" s="312"/>
      <c r="F61" s="312"/>
      <c r="G61" s="312"/>
      <c r="H61" s="312"/>
      <c r="I61" s="313"/>
      <c r="J61" s="9">
        <v>5</v>
      </c>
      <c r="K61" s="9">
        <v>2</v>
      </c>
      <c r="L61" s="9">
        <v>2</v>
      </c>
      <c r="M61" s="9">
        <v>0</v>
      </c>
      <c r="N61" s="11">
        <f t="shared" ref="N61:N67" si="11">K61+L61+M61</f>
        <v>4</v>
      </c>
      <c r="O61" s="12">
        <f t="shared" ref="O61:O67" si="12">P61-N61</f>
        <v>5</v>
      </c>
      <c r="P61" s="12">
        <f t="shared" ref="P61:P67" si="13">ROUND(PRODUCT(J61,25)/14,0)</f>
        <v>9</v>
      </c>
      <c r="Q61" s="16" t="s">
        <v>33</v>
      </c>
      <c r="R61" s="9"/>
      <c r="S61" s="17"/>
      <c r="T61" s="9" t="s">
        <v>39</v>
      </c>
    </row>
    <row r="62" spans="1:25" x14ac:dyDescent="0.25">
      <c r="A62" s="150" t="s">
        <v>282</v>
      </c>
      <c r="B62" s="206" t="s">
        <v>228</v>
      </c>
      <c r="C62" s="207"/>
      <c r="D62" s="207"/>
      <c r="E62" s="207"/>
      <c r="F62" s="207"/>
      <c r="G62" s="207"/>
      <c r="H62" s="207"/>
      <c r="I62" s="208"/>
      <c r="J62" s="9">
        <v>5</v>
      </c>
      <c r="K62" s="9">
        <v>2</v>
      </c>
      <c r="L62" s="9">
        <v>2</v>
      </c>
      <c r="M62" s="9">
        <v>0</v>
      </c>
      <c r="N62" s="11">
        <f t="shared" si="11"/>
        <v>4</v>
      </c>
      <c r="O62" s="12">
        <f t="shared" si="12"/>
        <v>5</v>
      </c>
      <c r="P62" s="12">
        <f t="shared" si="13"/>
        <v>9</v>
      </c>
      <c r="Q62" s="16" t="s">
        <v>33</v>
      </c>
      <c r="R62" s="9"/>
      <c r="S62" s="17"/>
      <c r="T62" s="9" t="s">
        <v>101</v>
      </c>
    </row>
    <row r="63" spans="1:25" x14ac:dyDescent="0.25">
      <c r="A63" s="142" t="s">
        <v>183</v>
      </c>
      <c r="B63" s="206" t="s">
        <v>252</v>
      </c>
      <c r="C63" s="207"/>
      <c r="D63" s="207"/>
      <c r="E63" s="207"/>
      <c r="F63" s="207"/>
      <c r="G63" s="207"/>
      <c r="H63" s="207"/>
      <c r="I63" s="208"/>
      <c r="J63" s="9">
        <v>5</v>
      </c>
      <c r="K63" s="9">
        <v>2</v>
      </c>
      <c r="L63" s="9">
        <v>2</v>
      </c>
      <c r="M63" s="9">
        <v>0</v>
      </c>
      <c r="N63" s="11">
        <f>K63+L63+M63</f>
        <v>4</v>
      </c>
      <c r="O63" s="12">
        <f>P63-N63</f>
        <v>5</v>
      </c>
      <c r="P63" s="12">
        <f>ROUND(PRODUCT(J63,25)/14,0)</f>
        <v>9</v>
      </c>
      <c r="Q63" s="16" t="s">
        <v>33</v>
      </c>
      <c r="R63" s="9"/>
      <c r="S63" s="17"/>
      <c r="T63" s="9" t="s">
        <v>101</v>
      </c>
    </row>
    <row r="64" spans="1:25" ht="13.2" customHeight="1" x14ac:dyDescent="0.25">
      <c r="A64" s="150" t="s">
        <v>283</v>
      </c>
      <c r="B64" s="311" t="s">
        <v>259</v>
      </c>
      <c r="C64" s="312"/>
      <c r="D64" s="312"/>
      <c r="E64" s="312"/>
      <c r="F64" s="312"/>
      <c r="G64" s="312"/>
      <c r="H64" s="312"/>
      <c r="I64" s="313"/>
      <c r="J64" s="9">
        <v>3</v>
      </c>
      <c r="K64" s="9">
        <v>0</v>
      </c>
      <c r="L64" s="9">
        <v>2</v>
      </c>
      <c r="M64" s="9">
        <v>0</v>
      </c>
      <c r="N64" s="11">
        <f t="shared" si="11"/>
        <v>2</v>
      </c>
      <c r="O64" s="12">
        <f t="shared" si="12"/>
        <v>3</v>
      </c>
      <c r="P64" s="12">
        <f t="shared" si="13"/>
        <v>5</v>
      </c>
      <c r="Q64" s="16"/>
      <c r="R64" s="9" t="s">
        <v>29</v>
      </c>
      <c r="S64" s="17"/>
      <c r="T64" s="9" t="s">
        <v>39</v>
      </c>
    </row>
    <row r="65" spans="1:25" x14ac:dyDescent="0.25">
      <c r="A65" s="34" t="s">
        <v>234</v>
      </c>
      <c r="B65" s="301" t="s">
        <v>163</v>
      </c>
      <c r="C65" s="302"/>
      <c r="D65" s="302"/>
      <c r="E65" s="302"/>
      <c r="F65" s="302"/>
      <c r="G65" s="302"/>
      <c r="H65" s="302"/>
      <c r="I65" s="303"/>
      <c r="J65" s="9">
        <v>4</v>
      </c>
      <c r="K65" s="9">
        <v>2</v>
      </c>
      <c r="L65" s="9">
        <v>2</v>
      </c>
      <c r="M65" s="9">
        <v>0</v>
      </c>
      <c r="N65" s="35">
        <f t="shared" si="11"/>
        <v>4</v>
      </c>
      <c r="O65" s="12">
        <f t="shared" si="12"/>
        <v>3</v>
      </c>
      <c r="P65" s="12">
        <f t="shared" si="13"/>
        <v>7</v>
      </c>
      <c r="Q65" s="16" t="s">
        <v>33</v>
      </c>
      <c r="R65" s="9"/>
      <c r="S65" s="17"/>
      <c r="T65" s="9" t="s">
        <v>39</v>
      </c>
      <c r="U65" s="56"/>
      <c r="V65" s="56"/>
      <c r="W65" s="56"/>
      <c r="X65" s="56"/>
      <c r="Y65" s="56"/>
    </row>
    <row r="66" spans="1:25" x14ac:dyDescent="0.25">
      <c r="A66" s="103" t="s">
        <v>111</v>
      </c>
      <c r="B66" s="369" t="s">
        <v>160</v>
      </c>
      <c r="C66" s="370"/>
      <c r="D66" s="370"/>
      <c r="E66" s="370"/>
      <c r="F66" s="370"/>
      <c r="G66" s="370"/>
      <c r="H66" s="370"/>
      <c r="I66" s="371"/>
      <c r="J66" s="52">
        <v>3</v>
      </c>
      <c r="K66" s="52">
        <v>0</v>
      </c>
      <c r="L66" s="52">
        <v>2</v>
      </c>
      <c r="M66" s="52">
        <v>0</v>
      </c>
      <c r="N66" s="51">
        <f t="shared" si="11"/>
        <v>2</v>
      </c>
      <c r="O66" s="12">
        <f t="shared" si="12"/>
        <v>3</v>
      </c>
      <c r="P66" s="12">
        <f t="shared" si="13"/>
        <v>5</v>
      </c>
      <c r="Q66" s="53"/>
      <c r="R66" s="52" t="s">
        <v>29</v>
      </c>
      <c r="S66" s="54"/>
      <c r="T66" s="52" t="s">
        <v>40</v>
      </c>
      <c r="U66" s="56"/>
      <c r="V66" s="56"/>
      <c r="W66" s="56"/>
      <c r="X66" s="56"/>
      <c r="Y66" s="56"/>
    </row>
    <row r="67" spans="1:25" x14ac:dyDescent="0.25">
      <c r="A67" s="104" t="s">
        <v>89</v>
      </c>
      <c r="B67" s="314" t="s">
        <v>168</v>
      </c>
      <c r="C67" s="315"/>
      <c r="D67" s="315"/>
      <c r="E67" s="315"/>
      <c r="F67" s="315"/>
      <c r="G67" s="315"/>
      <c r="H67" s="315"/>
      <c r="I67" s="316"/>
      <c r="J67" s="44">
        <v>2</v>
      </c>
      <c r="K67" s="44">
        <v>0</v>
      </c>
      <c r="L67" s="44">
        <v>2</v>
      </c>
      <c r="M67" s="44">
        <v>0</v>
      </c>
      <c r="N67" s="44">
        <f t="shared" si="11"/>
        <v>2</v>
      </c>
      <c r="O67" s="45">
        <f t="shared" si="12"/>
        <v>2</v>
      </c>
      <c r="P67" s="45">
        <f t="shared" si="13"/>
        <v>4</v>
      </c>
      <c r="Q67" s="46"/>
      <c r="R67" s="44"/>
      <c r="S67" s="47" t="s">
        <v>34</v>
      </c>
      <c r="T67" s="44" t="s">
        <v>40</v>
      </c>
      <c r="U67" s="56"/>
      <c r="V67" s="56"/>
      <c r="W67" s="56"/>
      <c r="X67" s="56"/>
      <c r="Y67" s="56"/>
    </row>
    <row r="68" spans="1:25" x14ac:dyDescent="0.25">
      <c r="A68" s="13" t="s">
        <v>26</v>
      </c>
      <c r="B68" s="154"/>
      <c r="C68" s="223"/>
      <c r="D68" s="223"/>
      <c r="E68" s="223"/>
      <c r="F68" s="223"/>
      <c r="G68" s="223"/>
      <c r="H68" s="223"/>
      <c r="I68" s="155"/>
      <c r="J68" s="13">
        <f t="shared" ref="J68:P68" si="14">SUM(J60:J67)</f>
        <v>32</v>
      </c>
      <c r="K68" s="13">
        <f t="shared" si="14"/>
        <v>10</v>
      </c>
      <c r="L68" s="13">
        <f t="shared" si="14"/>
        <v>16</v>
      </c>
      <c r="M68" s="13">
        <f t="shared" si="14"/>
        <v>0</v>
      </c>
      <c r="N68" s="13">
        <f t="shared" si="14"/>
        <v>26</v>
      </c>
      <c r="O68" s="13">
        <f t="shared" si="14"/>
        <v>31</v>
      </c>
      <c r="P68" s="13">
        <f t="shared" si="14"/>
        <v>57</v>
      </c>
      <c r="Q68" s="24">
        <f>COUNTIF(Q60:Q67,"E")</f>
        <v>5</v>
      </c>
      <c r="R68" s="24">
        <f>COUNTIF(R60:R67,"C")</f>
        <v>2</v>
      </c>
      <c r="S68" s="24">
        <f>COUNTIF(S60:S67,"VP")</f>
        <v>1</v>
      </c>
      <c r="T68" s="100">
        <f>COUNTA(T60:T67)</f>
        <v>8</v>
      </c>
      <c r="U68" s="344" t="str">
        <f>IF(Q68&gt;=SUM(R68:S68),"Corect","E trebuie să fie cel puțin egal cu C+VP")</f>
        <v>Corect</v>
      </c>
      <c r="V68" s="343"/>
      <c r="W68" s="343"/>
    </row>
    <row r="69" spans="1:25" x14ac:dyDescent="0.25">
      <c r="A69" s="299" t="s">
        <v>112</v>
      </c>
      <c r="B69" s="299"/>
      <c r="C69" s="299"/>
      <c r="D69" s="299"/>
      <c r="E69" s="299"/>
      <c r="F69" s="299"/>
      <c r="G69" s="299"/>
      <c r="H69" s="299"/>
      <c r="I69" s="299"/>
      <c r="J69" s="299"/>
      <c r="K69" s="299"/>
      <c r="L69" s="299"/>
      <c r="M69" s="299"/>
      <c r="N69" s="299"/>
      <c r="O69" s="299"/>
      <c r="P69" s="299"/>
      <c r="Q69" s="299"/>
      <c r="R69" s="299"/>
      <c r="S69" s="299"/>
      <c r="T69" s="299"/>
    </row>
    <row r="70" spans="1:25" x14ac:dyDescent="0.25">
      <c r="A70" s="300"/>
      <c r="B70" s="300"/>
      <c r="C70" s="300"/>
      <c r="D70" s="300"/>
      <c r="E70" s="300"/>
      <c r="F70" s="300"/>
      <c r="G70" s="300"/>
      <c r="H70" s="300"/>
      <c r="I70" s="300"/>
      <c r="J70" s="300"/>
      <c r="K70" s="300"/>
      <c r="L70" s="300"/>
      <c r="M70" s="300"/>
      <c r="N70" s="300"/>
      <c r="O70" s="300"/>
      <c r="P70" s="300"/>
      <c r="Q70" s="300"/>
      <c r="R70" s="300"/>
      <c r="S70" s="300"/>
      <c r="T70" s="300"/>
    </row>
    <row r="71" spans="1:25" s="111" customFormat="1" x14ac:dyDescent="0.25">
      <c r="A71" s="113"/>
      <c r="B71" s="113"/>
      <c r="C71" s="113"/>
      <c r="D71" s="113"/>
      <c r="E71" s="113"/>
      <c r="F71" s="113"/>
      <c r="G71" s="113"/>
      <c r="H71" s="113"/>
      <c r="I71" s="113"/>
      <c r="J71" s="113"/>
      <c r="K71" s="113"/>
      <c r="L71" s="113"/>
      <c r="M71" s="113"/>
      <c r="N71" s="113"/>
      <c r="O71" s="113"/>
      <c r="P71" s="113"/>
      <c r="Q71" s="113"/>
      <c r="R71" s="113"/>
      <c r="S71" s="113"/>
      <c r="T71" s="113"/>
    </row>
    <row r="72" spans="1:25" x14ac:dyDescent="0.25">
      <c r="A72" s="192" t="s">
        <v>45</v>
      </c>
      <c r="B72" s="193"/>
      <c r="C72" s="193"/>
      <c r="D72" s="193"/>
      <c r="E72" s="193"/>
      <c r="F72" s="193"/>
      <c r="G72" s="193"/>
      <c r="H72" s="193"/>
      <c r="I72" s="193"/>
      <c r="J72" s="193"/>
      <c r="K72" s="193"/>
      <c r="L72" s="193"/>
      <c r="M72" s="193"/>
      <c r="N72" s="193"/>
      <c r="O72" s="193"/>
      <c r="P72" s="193"/>
      <c r="Q72" s="193"/>
      <c r="R72" s="193"/>
      <c r="S72" s="193"/>
      <c r="T72" s="194"/>
    </row>
    <row r="73" spans="1:25" s="111" customFormat="1" x14ac:dyDescent="0.25">
      <c r="A73" s="195"/>
      <c r="B73" s="196"/>
      <c r="C73" s="196"/>
      <c r="D73" s="196"/>
      <c r="E73" s="196"/>
      <c r="F73" s="196"/>
      <c r="G73" s="196"/>
      <c r="H73" s="196"/>
      <c r="I73" s="196"/>
      <c r="J73" s="196"/>
      <c r="K73" s="196"/>
      <c r="L73" s="196"/>
      <c r="M73" s="196"/>
      <c r="N73" s="196"/>
      <c r="O73" s="196"/>
      <c r="P73" s="196"/>
      <c r="Q73" s="196"/>
      <c r="R73" s="196"/>
      <c r="S73" s="196"/>
      <c r="T73" s="197"/>
    </row>
    <row r="74" spans="1:25" x14ac:dyDescent="0.25">
      <c r="A74" s="189" t="s">
        <v>28</v>
      </c>
      <c r="B74" s="192" t="s">
        <v>27</v>
      </c>
      <c r="C74" s="193"/>
      <c r="D74" s="193"/>
      <c r="E74" s="193"/>
      <c r="F74" s="193"/>
      <c r="G74" s="193"/>
      <c r="H74" s="193"/>
      <c r="I74" s="194"/>
      <c r="J74" s="201" t="s">
        <v>41</v>
      </c>
      <c r="K74" s="178" t="s">
        <v>25</v>
      </c>
      <c r="L74" s="179"/>
      <c r="M74" s="180"/>
      <c r="N74" s="178" t="s">
        <v>42</v>
      </c>
      <c r="O74" s="179"/>
      <c r="P74" s="180"/>
      <c r="Q74" s="178" t="s">
        <v>24</v>
      </c>
      <c r="R74" s="179"/>
      <c r="S74" s="180"/>
      <c r="T74" s="166" t="s">
        <v>23</v>
      </c>
    </row>
    <row r="75" spans="1:25" s="111" customFormat="1" x14ac:dyDescent="0.25">
      <c r="A75" s="190"/>
      <c r="B75" s="195"/>
      <c r="C75" s="196"/>
      <c r="D75" s="196"/>
      <c r="E75" s="196"/>
      <c r="F75" s="196"/>
      <c r="G75" s="196"/>
      <c r="H75" s="196"/>
      <c r="I75" s="197"/>
      <c r="J75" s="202"/>
      <c r="K75" s="181"/>
      <c r="L75" s="182"/>
      <c r="M75" s="183"/>
      <c r="N75" s="181"/>
      <c r="O75" s="182"/>
      <c r="P75" s="183"/>
      <c r="Q75" s="181"/>
      <c r="R75" s="182"/>
      <c r="S75" s="183"/>
      <c r="T75" s="166"/>
    </row>
    <row r="76" spans="1:25" x14ac:dyDescent="0.25">
      <c r="A76" s="191"/>
      <c r="B76" s="198"/>
      <c r="C76" s="199"/>
      <c r="D76" s="199"/>
      <c r="E76" s="199"/>
      <c r="F76" s="199"/>
      <c r="G76" s="199"/>
      <c r="H76" s="199"/>
      <c r="I76" s="200"/>
      <c r="J76" s="203"/>
      <c r="K76" s="4" t="s">
        <v>29</v>
      </c>
      <c r="L76" s="4" t="s">
        <v>30</v>
      </c>
      <c r="M76" s="4" t="s">
        <v>31</v>
      </c>
      <c r="N76" s="57" t="s">
        <v>35</v>
      </c>
      <c r="O76" s="57" t="s">
        <v>8</v>
      </c>
      <c r="P76" s="57" t="s">
        <v>32</v>
      </c>
      <c r="Q76" s="57" t="s">
        <v>33</v>
      </c>
      <c r="R76" s="57" t="s">
        <v>29</v>
      </c>
      <c r="S76" s="57" t="s">
        <v>34</v>
      </c>
      <c r="T76" s="166"/>
    </row>
    <row r="77" spans="1:25" x14ac:dyDescent="0.25">
      <c r="A77" s="150" t="s">
        <v>285</v>
      </c>
      <c r="B77" s="206" t="s">
        <v>284</v>
      </c>
      <c r="C77" s="207"/>
      <c r="D77" s="207"/>
      <c r="E77" s="207"/>
      <c r="F77" s="207"/>
      <c r="G77" s="207"/>
      <c r="H77" s="207"/>
      <c r="I77" s="208"/>
      <c r="J77" s="9">
        <v>6</v>
      </c>
      <c r="K77" s="9">
        <v>2</v>
      </c>
      <c r="L77" s="9">
        <v>1</v>
      </c>
      <c r="M77" s="9">
        <v>0</v>
      </c>
      <c r="N77" s="11">
        <f>K77+L77+M77</f>
        <v>3</v>
      </c>
      <c r="O77" s="12">
        <f>P77-N77</f>
        <v>8</v>
      </c>
      <c r="P77" s="12">
        <f>ROUND(PRODUCT(J77,25)/14,0)</f>
        <v>11</v>
      </c>
      <c r="Q77" s="16" t="s">
        <v>33</v>
      </c>
      <c r="R77" s="9"/>
      <c r="S77" s="17"/>
      <c r="T77" s="9" t="s">
        <v>39</v>
      </c>
    </row>
    <row r="78" spans="1:25" ht="27" customHeight="1" x14ac:dyDescent="0.25">
      <c r="A78" s="34" t="s">
        <v>184</v>
      </c>
      <c r="B78" s="304" t="s">
        <v>197</v>
      </c>
      <c r="C78" s="305"/>
      <c r="D78" s="305"/>
      <c r="E78" s="305"/>
      <c r="F78" s="305"/>
      <c r="G78" s="305"/>
      <c r="H78" s="305"/>
      <c r="I78" s="306"/>
      <c r="J78" s="9">
        <v>5</v>
      </c>
      <c r="K78" s="9">
        <v>2</v>
      </c>
      <c r="L78" s="9">
        <v>2</v>
      </c>
      <c r="M78" s="9">
        <v>0</v>
      </c>
      <c r="N78" s="11">
        <f t="shared" ref="N78:N81" si="15">K78+L78+M78</f>
        <v>4</v>
      </c>
      <c r="O78" s="12">
        <f t="shared" ref="O78:O81" si="16">P78-N78</f>
        <v>5</v>
      </c>
      <c r="P78" s="12">
        <f t="shared" ref="P78:P81" si="17">ROUND(PRODUCT(J78,25)/14,0)</f>
        <v>9</v>
      </c>
      <c r="Q78" s="16" t="s">
        <v>33</v>
      </c>
      <c r="R78" s="9"/>
      <c r="S78" s="17"/>
      <c r="T78" s="9" t="s">
        <v>39</v>
      </c>
    </row>
    <row r="79" spans="1:25" ht="27" customHeight="1" x14ac:dyDescent="0.25">
      <c r="A79" s="150" t="s">
        <v>286</v>
      </c>
      <c r="B79" s="304" t="s">
        <v>287</v>
      </c>
      <c r="C79" s="305"/>
      <c r="D79" s="305"/>
      <c r="E79" s="305"/>
      <c r="F79" s="305"/>
      <c r="G79" s="305"/>
      <c r="H79" s="305"/>
      <c r="I79" s="306"/>
      <c r="J79" s="9">
        <v>5</v>
      </c>
      <c r="K79" s="9">
        <v>2</v>
      </c>
      <c r="L79" s="9">
        <v>2</v>
      </c>
      <c r="M79" s="9">
        <v>0</v>
      </c>
      <c r="N79" s="11">
        <f t="shared" si="15"/>
        <v>4</v>
      </c>
      <c r="O79" s="12">
        <f t="shared" si="16"/>
        <v>5</v>
      </c>
      <c r="P79" s="12">
        <f t="shared" si="17"/>
        <v>9</v>
      </c>
      <c r="Q79" s="16" t="s">
        <v>33</v>
      </c>
      <c r="R79" s="9"/>
      <c r="S79" s="17"/>
      <c r="T79" s="9" t="s">
        <v>39</v>
      </c>
    </row>
    <row r="80" spans="1:25" x14ac:dyDescent="0.25">
      <c r="A80" s="140" t="s">
        <v>185</v>
      </c>
      <c r="B80" s="206" t="s">
        <v>186</v>
      </c>
      <c r="C80" s="207"/>
      <c r="D80" s="207"/>
      <c r="E80" s="207"/>
      <c r="F80" s="207"/>
      <c r="G80" s="207"/>
      <c r="H80" s="207"/>
      <c r="I80" s="208"/>
      <c r="J80" s="9">
        <v>5</v>
      </c>
      <c r="K80" s="9">
        <v>2</v>
      </c>
      <c r="L80" s="9">
        <v>2</v>
      </c>
      <c r="M80" s="9">
        <v>0</v>
      </c>
      <c r="N80" s="11">
        <f t="shared" si="15"/>
        <v>4</v>
      </c>
      <c r="O80" s="12">
        <f t="shared" si="16"/>
        <v>5</v>
      </c>
      <c r="P80" s="12">
        <f t="shared" si="17"/>
        <v>9</v>
      </c>
      <c r="Q80" s="16" t="s">
        <v>33</v>
      </c>
      <c r="R80" s="9"/>
      <c r="S80" s="17"/>
      <c r="T80" s="9" t="s">
        <v>101</v>
      </c>
    </row>
    <row r="81" spans="1:23" x14ac:dyDescent="0.25">
      <c r="A81" s="144" t="s">
        <v>246</v>
      </c>
      <c r="B81" s="206" t="s">
        <v>247</v>
      </c>
      <c r="C81" s="207"/>
      <c r="D81" s="207"/>
      <c r="E81" s="207"/>
      <c r="F81" s="207"/>
      <c r="G81" s="207"/>
      <c r="H81" s="207"/>
      <c r="I81" s="208"/>
      <c r="J81" s="9">
        <v>5</v>
      </c>
      <c r="K81" s="9">
        <v>2</v>
      </c>
      <c r="L81" s="9">
        <v>2</v>
      </c>
      <c r="M81" s="9">
        <v>0</v>
      </c>
      <c r="N81" s="11">
        <f t="shared" si="15"/>
        <v>4</v>
      </c>
      <c r="O81" s="12">
        <f t="shared" si="16"/>
        <v>5</v>
      </c>
      <c r="P81" s="12">
        <f t="shared" si="17"/>
        <v>9</v>
      </c>
      <c r="Q81" s="16" t="s">
        <v>33</v>
      </c>
      <c r="R81" s="9"/>
      <c r="S81" s="17"/>
      <c r="T81" s="9" t="s">
        <v>101</v>
      </c>
    </row>
    <row r="82" spans="1:23" x14ac:dyDescent="0.25">
      <c r="A82" s="34" t="s">
        <v>235</v>
      </c>
      <c r="B82" s="301" t="s">
        <v>164</v>
      </c>
      <c r="C82" s="302"/>
      <c r="D82" s="302"/>
      <c r="E82" s="302"/>
      <c r="F82" s="302"/>
      <c r="G82" s="302"/>
      <c r="H82" s="302"/>
      <c r="I82" s="303"/>
      <c r="J82" s="9">
        <v>4</v>
      </c>
      <c r="K82" s="9">
        <v>2</v>
      </c>
      <c r="L82" s="9">
        <v>2</v>
      </c>
      <c r="M82" s="9">
        <v>0</v>
      </c>
      <c r="N82" s="35">
        <f t="shared" ref="N82" si="18">K82+L82+M82</f>
        <v>4</v>
      </c>
      <c r="O82" s="12">
        <f t="shared" ref="O82" si="19">P82-N82</f>
        <v>3</v>
      </c>
      <c r="P82" s="12">
        <f t="shared" ref="P82" si="20">ROUND(PRODUCT(J82,25)/14,0)</f>
        <v>7</v>
      </c>
      <c r="Q82" s="16" t="s">
        <v>33</v>
      </c>
      <c r="R82" s="9"/>
      <c r="S82" s="17"/>
      <c r="T82" s="9" t="s">
        <v>39</v>
      </c>
    </row>
    <row r="83" spans="1:23" x14ac:dyDescent="0.25">
      <c r="A83" s="13" t="s">
        <v>26</v>
      </c>
      <c r="B83" s="154"/>
      <c r="C83" s="223"/>
      <c r="D83" s="223"/>
      <c r="E83" s="223"/>
      <c r="F83" s="223"/>
      <c r="G83" s="223"/>
      <c r="H83" s="223"/>
      <c r="I83" s="155"/>
      <c r="J83" s="13">
        <f t="shared" ref="J83:P83" si="21">SUM(J77:J82)</f>
        <v>30</v>
      </c>
      <c r="K83" s="13">
        <f t="shared" si="21"/>
        <v>12</v>
      </c>
      <c r="L83" s="13">
        <f t="shared" si="21"/>
        <v>11</v>
      </c>
      <c r="M83" s="13">
        <f t="shared" si="21"/>
        <v>0</v>
      </c>
      <c r="N83" s="13">
        <f t="shared" si="21"/>
        <v>23</v>
      </c>
      <c r="O83" s="13">
        <f t="shared" si="21"/>
        <v>31</v>
      </c>
      <c r="P83" s="13">
        <f t="shared" si="21"/>
        <v>54</v>
      </c>
      <c r="Q83" s="13">
        <f>COUNTIF(Q77:Q82,"E")</f>
        <v>6</v>
      </c>
      <c r="R83" s="13">
        <f>COUNTIF(R77:R82,"C")</f>
        <v>0</v>
      </c>
      <c r="S83" s="13">
        <f>COUNTIF(S77:S82,"VP")</f>
        <v>0</v>
      </c>
      <c r="T83" s="100">
        <f>COUNTA(T77:T82)</f>
        <v>6</v>
      </c>
      <c r="U83" s="344" t="str">
        <f>IF(Q83&gt;=SUM(R83:S83),"Corect","E trebuie să fie cel puțin egal cu C+VP")</f>
        <v>Corect</v>
      </c>
      <c r="V83" s="343"/>
      <c r="W83" s="343"/>
    </row>
    <row r="85" spans="1:23" s="111" customFormat="1" x14ac:dyDescent="0.25"/>
    <row r="86" spans="1:23" x14ac:dyDescent="0.25">
      <c r="A86" s="192" t="s">
        <v>46</v>
      </c>
      <c r="B86" s="193"/>
      <c r="C86" s="193"/>
      <c r="D86" s="193"/>
      <c r="E86" s="193"/>
      <c r="F86" s="193"/>
      <c r="G86" s="193"/>
      <c r="H86" s="193"/>
      <c r="I86" s="193"/>
      <c r="J86" s="193"/>
      <c r="K86" s="193"/>
      <c r="L86" s="193"/>
      <c r="M86" s="193"/>
      <c r="N86" s="193"/>
      <c r="O86" s="193"/>
      <c r="P86" s="193"/>
      <c r="Q86" s="193"/>
      <c r="R86" s="193"/>
      <c r="S86" s="193"/>
      <c r="T86" s="194"/>
    </row>
    <row r="87" spans="1:23" s="111" customFormat="1" x14ac:dyDescent="0.25">
      <c r="A87" s="195"/>
      <c r="B87" s="196"/>
      <c r="C87" s="196"/>
      <c r="D87" s="196"/>
      <c r="E87" s="196"/>
      <c r="F87" s="196"/>
      <c r="G87" s="196"/>
      <c r="H87" s="196"/>
      <c r="I87" s="196"/>
      <c r="J87" s="196"/>
      <c r="K87" s="196"/>
      <c r="L87" s="196"/>
      <c r="M87" s="196"/>
      <c r="N87" s="196"/>
      <c r="O87" s="196"/>
      <c r="P87" s="196"/>
      <c r="Q87" s="196"/>
      <c r="R87" s="196"/>
      <c r="S87" s="196"/>
      <c r="T87" s="197"/>
    </row>
    <row r="88" spans="1:23" x14ac:dyDescent="0.25">
      <c r="A88" s="189" t="s">
        <v>28</v>
      </c>
      <c r="B88" s="192" t="s">
        <v>27</v>
      </c>
      <c r="C88" s="193"/>
      <c r="D88" s="193"/>
      <c r="E88" s="193"/>
      <c r="F88" s="193"/>
      <c r="G88" s="193"/>
      <c r="H88" s="193"/>
      <c r="I88" s="194"/>
      <c r="J88" s="201" t="s">
        <v>41</v>
      </c>
      <c r="K88" s="178" t="s">
        <v>25</v>
      </c>
      <c r="L88" s="179"/>
      <c r="M88" s="180"/>
      <c r="N88" s="178" t="s">
        <v>42</v>
      </c>
      <c r="O88" s="179"/>
      <c r="P88" s="180"/>
      <c r="Q88" s="166" t="s">
        <v>24</v>
      </c>
      <c r="R88" s="166"/>
      <c r="S88" s="166"/>
      <c r="T88" s="166" t="s">
        <v>23</v>
      </c>
    </row>
    <row r="89" spans="1:23" s="111" customFormat="1" x14ac:dyDescent="0.25">
      <c r="A89" s="190"/>
      <c r="B89" s="195"/>
      <c r="C89" s="196"/>
      <c r="D89" s="196"/>
      <c r="E89" s="196"/>
      <c r="F89" s="196"/>
      <c r="G89" s="196"/>
      <c r="H89" s="196"/>
      <c r="I89" s="197"/>
      <c r="J89" s="202"/>
      <c r="K89" s="181"/>
      <c r="L89" s="182"/>
      <c r="M89" s="183"/>
      <c r="N89" s="181"/>
      <c r="O89" s="182"/>
      <c r="P89" s="183"/>
      <c r="Q89" s="166"/>
      <c r="R89" s="166"/>
      <c r="S89" s="166"/>
      <c r="T89" s="166"/>
    </row>
    <row r="90" spans="1:23" x14ac:dyDescent="0.25">
      <c r="A90" s="191"/>
      <c r="B90" s="198"/>
      <c r="C90" s="199"/>
      <c r="D90" s="199"/>
      <c r="E90" s="199"/>
      <c r="F90" s="199"/>
      <c r="G90" s="199"/>
      <c r="H90" s="199"/>
      <c r="I90" s="200"/>
      <c r="J90" s="203"/>
      <c r="K90" s="4" t="s">
        <v>29</v>
      </c>
      <c r="L90" s="4" t="s">
        <v>30</v>
      </c>
      <c r="M90" s="4" t="s">
        <v>31</v>
      </c>
      <c r="N90" s="57" t="s">
        <v>35</v>
      </c>
      <c r="O90" s="57" t="s">
        <v>8</v>
      </c>
      <c r="P90" s="57" t="s">
        <v>32</v>
      </c>
      <c r="Q90" s="57" t="s">
        <v>33</v>
      </c>
      <c r="R90" s="57" t="s">
        <v>29</v>
      </c>
      <c r="S90" s="57" t="s">
        <v>34</v>
      </c>
      <c r="T90" s="166"/>
    </row>
    <row r="91" spans="1:23" ht="27" customHeight="1" x14ac:dyDescent="0.25">
      <c r="A91" s="34" t="s">
        <v>187</v>
      </c>
      <c r="B91" s="304" t="s">
        <v>198</v>
      </c>
      <c r="C91" s="305"/>
      <c r="D91" s="305"/>
      <c r="E91" s="305"/>
      <c r="F91" s="305"/>
      <c r="G91" s="305"/>
      <c r="H91" s="305"/>
      <c r="I91" s="306"/>
      <c r="J91" s="9">
        <v>6</v>
      </c>
      <c r="K91" s="9">
        <v>2</v>
      </c>
      <c r="L91" s="9">
        <v>2</v>
      </c>
      <c r="M91" s="9">
        <v>0</v>
      </c>
      <c r="N91" s="11">
        <f>K91+L91+M91</f>
        <v>4</v>
      </c>
      <c r="O91" s="12">
        <f>P91-N91</f>
        <v>7</v>
      </c>
      <c r="P91" s="12">
        <f>ROUND(PRODUCT(J91,25)/14,0)</f>
        <v>11</v>
      </c>
      <c r="Q91" s="16" t="s">
        <v>33</v>
      </c>
      <c r="R91" s="9"/>
      <c r="S91" s="17"/>
      <c r="T91" s="9" t="s">
        <v>39</v>
      </c>
    </row>
    <row r="92" spans="1:23" x14ac:dyDescent="0.25">
      <c r="A92" s="34" t="s">
        <v>188</v>
      </c>
      <c r="B92" s="301" t="s">
        <v>199</v>
      </c>
      <c r="C92" s="302"/>
      <c r="D92" s="302"/>
      <c r="E92" s="302"/>
      <c r="F92" s="302"/>
      <c r="G92" s="302"/>
      <c r="H92" s="302"/>
      <c r="I92" s="303"/>
      <c r="J92" s="9">
        <v>5</v>
      </c>
      <c r="K92" s="9">
        <v>2</v>
      </c>
      <c r="L92" s="9">
        <v>2</v>
      </c>
      <c r="M92" s="9">
        <v>0</v>
      </c>
      <c r="N92" s="11">
        <f t="shared" ref="N92:N96" si="22">K92+L92+M92</f>
        <v>4</v>
      </c>
      <c r="O92" s="12">
        <f t="shared" ref="O92:O96" si="23">P92-N92</f>
        <v>5</v>
      </c>
      <c r="P92" s="12">
        <f t="shared" ref="P92:P96" si="24">ROUND(PRODUCT(J92,25)/14,0)</f>
        <v>9</v>
      </c>
      <c r="Q92" s="16" t="s">
        <v>33</v>
      </c>
      <c r="R92" s="9"/>
      <c r="S92" s="17"/>
      <c r="T92" s="9" t="s">
        <v>101</v>
      </c>
    </row>
    <row r="93" spans="1:23" x14ac:dyDescent="0.25">
      <c r="A93" s="150" t="s">
        <v>288</v>
      </c>
      <c r="B93" s="301" t="s">
        <v>206</v>
      </c>
      <c r="C93" s="302"/>
      <c r="D93" s="302"/>
      <c r="E93" s="302"/>
      <c r="F93" s="302"/>
      <c r="G93" s="302"/>
      <c r="H93" s="302"/>
      <c r="I93" s="303"/>
      <c r="J93" s="9">
        <v>4</v>
      </c>
      <c r="K93" s="9">
        <v>2</v>
      </c>
      <c r="L93" s="9">
        <v>2</v>
      </c>
      <c r="M93" s="9">
        <v>0</v>
      </c>
      <c r="N93" s="11">
        <f t="shared" si="22"/>
        <v>4</v>
      </c>
      <c r="O93" s="12">
        <f t="shared" si="23"/>
        <v>3</v>
      </c>
      <c r="P93" s="12">
        <f t="shared" si="24"/>
        <v>7</v>
      </c>
      <c r="Q93" s="16" t="s">
        <v>33</v>
      </c>
      <c r="R93" s="9"/>
      <c r="S93" s="17"/>
      <c r="T93" s="9" t="s">
        <v>39</v>
      </c>
    </row>
    <row r="94" spans="1:23" x14ac:dyDescent="0.25">
      <c r="A94" s="150" t="s">
        <v>289</v>
      </c>
      <c r="B94" s="301" t="s">
        <v>202</v>
      </c>
      <c r="C94" s="302"/>
      <c r="D94" s="302"/>
      <c r="E94" s="302"/>
      <c r="F94" s="302"/>
      <c r="G94" s="302"/>
      <c r="H94" s="302"/>
      <c r="I94" s="303"/>
      <c r="J94" s="9">
        <v>4</v>
      </c>
      <c r="K94" s="9">
        <v>2</v>
      </c>
      <c r="L94" s="9">
        <v>2</v>
      </c>
      <c r="M94" s="9">
        <v>0</v>
      </c>
      <c r="N94" s="11">
        <f t="shared" si="22"/>
        <v>4</v>
      </c>
      <c r="O94" s="12">
        <f t="shared" si="23"/>
        <v>3</v>
      </c>
      <c r="P94" s="12">
        <f t="shared" si="24"/>
        <v>7</v>
      </c>
      <c r="Q94" s="16" t="s">
        <v>33</v>
      </c>
      <c r="R94" s="9"/>
      <c r="S94" s="17"/>
      <c r="T94" s="9" t="s">
        <v>39</v>
      </c>
    </row>
    <row r="95" spans="1:23" x14ac:dyDescent="0.25">
      <c r="A95" s="150" t="s">
        <v>290</v>
      </c>
      <c r="B95" s="301" t="s">
        <v>253</v>
      </c>
      <c r="C95" s="302"/>
      <c r="D95" s="302"/>
      <c r="E95" s="302"/>
      <c r="F95" s="302"/>
      <c r="G95" s="302"/>
      <c r="H95" s="302"/>
      <c r="I95" s="303"/>
      <c r="J95" s="9">
        <v>4</v>
      </c>
      <c r="K95" s="9">
        <v>2</v>
      </c>
      <c r="L95" s="9">
        <v>2</v>
      </c>
      <c r="M95" s="9">
        <v>0</v>
      </c>
      <c r="N95" s="11">
        <f t="shared" si="22"/>
        <v>4</v>
      </c>
      <c r="O95" s="12">
        <f t="shared" si="23"/>
        <v>3</v>
      </c>
      <c r="P95" s="12">
        <f t="shared" si="24"/>
        <v>7</v>
      </c>
      <c r="Q95" s="16" t="s">
        <v>33</v>
      </c>
      <c r="R95" s="9"/>
      <c r="S95" s="17"/>
      <c r="T95" s="9" t="s">
        <v>39</v>
      </c>
    </row>
    <row r="96" spans="1:23" ht="12.75" customHeight="1" x14ac:dyDescent="0.25">
      <c r="A96" s="140" t="s">
        <v>240</v>
      </c>
      <c r="B96" s="337" t="s">
        <v>241</v>
      </c>
      <c r="C96" s="338"/>
      <c r="D96" s="338"/>
      <c r="E96" s="338"/>
      <c r="F96" s="338"/>
      <c r="G96" s="338"/>
      <c r="H96" s="338"/>
      <c r="I96" s="339"/>
      <c r="J96" s="9">
        <v>3</v>
      </c>
      <c r="K96" s="9">
        <v>0</v>
      </c>
      <c r="L96" s="9">
        <v>0</v>
      </c>
      <c r="M96" s="9">
        <v>5</v>
      </c>
      <c r="N96" s="11">
        <f t="shared" si="22"/>
        <v>5</v>
      </c>
      <c r="O96" s="12">
        <f t="shared" si="23"/>
        <v>0</v>
      </c>
      <c r="P96" s="12">
        <f t="shared" si="24"/>
        <v>5</v>
      </c>
      <c r="Q96" s="16"/>
      <c r="R96" s="9"/>
      <c r="S96" s="17" t="s">
        <v>34</v>
      </c>
      <c r="T96" s="9" t="s">
        <v>39</v>
      </c>
    </row>
    <row r="97" spans="1:23" x14ac:dyDescent="0.25">
      <c r="A97" s="34" t="s">
        <v>236</v>
      </c>
      <c r="B97" s="301" t="s">
        <v>261</v>
      </c>
      <c r="C97" s="302"/>
      <c r="D97" s="302"/>
      <c r="E97" s="302"/>
      <c r="F97" s="302"/>
      <c r="G97" s="302"/>
      <c r="H97" s="302"/>
      <c r="I97" s="303"/>
      <c r="J97" s="9">
        <v>4</v>
      </c>
      <c r="K97" s="9">
        <v>2</v>
      </c>
      <c r="L97" s="9">
        <v>2</v>
      </c>
      <c r="M97" s="9">
        <v>0</v>
      </c>
      <c r="N97" s="35">
        <f t="shared" ref="N97" si="25">K97+L97+M97</f>
        <v>4</v>
      </c>
      <c r="O97" s="12">
        <f t="shared" ref="O97" si="26">P97-N97</f>
        <v>3</v>
      </c>
      <c r="P97" s="12">
        <f t="shared" ref="P97" si="27">ROUND(PRODUCT(J97,25)/14,0)</f>
        <v>7</v>
      </c>
      <c r="Q97" s="16" t="s">
        <v>33</v>
      </c>
      <c r="R97" s="9"/>
      <c r="S97" s="17"/>
      <c r="T97" s="9" t="s">
        <v>39</v>
      </c>
    </row>
    <row r="98" spans="1:23" x14ac:dyDescent="0.25">
      <c r="A98" s="13" t="s">
        <v>26</v>
      </c>
      <c r="B98" s="154"/>
      <c r="C98" s="223"/>
      <c r="D98" s="223"/>
      <c r="E98" s="223"/>
      <c r="F98" s="223"/>
      <c r="G98" s="223"/>
      <c r="H98" s="223"/>
      <c r="I98" s="155"/>
      <c r="J98" s="13">
        <f t="shared" ref="J98:P98" si="28">SUM(J91:J97)</f>
        <v>30</v>
      </c>
      <c r="K98" s="13">
        <f t="shared" si="28"/>
        <v>12</v>
      </c>
      <c r="L98" s="13">
        <f t="shared" si="28"/>
        <v>12</v>
      </c>
      <c r="M98" s="13">
        <f t="shared" si="28"/>
        <v>5</v>
      </c>
      <c r="N98" s="13">
        <f t="shared" si="28"/>
        <v>29</v>
      </c>
      <c r="O98" s="13">
        <f t="shared" si="28"/>
        <v>24</v>
      </c>
      <c r="P98" s="13">
        <f t="shared" si="28"/>
        <v>53</v>
      </c>
      <c r="Q98" s="13">
        <f>COUNTIF(Q91:Q97,"E")</f>
        <v>6</v>
      </c>
      <c r="R98" s="13">
        <f>COUNTIF(R91:R97,"C")</f>
        <v>0</v>
      </c>
      <c r="S98" s="13">
        <f>COUNTIF(S91:S97,"VP")</f>
        <v>1</v>
      </c>
      <c r="T98" s="100">
        <f>COUNTA(T91:T97)</f>
        <v>7</v>
      </c>
      <c r="U98" s="344" t="str">
        <f>IF(Q98&gt;=SUM(R98:S98),"Corect","E trebuie să fie cel puțin egal cu C+VP")</f>
        <v>Corect</v>
      </c>
      <c r="V98" s="343"/>
      <c r="W98" s="343"/>
    </row>
    <row r="99" spans="1:23" s="147" customFormat="1" x14ac:dyDescent="0.25">
      <c r="A99" s="55"/>
      <c r="B99" s="55"/>
      <c r="C99" s="55"/>
      <c r="D99" s="55"/>
      <c r="E99" s="55"/>
      <c r="F99" s="55"/>
      <c r="G99" s="55"/>
      <c r="H99" s="55"/>
      <c r="I99" s="55"/>
      <c r="J99" s="55"/>
      <c r="K99" s="55"/>
      <c r="L99" s="55"/>
      <c r="M99" s="55"/>
      <c r="N99" s="55"/>
      <c r="O99" s="55"/>
      <c r="P99" s="55"/>
      <c r="Q99" s="55"/>
      <c r="R99" s="55"/>
      <c r="S99" s="55"/>
      <c r="T99" s="152"/>
      <c r="U99" s="146"/>
    </row>
    <row r="100" spans="1:23" s="147" customFormat="1" x14ac:dyDescent="0.25">
      <c r="A100" s="55"/>
      <c r="B100" s="55"/>
      <c r="C100" s="55"/>
      <c r="D100" s="55"/>
      <c r="E100" s="55"/>
      <c r="F100" s="55"/>
      <c r="G100" s="55"/>
      <c r="H100" s="55"/>
      <c r="I100" s="55"/>
      <c r="J100" s="55"/>
      <c r="K100" s="55"/>
      <c r="L100" s="55"/>
      <c r="M100" s="55"/>
      <c r="N100" s="55"/>
      <c r="O100" s="55"/>
      <c r="P100" s="55"/>
      <c r="Q100" s="55"/>
      <c r="R100" s="55"/>
      <c r="S100" s="55"/>
      <c r="T100" s="152"/>
      <c r="U100" s="146"/>
    </row>
    <row r="102" spans="1:23" x14ac:dyDescent="0.25">
      <c r="B102" s="2"/>
      <c r="C102" s="2"/>
      <c r="D102" s="2"/>
      <c r="E102" s="2"/>
      <c r="F102" s="2"/>
      <c r="G102" s="2"/>
      <c r="M102" s="6"/>
      <c r="N102" s="6"/>
      <c r="O102" s="6"/>
      <c r="P102" s="6"/>
      <c r="Q102" s="6"/>
      <c r="R102" s="6"/>
      <c r="S102" s="6"/>
    </row>
    <row r="104" spans="1:23" x14ac:dyDescent="0.25">
      <c r="A104" s="192" t="s">
        <v>47</v>
      </c>
      <c r="B104" s="193"/>
      <c r="C104" s="193"/>
      <c r="D104" s="193"/>
      <c r="E104" s="193"/>
      <c r="F104" s="193"/>
      <c r="G104" s="193"/>
      <c r="H104" s="193"/>
      <c r="I104" s="193"/>
      <c r="J104" s="193"/>
      <c r="K104" s="193"/>
      <c r="L104" s="193"/>
      <c r="M104" s="193"/>
      <c r="N104" s="193"/>
      <c r="O104" s="193"/>
      <c r="P104" s="193"/>
      <c r="Q104" s="193"/>
      <c r="R104" s="193"/>
      <c r="S104" s="193"/>
      <c r="T104" s="194"/>
    </row>
    <row r="105" spans="1:23" s="111" customFormat="1" x14ac:dyDescent="0.25">
      <c r="A105" s="195"/>
      <c r="B105" s="196"/>
      <c r="C105" s="196"/>
      <c r="D105" s="196"/>
      <c r="E105" s="196"/>
      <c r="F105" s="196"/>
      <c r="G105" s="196"/>
      <c r="H105" s="196"/>
      <c r="I105" s="196"/>
      <c r="J105" s="196"/>
      <c r="K105" s="196"/>
      <c r="L105" s="196"/>
      <c r="M105" s="196"/>
      <c r="N105" s="196"/>
      <c r="O105" s="196"/>
      <c r="P105" s="196"/>
      <c r="Q105" s="196"/>
      <c r="R105" s="196"/>
      <c r="S105" s="196"/>
      <c r="T105" s="197"/>
    </row>
    <row r="106" spans="1:23" x14ac:dyDescent="0.25">
      <c r="A106" s="189" t="s">
        <v>28</v>
      </c>
      <c r="B106" s="192" t="s">
        <v>27</v>
      </c>
      <c r="C106" s="193"/>
      <c r="D106" s="193"/>
      <c r="E106" s="193"/>
      <c r="F106" s="193"/>
      <c r="G106" s="193"/>
      <c r="H106" s="193"/>
      <c r="I106" s="194"/>
      <c r="J106" s="201" t="s">
        <v>41</v>
      </c>
      <c r="K106" s="178" t="s">
        <v>25</v>
      </c>
      <c r="L106" s="179"/>
      <c r="M106" s="180"/>
      <c r="N106" s="178" t="s">
        <v>42</v>
      </c>
      <c r="O106" s="179"/>
      <c r="P106" s="180"/>
      <c r="Q106" s="178" t="s">
        <v>24</v>
      </c>
      <c r="R106" s="179"/>
      <c r="S106" s="180"/>
      <c r="T106" s="166" t="s">
        <v>23</v>
      </c>
    </row>
    <row r="107" spans="1:23" s="111" customFormat="1" x14ac:dyDescent="0.25">
      <c r="A107" s="190"/>
      <c r="B107" s="195"/>
      <c r="C107" s="196"/>
      <c r="D107" s="196"/>
      <c r="E107" s="196"/>
      <c r="F107" s="196"/>
      <c r="G107" s="196"/>
      <c r="H107" s="196"/>
      <c r="I107" s="197"/>
      <c r="J107" s="202"/>
      <c r="K107" s="181"/>
      <c r="L107" s="182"/>
      <c r="M107" s="183"/>
      <c r="N107" s="181"/>
      <c r="O107" s="182"/>
      <c r="P107" s="183"/>
      <c r="Q107" s="181"/>
      <c r="R107" s="182"/>
      <c r="S107" s="183"/>
      <c r="T107" s="166"/>
    </row>
    <row r="108" spans="1:23" x14ac:dyDescent="0.25">
      <c r="A108" s="191"/>
      <c r="B108" s="198"/>
      <c r="C108" s="199"/>
      <c r="D108" s="199"/>
      <c r="E108" s="199"/>
      <c r="F108" s="199"/>
      <c r="G108" s="199"/>
      <c r="H108" s="199"/>
      <c r="I108" s="200"/>
      <c r="J108" s="203"/>
      <c r="K108" s="4" t="s">
        <v>29</v>
      </c>
      <c r="L108" s="4" t="s">
        <v>30</v>
      </c>
      <c r="M108" s="4" t="s">
        <v>31</v>
      </c>
      <c r="N108" s="57" t="s">
        <v>35</v>
      </c>
      <c r="O108" s="57" t="s">
        <v>8</v>
      </c>
      <c r="P108" s="57" t="s">
        <v>32</v>
      </c>
      <c r="Q108" s="57" t="s">
        <v>33</v>
      </c>
      <c r="R108" s="57" t="s">
        <v>29</v>
      </c>
      <c r="S108" s="57" t="s">
        <v>34</v>
      </c>
      <c r="T108" s="166"/>
    </row>
    <row r="109" spans="1:23" ht="13.2" customHeight="1" x14ac:dyDescent="0.25">
      <c r="A109" s="150" t="s">
        <v>291</v>
      </c>
      <c r="B109" s="301" t="s">
        <v>279</v>
      </c>
      <c r="C109" s="302"/>
      <c r="D109" s="302"/>
      <c r="E109" s="302"/>
      <c r="F109" s="302"/>
      <c r="G109" s="302"/>
      <c r="H109" s="302"/>
      <c r="I109" s="303"/>
      <c r="J109" s="9">
        <v>4</v>
      </c>
      <c r="K109" s="9">
        <v>0</v>
      </c>
      <c r="L109" s="9">
        <v>2</v>
      </c>
      <c r="M109" s="9">
        <v>0</v>
      </c>
      <c r="N109" s="11">
        <f>K109+L109+M109</f>
        <v>2</v>
      </c>
      <c r="O109" s="12">
        <f>P109-N109</f>
        <v>5</v>
      </c>
      <c r="P109" s="12">
        <f>ROUND(PRODUCT(J109,25)/14,0)</f>
        <v>7</v>
      </c>
      <c r="Q109" s="16" t="s">
        <v>33</v>
      </c>
      <c r="R109" s="9"/>
      <c r="S109" s="17"/>
      <c r="T109" s="9" t="s">
        <v>39</v>
      </c>
    </row>
    <row r="110" spans="1:23" x14ac:dyDescent="0.25">
      <c r="A110" s="150" t="s">
        <v>292</v>
      </c>
      <c r="B110" s="301" t="s">
        <v>204</v>
      </c>
      <c r="C110" s="302"/>
      <c r="D110" s="302"/>
      <c r="E110" s="302"/>
      <c r="F110" s="302"/>
      <c r="G110" s="302"/>
      <c r="H110" s="302"/>
      <c r="I110" s="303"/>
      <c r="J110" s="9">
        <v>6</v>
      </c>
      <c r="K110" s="9">
        <v>2</v>
      </c>
      <c r="L110" s="9">
        <v>2</v>
      </c>
      <c r="M110" s="9">
        <v>0</v>
      </c>
      <c r="N110" s="11">
        <f t="shared" ref="N110:N114" si="29">K110+L110+M110</f>
        <v>4</v>
      </c>
      <c r="O110" s="12">
        <f t="shared" ref="O110:O114" si="30">P110-N110</f>
        <v>7</v>
      </c>
      <c r="P110" s="12">
        <f t="shared" ref="P110:P114" si="31">ROUND(PRODUCT(J110,25)/14,0)</f>
        <v>11</v>
      </c>
      <c r="Q110" s="16" t="s">
        <v>33</v>
      </c>
      <c r="R110" s="9"/>
      <c r="S110" s="17"/>
      <c r="T110" s="9" t="s">
        <v>39</v>
      </c>
    </row>
    <row r="111" spans="1:23" x14ac:dyDescent="0.25">
      <c r="A111" s="150" t="s">
        <v>293</v>
      </c>
      <c r="B111" s="301" t="s">
        <v>203</v>
      </c>
      <c r="C111" s="302"/>
      <c r="D111" s="302"/>
      <c r="E111" s="302"/>
      <c r="F111" s="302"/>
      <c r="G111" s="302"/>
      <c r="H111" s="302"/>
      <c r="I111" s="303"/>
      <c r="J111" s="9">
        <v>5</v>
      </c>
      <c r="K111" s="9">
        <v>2</v>
      </c>
      <c r="L111" s="9">
        <v>2</v>
      </c>
      <c r="M111" s="9">
        <v>0</v>
      </c>
      <c r="N111" s="11">
        <f t="shared" si="29"/>
        <v>4</v>
      </c>
      <c r="O111" s="12">
        <f t="shared" si="30"/>
        <v>5</v>
      </c>
      <c r="P111" s="12">
        <f t="shared" si="31"/>
        <v>9</v>
      </c>
      <c r="Q111" s="16" t="s">
        <v>33</v>
      </c>
      <c r="R111" s="9"/>
      <c r="S111" s="17"/>
      <c r="T111" s="9" t="s">
        <v>39</v>
      </c>
    </row>
    <row r="112" spans="1:23" ht="24" customHeight="1" x14ac:dyDescent="0.25">
      <c r="A112" s="150" t="s">
        <v>294</v>
      </c>
      <c r="B112" s="311" t="s">
        <v>205</v>
      </c>
      <c r="C112" s="312"/>
      <c r="D112" s="312"/>
      <c r="E112" s="312"/>
      <c r="F112" s="312"/>
      <c r="G112" s="312"/>
      <c r="H112" s="312"/>
      <c r="I112" s="313"/>
      <c r="J112" s="9">
        <v>6</v>
      </c>
      <c r="K112" s="9">
        <v>2</v>
      </c>
      <c r="L112" s="9">
        <v>2</v>
      </c>
      <c r="M112" s="9">
        <v>0</v>
      </c>
      <c r="N112" s="11">
        <f t="shared" si="29"/>
        <v>4</v>
      </c>
      <c r="O112" s="12">
        <f t="shared" si="30"/>
        <v>7</v>
      </c>
      <c r="P112" s="12">
        <f t="shared" si="31"/>
        <v>11</v>
      </c>
      <c r="Q112" s="16" t="s">
        <v>33</v>
      </c>
      <c r="R112" s="9"/>
      <c r="S112" s="17"/>
      <c r="T112" s="9" t="s">
        <v>39</v>
      </c>
    </row>
    <row r="113" spans="1:23" x14ac:dyDescent="0.25">
      <c r="A113" s="34" t="s">
        <v>200</v>
      </c>
      <c r="B113" s="301" t="s">
        <v>201</v>
      </c>
      <c r="C113" s="302"/>
      <c r="D113" s="302"/>
      <c r="E113" s="302"/>
      <c r="F113" s="302"/>
      <c r="G113" s="302"/>
      <c r="H113" s="302"/>
      <c r="I113" s="303"/>
      <c r="J113" s="9">
        <v>5</v>
      </c>
      <c r="K113" s="9">
        <v>2</v>
      </c>
      <c r="L113" s="9">
        <v>2</v>
      </c>
      <c r="M113" s="9">
        <v>0</v>
      </c>
      <c r="N113" s="11">
        <f t="shared" si="29"/>
        <v>4</v>
      </c>
      <c r="O113" s="12">
        <f t="shared" si="30"/>
        <v>5</v>
      </c>
      <c r="P113" s="12">
        <f t="shared" si="31"/>
        <v>9</v>
      </c>
      <c r="Q113" s="16" t="s">
        <v>33</v>
      </c>
      <c r="R113" s="9"/>
      <c r="S113" s="17"/>
      <c r="T113" s="9" t="s">
        <v>39</v>
      </c>
    </row>
    <row r="114" spans="1:23" x14ac:dyDescent="0.25">
      <c r="A114" s="34" t="s">
        <v>237</v>
      </c>
      <c r="B114" s="301" t="s">
        <v>165</v>
      </c>
      <c r="C114" s="302"/>
      <c r="D114" s="302"/>
      <c r="E114" s="302"/>
      <c r="F114" s="302"/>
      <c r="G114" s="302"/>
      <c r="H114" s="302"/>
      <c r="I114" s="303"/>
      <c r="J114" s="9">
        <v>4</v>
      </c>
      <c r="K114" s="9">
        <v>2</v>
      </c>
      <c r="L114" s="9">
        <v>2</v>
      </c>
      <c r="M114" s="9">
        <v>0</v>
      </c>
      <c r="N114" s="11">
        <f t="shared" si="29"/>
        <v>4</v>
      </c>
      <c r="O114" s="12">
        <f t="shared" si="30"/>
        <v>3</v>
      </c>
      <c r="P114" s="12">
        <f t="shared" si="31"/>
        <v>7</v>
      </c>
      <c r="Q114" s="16" t="s">
        <v>33</v>
      </c>
      <c r="R114" s="9"/>
      <c r="S114" s="17"/>
      <c r="T114" s="9" t="s">
        <v>39</v>
      </c>
    </row>
    <row r="115" spans="1:23" x14ac:dyDescent="0.25">
      <c r="A115" s="13" t="s">
        <v>26</v>
      </c>
      <c r="B115" s="154"/>
      <c r="C115" s="223"/>
      <c r="D115" s="223"/>
      <c r="E115" s="223"/>
      <c r="F115" s="223"/>
      <c r="G115" s="223"/>
      <c r="H115" s="223"/>
      <c r="I115" s="155"/>
      <c r="J115" s="13">
        <f t="shared" ref="J115:P115" si="32">SUM(J109:J114)</f>
        <v>30</v>
      </c>
      <c r="K115" s="13">
        <f t="shared" si="32"/>
        <v>10</v>
      </c>
      <c r="L115" s="13">
        <f t="shared" si="32"/>
        <v>12</v>
      </c>
      <c r="M115" s="13">
        <f t="shared" si="32"/>
        <v>0</v>
      </c>
      <c r="N115" s="13">
        <f t="shared" si="32"/>
        <v>22</v>
      </c>
      <c r="O115" s="13">
        <f t="shared" si="32"/>
        <v>32</v>
      </c>
      <c r="P115" s="13">
        <f t="shared" si="32"/>
        <v>54</v>
      </c>
      <c r="Q115" s="13">
        <f>COUNTIF(Q109:Q114,"E")</f>
        <v>6</v>
      </c>
      <c r="R115" s="13">
        <f>COUNTIF(R109:R114,"C")</f>
        <v>0</v>
      </c>
      <c r="S115" s="13">
        <f>COUNTIF(S109:S114,"VP")</f>
        <v>0</v>
      </c>
      <c r="T115" s="100">
        <f>COUNTA(T109:T114)</f>
        <v>6</v>
      </c>
      <c r="U115" s="344" t="str">
        <f>IF(Q115&gt;=SUM(R115:S115),"Corect","E trebuie să fie cel puțin egal cu C+VP")</f>
        <v>Corect</v>
      </c>
      <c r="V115" s="343"/>
      <c r="W115" s="343"/>
    </row>
    <row r="116" spans="1:23" s="111" customFormat="1" x14ac:dyDescent="0.25">
      <c r="A116" s="117"/>
      <c r="B116" s="117"/>
      <c r="C116" s="117"/>
      <c r="D116" s="117"/>
      <c r="E116" s="117"/>
      <c r="F116" s="117"/>
      <c r="G116" s="117"/>
      <c r="H116" s="117"/>
      <c r="I116" s="117"/>
      <c r="J116" s="117"/>
      <c r="K116" s="117"/>
      <c r="L116" s="117"/>
      <c r="M116" s="117"/>
      <c r="N116" s="117"/>
      <c r="O116" s="117"/>
      <c r="P116" s="117"/>
      <c r="Q116" s="117"/>
      <c r="R116" s="117"/>
      <c r="S116" s="117"/>
      <c r="T116" s="117"/>
      <c r="U116" s="112"/>
    </row>
    <row r="117" spans="1:23" x14ac:dyDescent="0.25">
      <c r="A117" s="118"/>
      <c r="B117" s="118"/>
      <c r="C117" s="118"/>
      <c r="D117" s="118"/>
      <c r="E117" s="118"/>
      <c r="F117" s="118"/>
      <c r="G117" s="118"/>
      <c r="H117" s="118"/>
      <c r="I117" s="118"/>
      <c r="J117" s="118"/>
      <c r="K117" s="118"/>
      <c r="L117" s="118"/>
      <c r="M117" s="118"/>
      <c r="N117" s="118"/>
      <c r="O117" s="118"/>
      <c r="P117" s="118"/>
      <c r="Q117" s="118"/>
      <c r="R117" s="118"/>
      <c r="S117" s="118"/>
      <c r="T117" s="118"/>
    </row>
    <row r="118" spans="1:23" x14ac:dyDescent="0.25">
      <c r="A118" s="192" t="s">
        <v>48</v>
      </c>
      <c r="B118" s="193"/>
      <c r="C118" s="193"/>
      <c r="D118" s="193"/>
      <c r="E118" s="193"/>
      <c r="F118" s="193"/>
      <c r="G118" s="193"/>
      <c r="H118" s="193"/>
      <c r="I118" s="193"/>
      <c r="J118" s="193"/>
      <c r="K118" s="193"/>
      <c r="L118" s="193"/>
      <c r="M118" s="193"/>
      <c r="N118" s="193"/>
      <c r="O118" s="193"/>
      <c r="P118" s="193"/>
      <c r="Q118" s="193"/>
      <c r="R118" s="193"/>
      <c r="S118" s="193"/>
      <c r="T118" s="194"/>
    </row>
    <row r="119" spans="1:23" s="111" customFormat="1" x14ac:dyDescent="0.25">
      <c r="A119" s="195"/>
      <c r="B119" s="196"/>
      <c r="C119" s="196"/>
      <c r="D119" s="196"/>
      <c r="E119" s="196"/>
      <c r="F119" s="196"/>
      <c r="G119" s="196"/>
      <c r="H119" s="196"/>
      <c r="I119" s="196"/>
      <c r="J119" s="196"/>
      <c r="K119" s="196"/>
      <c r="L119" s="196"/>
      <c r="M119" s="196"/>
      <c r="N119" s="196"/>
      <c r="O119" s="196"/>
      <c r="P119" s="196"/>
      <c r="Q119" s="196"/>
      <c r="R119" s="196"/>
      <c r="S119" s="196"/>
      <c r="T119" s="197"/>
    </row>
    <row r="120" spans="1:23" x14ac:dyDescent="0.25">
      <c r="A120" s="189" t="s">
        <v>28</v>
      </c>
      <c r="B120" s="192" t="s">
        <v>27</v>
      </c>
      <c r="C120" s="193"/>
      <c r="D120" s="193"/>
      <c r="E120" s="193"/>
      <c r="F120" s="193"/>
      <c r="G120" s="193"/>
      <c r="H120" s="193"/>
      <c r="I120" s="194"/>
      <c r="J120" s="201" t="s">
        <v>41</v>
      </c>
      <c r="K120" s="178" t="s">
        <v>25</v>
      </c>
      <c r="L120" s="179"/>
      <c r="M120" s="180"/>
      <c r="N120" s="178" t="s">
        <v>42</v>
      </c>
      <c r="O120" s="179"/>
      <c r="P120" s="180"/>
      <c r="Q120" s="166" t="s">
        <v>24</v>
      </c>
      <c r="R120" s="166"/>
      <c r="S120" s="166"/>
      <c r="T120" s="166" t="s">
        <v>23</v>
      </c>
    </row>
    <row r="121" spans="1:23" s="111" customFormat="1" x14ac:dyDescent="0.25">
      <c r="A121" s="190"/>
      <c r="B121" s="195"/>
      <c r="C121" s="196"/>
      <c r="D121" s="196"/>
      <c r="E121" s="196"/>
      <c r="F121" s="196"/>
      <c r="G121" s="196"/>
      <c r="H121" s="196"/>
      <c r="I121" s="197"/>
      <c r="J121" s="202"/>
      <c r="K121" s="181"/>
      <c r="L121" s="182"/>
      <c r="M121" s="183"/>
      <c r="N121" s="181"/>
      <c r="O121" s="182"/>
      <c r="P121" s="183"/>
      <c r="Q121" s="166"/>
      <c r="R121" s="166"/>
      <c r="S121" s="166"/>
      <c r="T121" s="166"/>
    </row>
    <row r="122" spans="1:23" x14ac:dyDescent="0.25">
      <c r="A122" s="191"/>
      <c r="B122" s="198"/>
      <c r="C122" s="199"/>
      <c r="D122" s="199"/>
      <c r="E122" s="199"/>
      <c r="F122" s="199"/>
      <c r="G122" s="199"/>
      <c r="H122" s="199"/>
      <c r="I122" s="200"/>
      <c r="J122" s="203"/>
      <c r="K122" s="4" t="s">
        <v>29</v>
      </c>
      <c r="L122" s="4" t="s">
        <v>30</v>
      </c>
      <c r="M122" s="4" t="s">
        <v>31</v>
      </c>
      <c r="N122" s="57" t="s">
        <v>35</v>
      </c>
      <c r="O122" s="57" t="s">
        <v>8</v>
      </c>
      <c r="P122" s="57" t="s">
        <v>32</v>
      </c>
      <c r="Q122" s="57" t="s">
        <v>33</v>
      </c>
      <c r="R122" s="57" t="s">
        <v>29</v>
      </c>
      <c r="S122" s="57" t="s">
        <v>34</v>
      </c>
      <c r="T122" s="166"/>
    </row>
    <row r="123" spans="1:23" ht="27" customHeight="1" x14ac:dyDescent="0.25">
      <c r="A123" s="34" t="s">
        <v>250</v>
      </c>
      <c r="B123" s="311" t="s">
        <v>251</v>
      </c>
      <c r="C123" s="312"/>
      <c r="D123" s="312"/>
      <c r="E123" s="312"/>
      <c r="F123" s="312"/>
      <c r="G123" s="312"/>
      <c r="H123" s="312"/>
      <c r="I123" s="313"/>
      <c r="J123" s="9">
        <v>6</v>
      </c>
      <c r="K123" s="9">
        <v>2</v>
      </c>
      <c r="L123" s="9">
        <v>2</v>
      </c>
      <c r="M123" s="9">
        <v>0</v>
      </c>
      <c r="N123" s="11">
        <f>K123+L123+M123</f>
        <v>4</v>
      </c>
      <c r="O123" s="12">
        <f>P123-N123</f>
        <v>9</v>
      </c>
      <c r="P123" s="12">
        <f>ROUND(PRODUCT(J123,25)/12,0)</f>
        <v>13</v>
      </c>
      <c r="Q123" s="16" t="s">
        <v>33</v>
      </c>
      <c r="R123" s="9"/>
      <c r="S123" s="17"/>
      <c r="T123" s="9" t="s">
        <v>39</v>
      </c>
    </row>
    <row r="124" spans="1:23" x14ac:dyDescent="0.25">
      <c r="A124" s="150" t="s">
        <v>295</v>
      </c>
      <c r="B124" s="301" t="s">
        <v>190</v>
      </c>
      <c r="C124" s="302"/>
      <c r="D124" s="302"/>
      <c r="E124" s="302"/>
      <c r="F124" s="302"/>
      <c r="G124" s="302"/>
      <c r="H124" s="302"/>
      <c r="I124" s="303"/>
      <c r="J124" s="9">
        <v>6</v>
      </c>
      <c r="K124" s="9">
        <v>2</v>
      </c>
      <c r="L124" s="9">
        <v>2</v>
      </c>
      <c r="M124" s="9">
        <v>0</v>
      </c>
      <c r="N124" s="11">
        <f t="shared" ref="N124:N128" si="33">K124+L124+M124</f>
        <v>4</v>
      </c>
      <c r="O124" s="12">
        <f t="shared" ref="O124:O128" si="34">P124-N124</f>
        <v>9</v>
      </c>
      <c r="P124" s="12">
        <f t="shared" ref="P124:P128" si="35">ROUND(PRODUCT(J124,25)/12,0)</f>
        <v>13</v>
      </c>
      <c r="Q124" s="16" t="s">
        <v>33</v>
      </c>
      <c r="R124" s="9"/>
      <c r="S124" s="17"/>
      <c r="T124" s="9" t="s">
        <v>39</v>
      </c>
    </row>
    <row r="125" spans="1:23" ht="14.4" x14ac:dyDescent="0.25">
      <c r="A125" s="34" t="s">
        <v>248</v>
      </c>
      <c r="B125" s="301" t="s">
        <v>249</v>
      </c>
      <c r="C125" s="308"/>
      <c r="D125" s="308"/>
      <c r="E125" s="308"/>
      <c r="F125" s="308"/>
      <c r="G125" s="308"/>
      <c r="H125" s="308"/>
      <c r="I125" s="309"/>
      <c r="J125" s="9">
        <v>6</v>
      </c>
      <c r="K125" s="9">
        <v>2</v>
      </c>
      <c r="L125" s="9">
        <v>2</v>
      </c>
      <c r="M125" s="9">
        <v>0</v>
      </c>
      <c r="N125" s="11">
        <f t="shared" si="33"/>
        <v>4</v>
      </c>
      <c r="O125" s="12">
        <f t="shared" si="34"/>
        <v>9</v>
      </c>
      <c r="P125" s="12">
        <f t="shared" si="35"/>
        <v>13</v>
      </c>
      <c r="Q125" s="16" t="s">
        <v>33</v>
      </c>
      <c r="R125" s="9"/>
      <c r="S125" s="17"/>
      <c r="T125" s="9" t="s">
        <v>101</v>
      </c>
    </row>
    <row r="126" spans="1:23" x14ac:dyDescent="0.25">
      <c r="A126" s="34" t="s">
        <v>243</v>
      </c>
      <c r="B126" s="301" t="s">
        <v>166</v>
      </c>
      <c r="C126" s="302"/>
      <c r="D126" s="302"/>
      <c r="E126" s="302"/>
      <c r="F126" s="302"/>
      <c r="G126" s="302"/>
      <c r="H126" s="302"/>
      <c r="I126" s="303"/>
      <c r="J126" s="9">
        <v>4</v>
      </c>
      <c r="K126" s="9">
        <v>2</v>
      </c>
      <c r="L126" s="9">
        <v>2</v>
      </c>
      <c r="M126" s="9">
        <v>0</v>
      </c>
      <c r="N126" s="11">
        <f t="shared" si="33"/>
        <v>4</v>
      </c>
      <c r="O126" s="12">
        <f t="shared" si="34"/>
        <v>4</v>
      </c>
      <c r="P126" s="12">
        <f t="shared" si="35"/>
        <v>8</v>
      </c>
      <c r="Q126" s="16" t="s">
        <v>33</v>
      </c>
      <c r="R126" s="9"/>
      <c r="S126" s="17"/>
      <c r="T126" s="9" t="s">
        <v>39</v>
      </c>
    </row>
    <row r="127" spans="1:23" x14ac:dyDescent="0.25">
      <c r="A127" s="34" t="s">
        <v>244</v>
      </c>
      <c r="B127" s="301" t="s">
        <v>191</v>
      </c>
      <c r="C127" s="302"/>
      <c r="D127" s="302"/>
      <c r="E127" s="302"/>
      <c r="F127" s="302"/>
      <c r="G127" s="302"/>
      <c r="H127" s="302"/>
      <c r="I127" s="303"/>
      <c r="J127" s="9">
        <v>4</v>
      </c>
      <c r="K127" s="9">
        <v>2</v>
      </c>
      <c r="L127" s="9">
        <v>2</v>
      </c>
      <c r="M127" s="9">
        <v>0</v>
      </c>
      <c r="N127" s="11">
        <f t="shared" si="33"/>
        <v>4</v>
      </c>
      <c r="O127" s="12">
        <f t="shared" si="34"/>
        <v>4</v>
      </c>
      <c r="P127" s="12">
        <f t="shared" si="35"/>
        <v>8</v>
      </c>
      <c r="Q127" s="16" t="s">
        <v>33</v>
      </c>
      <c r="R127" s="9"/>
      <c r="S127" s="17"/>
      <c r="T127" s="9" t="s">
        <v>39</v>
      </c>
    </row>
    <row r="128" spans="1:23" ht="12.75" customHeight="1" x14ac:dyDescent="0.25">
      <c r="A128" s="140" t="s">
        <v>189</v>
      </c>
      <c r="B128" s="206" t="s">
        <v>242</v>
      </c>
      <c r="C128" s="207"/>
      <c r="D128" s="207"/>
      <c r="E128" s="207"/>
      <c r="F128" s="207"/>
      <c r="G128" s="207"/>
      <c r="H128" s="207"/>
      <c r="I128" s="208"/>
      <c r="J128" s="9">
        <v>4</v>
      </c>
      <c r="K128" s="9">
        <v>0</v>
      </c>
      <c r="L128" s="9">
        <v>0</v>
      </c>
      <c r="M128" s="9">
        <v>5</v>
      </c>
      <c r="N128" s="11">
        <f t="shared" si="33"/>
        <v>5</v>
      </c>
      <c r="O128" s="12">
        <f t="shared" si="34"/>
        <v>3</v>
      </c>
      <c r="P128" s="12">
        <f t="shared" si="35"/>
        <v>8</v>
      </c>
      <c r="Q128" s="16"/>
      <c r="R128" s="9"/>
      <c r="S128" s="17" t="s">
        <v>34</v>
      </c>
      <c r="T128" s="9" t="s">
        <v>39</v>
      </c>
    </row>
    <row r="129" spans="1:25" x14ac:dyDescent="0.25">
      <c r="A129" s="13" t="s">
        <v>26</v>
      </c>
      <c r="B129" s="154"/>
      <c r="C129" s="223"/>
      <c r="D129" s="223"/>
      <c r="E129" s="223"/>
      <c r="F129" s="223"/>
      <c r="G129" s="223"/>
      <c r="H129" s="223"/>
      <c r="I129" s="155"/>
      <c r="J129" s="13">
        <f t="shared" ref="J129:P129" si="36">SUM(J123:J128)</f>
        <v>30</v>
      </c>
      <c r="K129" s="13">
        <f t="shared" si="36"/>
        <v>10</v>
      </c>
      <c r="L129" s="13">
        <f t="shared" si="36"/>
        <v>10</v>
      </c>
      <c r="M129" s="13">
        <f t="shared" si="36"/>
        <v>5</v>
      </c>
      <c r="N129" s="13">
        <f t="shared" si="36"/>
        <v>25</v>
      </c>
      <c r="O129" s="13">
        <f t="shared" si="36"/>
        <v>38</v>
      </c>
      <c r="P129" s="13">
        <f t="shared" si="36"/>
        <v>63</v>
      </c>
      <c r="Q129" s="13">
        <f>COUNTIF(Q123:Q128,"E")</f>
        <v>5</v>
      </c>
      <c r="R129" s="13">
        <f>COUNTIF(R123:R128,"C")</f>
        <v>0</v>
      </c>
      <c r="S129" s="13">
        <f>COUNTIF(S123:S128,"VP")</f>
        <v>1</v>
      </c>
      <c r="T129" s="100">
        <f>COUNTA(T123:T128)</f>
        <v>6</v>
      </c>
      <c r="U129" s="344" t="str">
        <f>IF(Q129&gt;=SUM(R129:S129),"Corect","E trebuie să fie cel puțin egal cu C+VP")</f>
        <v>Corect</v>
      </c>
      <c r="V129" s="343"/>
      <c r="W129" s="343"/>
    </row>
    <row r="130" spans="1:25" s="147" customFormat="1" x14ac:dyDescent="0.25">
      <c r="A130" s="55"/>
      <c r="B130" s="55"/>
      <c r="C130" s="55"/>
      <c r="D130" s="55"/>
      <c r="E130" s="55"/>
      <c r="F130" s="55"/>
      <c r="G130" s="55"/>
      <c r="H130" s="55"/>
      <c r="I130" s="55"/>
      <c r="J130" s="55"/>
      <c r="K130" s="55"/>
      <c r="L130" s="55"/>
      <c r="M130" s="55"/>
      <c r="N130" s="55"/>
      <c r="O130" s="55"/>
      <c r="P130" s="55"/>
      <c r="Q130" s="55"/>
      <c r="R130" s="55"/>
      <c r="S130" s="55"/>
      <c r="T130" s="152"/>
      <c r="U130" s="146"/>
    </row>
    <row r="131" spans="1:25" s="147" customFormat="1" x14ac:dyDescent="0.25">
      <c r="A131" s="55"/>
      <c r="B131" s="55"/>
      <c r="C131" s="55"/>
      <c r="D131" s="55"/>
      <c r="E131" s="55"/>
      <c r="F131" s="55"/>
      <c r="G131" s="55"/>
      <c r="H131" s="55"/>
      <c r="I131" s="55"/>
      <c r="J131" s="55"/>
      <c r="K131" s="55"/>
      <c r="L131" s="55"/>
      <c r="M131" s="55"/>
      <c r="N131" s="55"/>
      <c r="O131" s="55"/>
      <c r="P131" s="55"/>
      <c r="Q131" s="55"/>
      <c r="R131" s="55"/>
      <c r="S131" s="55"/>
      <c r="T131" s="152"/>
      <c r="U131" s="146"/>
    </row>
    <row r="132" spans="1:25" s="147" customFormat="1" x14ac:dyDescent="0.25">
      <c r="A132" s="55"/>
      <c r="B132" s="55"/>
      <c r="C132" s="55"/>
      <c r="D132" s="55"/>
      <c r="E132" s="55"/>
      <c r="F132" s="55"/>
      <c r="G132" s="55"/>
      <c r="H132" s="55"/>
      <c r="I132" s="55"/>
      <c r="J132" s="55"/>
      <c r="K132" s="55"/>
      <c r="L132" s="55"/>
      <c r="M132" s="55"/>
      <c r="N132" s="55"/>
      <c r="O132" s="55"/>
      <c r="P132" s="55"/>
      <c r="Q132" s="55"/>
      <c r="R132" s="55"/>
      <c r="S132" s="55"/>
      <c r="T132" s="152"/>
      <c r="U132" s="146"/>
    </row>
    <row r="133" spans="1:25" s="147" customFormat="1" x14ac:dyDescent="0.25">
      <c r="A133" s="55"/>
      <c r="B133" s="55"/>
      <c r="C133" s="55"/>
      <c r="D133" s="55"/>
      <c r="E133" s="55"/>
      <c r="F133" s="55"/>
      <c r="G133" s="55"/>
      <c r="H133" s="55"/>
      <c r="I133" s="55"/>
      <c r="J133" s="55"/>
      <c r="K133" s="55"/>
      <c r="L133" s="55"/>
      <c r="M133" s="55"/>
      <c r="N133" s="55"/>
      <c r="O133" s="55"/>
      <c r="P133" s="55"/>
      <c r="Q133" s="55"/>
      <c r="R133" s="55"/>
      <c r="S133" s="55"/>
      <c r="T133" s="152"/>
      <c r="U133" s="146"/>
    </row>
    <row r="134" spans="1:25" s="147" customFormat="1" x14ac:dyDescent="0.25">
      <c r="A134" s="55"/>
      <c r="B134" s="55"/>
      <c r="C134" s="55"/>
      <c r="D134" s="55"/>
      <c r="E134" s="55"/>
      <c r="F134" s="55"/>
      <c r="G134" s="55"/>
      <c r="H134" s="55"/>
      <c r="I134" s="55"/>
      <c r="J134" s="55"/>
      <c r="K134" s="55"/>
      <c r="L134" s="55"/>
      <c r="M134" s="55"/>
      <c r="N134" s="55"/>
      <c r="O134" s="55"/>
      <c r="P134" s="55"/>
      <c r="Q134" s="55"/>
      <c r="R134" s="55"/>
      <c r="S134" s="55"/>
      <c r="T134" s="152"/>
      <c r="U134" s="146"/>
    </row>
    <row r="135" spans="1:25" s="147" customFormat="1" x14ac:dyDescent="0.25">
      <c r="A135" s="55"/>
      <c r="B135" s="55"/>
      <c r="C135" s="55"/>
      <c r="D135" s="55"/>
      <c r="E135" s="55"/>
      <c r="F135" s="55"/>
      <c r="G135" s="55"/>
      <c r="H135" s="55"/>
      <c r="I135" s="55"/>
      <c r="J135" s="55"/>
      <c r="K135" s="55"/>
      <c r="L135" s="55"/>
      <c r="M135" s="55"/>
      <c r="N135" s="55"/>
      <c r="O135" s="55"/>
      <c r="P135" s="55"/>
      <c r="Q135" s="55"/>
      <c r="R135" s="55"/>
      <c r="S135" s="55"/>
      <c r="T135" s="152"/>
      <c r="U135" s="146"/>
    </row>
    <row r="137" spans="1:25" x14ac:dyDescent="0.25">
      <c r="B137" s="2"/>
      <c r="C137" s="2"/>
      <c r="D137" s="2"/>
      <c r="E137" s="2"/>
      <c r="F137" s="2"/>
      <c r="G137" s="2"/>
      <c r="M137" s="6"/>
      <c r="N137" s="6"/>
      <c r="O137" s="6"/>
      <c r="P137" s="6"/>
      <c r="Q137" s="6"/>
      <c r="R137" s="6"/>
      <c r="S137" s="6"/>
    </row>
    <row r="138" spans="1:25" x14ac:dyDescent="0.25">
      <c r="A138" s="192" t="s">
        <v>49</v>
      </c>
      <c r="B138" s="193"/>
      <c r="C138" s="193"/>
      <c r="D138" s="193"/>
      <c r="E138" s="193"/>
      <c r="F138" s="193"/>
      <c r="G138" s="193"/>
      <c r="H138" s="193"/>
      <c r="I138" s="193"/>
      <c r="J138" s="193"/>
      <c r="K138" s="193"/>
      <c r="L138" s="193"/>
      <c r="M138" s="193"/>
      <c r="N138" s="193"/>
      <c r="O138" s="193"/>
      <c r="P138" s="193"/>
      <c r="Q138" s="193"/>
      <c r="R138" s="193"/>
      <c r="S138" s="193"/>
      <c r="T138" s="194"/>
      <c r="U138" s="84"/>
      <c r="V138" s="58"/>
      <c r="W138" s="58"/>
      <c r="X138" s="58"/>
      <c r="Y138" s="58"/>
    </row>
    <row r="139" spans="1:25" s="111" customFormat="1" x14ac:dyDescent="0.25">
      <c r="A139" s="198"/>
      <c r="B139" s="199"/>
      <c r="C139" s="199"/>
      <c r="D139" s="199"/>
      <c r="E139" s="199"/>
      <c r="F139" s="199"/>
      <c r="G139" s="199"/>
      <c r="H139" s="199"/>
      <c r="I139" s="199"/>
      <c r="J139" s="199"/>
      <c r="K139" s="199"/>
      <c r="L139" s="199"/>
      <c r="M139" s="199"/>
      <c r="N139" s="199"/>
      <c r="O139" s="199"/>
      <c r="P139" s="199"/>
      <c r="Q139" s="199"/>
      <c r="R139" s="199"/>
      <c r="S139" s="199"/>
      <c r="T139" s="200"/>
      <c r="U139" s="110"/>
      <c r="V139" s="110"/>
      <c r="W139" s="110"/>
      <c r="X139" s="110"/>
      <c r="Y139" s="110"/>
    </row>
    <row r="140" spans="1:25" x14ac:dyDescent="0.25">
      <c r="A140" s="170" t="s">
        <v>28</v>
      </c>
      <c r="B140" s="192" t="s">
        <v>27</v>
      </c>
      <c r="C140" s="193"/>
      <c r="D140" s="193"/>
      <c r="E140" s="193"/>
      <c r="F140" s="193"/>
      <c r="G140" s="193"/>
      <c r="H140" s="193"/>
      <c r="I140" s="194"/>
      <c r="J140" s="166" t="s">
        <v>41</v>
      </c>
      <c r="K140" s="178" t="s">
        <v>25</v>
      </c>
      <c r="L140" s="179"/>
      <c r="M140" s="180"/>
      <c r="N140" s="178" t="s">
        <v>42</v>
      </c>
      <c r="O140" s="179"/>
      <c r="P140" s="180"/>
      <c r="Q140" s="178" t="s">
        <v>24</v>
      </c>
      <c r="R140" s="179"/>
      <c r="S140" s="180"/>
      <c r="T140" s="166" t="s">
        <v>23</v>
      </c>
      <c r="U140" s="84"/>
      <c r="V140" s="58"/>
      <c r="W140" s="58"/>
      <c r="X140" s="58"/>
      <c r="Y140" s="58"/>
    </row>
    <row r="141" spans="1:25" s="111" customFormat="1" x14ac:dyDescent="0.25">
      <c r="A141" s="170"/>
      <c r="B141" s="195"/>
      <c r="C141" s="196"/>
      <c r="D141" s="196"/>
      <c r="E141" s="196"/>
      <c r="F141" s="196"/>
      <c r="G141" s="196"/>
      <c r="H141" s="196"/>
      <c r="I141" s="197"/>
      <c r="J141" s="166"/>
      <c r="K141" s="181"/>
      <c r="L141" s="182"/>
      <c r="M141" s="183"/>
      <c r="N141" s="181"/>
      <c r="O141" s="182"/>
      <c r="P141" s="183"/>
      <c r="Q141" s="181"/>
      <c r="R141" s="182"/>
      <c r="S141" s="183"/>
      <c r="T141" s="166"/>
      <c r="U141" s="110"/>
      <c r="V141" s="110"/>
      <c r="W141" s="110"/>
      <c r="X141" s="110"/>
      <c r="Y141" s="110"/>
    </row>
    <row r="142" spans="1:25" x14ac:dyDescent="0.25">
      <c r="A142" s="170"/>
      <c r="B142" s="198"/>
      <c r="C142" s="199"/>
      <c r="D142" s="199"/>
      <c r="E142" s="199"/>
      <c r="F142" s="199"/>
      <c r="G142" s="199"/>
      <c r="H142" s="199"/>
      <c r="I142" s="200"/>
      <c r="J142" s="166"/>
      <c r="K142" s="83" t="s">
        <v>29</v>
      </c>
      <c r="L142" s="83" t="s">
        <v>30</v>
      </c>
      <c r="M142" s="83" t="s">
        <v>31</v>
      </c>
      <c r="N142" s="83" t="s">
        <v>35</v>
      </c>
      <c r="O142" s="83" t="s">
        <v>8</v>
      </c>
      <c r="P142" s="83" t="s">
        <v>32</v>
      </c>
      <c r="Q142" s="83" t="s">
        <v>33</v>
      </c>
      <c r="R142" s="83" t="s">
        <v>29</v>
      </c>
      <c r="S142" s="83" t="s">
        <v>34</v>
      </c>
      <c r="T142" s="166"/>
      <c r="U142" s="84"/>
      <c r="V142" s="58"/>
      <c r="W142" s="58"/>
      <c r="X142" s="58"/>
      <c r="Y142" s="58"/>
    </row>
    <row r="143" spans="1:25" x14ac:dyDescent="0.25">
      <c r="A143" s="90" t="s">
        <v>233</v>
      </c>
      <c r="B143" s="355" t="s">
        <v>91</v>
      </c>
      <c r="C143" s="355"/>
      <c r="D143" s="355"/>
      <c r="E143" s="355"/>
      <c r="F143" s="355"/>
      <c r="G143" s="355"/>
      <c r="H143" s="355"/>
      <c r="I143" s="355"/>
      <c r="J143" s="355"/>
      <c r="K143" s="355"/>
      <c r="L143" s="355"/>
      <c r="M143" s="355"/>
      <c r="N143" s="355"/>
      <c r="O143" s="355"/>
      <c r="P143" s="355"/>
      <c r="Q143" s="355"/>
      <c r="R143" s="355"/>
      <c r="S143" s="355"/>
      <c r="T143" s="355"/>
      <c r="U143" s="84"/>
      <c r="V143" s="58"/>
      <c r="W143" s="58"/>
      <c r="X143" s="58"/>
      <c r="Y143" s="58"/>
    </row>
    <row r="144" spans="1:25" ht="23.25" customHeight="1" x14ac:dyDescent="0.25">
      <c r="A144" s="140" t="s">
        <v>258</v>
      </c>
      <c r="B144" s="311" t="s">
        <v>260</v>
      </c>
      <c r="C144" s="312"/>
      <c r="D144" s="312"/>
      <c r="E144" s="312"/>
      <c r="F144" s="312"/>
      <c r="G144" s="312"/>
      <c r="H144" s="312"/>
      <c r="I144" s="313"/>
      <c r="J144" s="18">
        <v>4</v>
      </c>
      <c r="K144" s="18">
        <v>2</v>
      </c>
      <c r="L144" s="18">
        <v>2</v>
      </c>
      <c r="M144" s="18">
        <v>0</v>
      </c>
      <c r="N144" s="12">
        <f>K144+L144+M144</f>
        <v>4</v>
      </c>
      <c r="O144" s="12">
        <f>P144-N144</f>
        <v>3</v>
      </c>
      <c r="P144" s="12">
        <f>ROUND(PRODUCT(J144,25)/14,0)</f>
        <v>7</v>
      </c>
      <c r="Q144" s="18" t="s">
        <v>33</v>
      </c>
      <c r="R144" s="18"/>
      <c r="S144" s="19"/>
      <c r="T144" s="9" t="s">
        <v>39</v>
      </c>
      <c r="U144" s="84"/>
      <c r="V144" s="58"/>
      <c r="W144" s="58"/>
      <c r="X144" s="58"/>
      <c r="Y144" s="58"/>
    </row>
    <row r="145" spans="1:26" x14ac:dyDescent="0.25">
      <c r="A145" s="144" t="s">
        <v>207</v>
      </c>
      <c r="B145" s="345" t="s">
        <v>208</v>
      </c>
      <c r="C145" s="346"/>
      <c r="D145" s="346"/>
      <c r="E145" s="346"/>
      <c r="F145" s="346"/>
      <c r="G145" s="346"/>
      <c r="H145" s="346"/>
      <c r="I145" s="347"/>
      <c r="J145" s="18">
        <v>4</v>
      </c>
      <c r="K145" s="18">
        <v>2</v>
      </c>
      <c r="L145" s="18">
        <v>2</v>
      </c>
      <c r="M145" s="18">
        <v>0</v>
      </c>
      <c r="N145" s="12">
        <f t="shared" ref="N145:N153" si="37">K145+L145+M145</f>
        <v>4</v>
      </c>
      <c r="O145" s="12">
        <f t="shared" ref="O145:O153" si="38">P145-N145</f>
        <v>3</v>
      </c>
      <c r="P145" s="12">
        <f t="shared" ref="P145:P153" si="39">ROUND(PRODUCT(J145,25)/14,0)</f>
        <v>7</v>
      </c>
      <c r="Q145" s="18" t="s">
        <v>33</v>
      </c>
      <c r="R145" s="18"/>
      <c r="S145" s="19"/>
      <c r="T145" s="9" t="s">
        <v>39</v>
      </c>
      <c r="U145" s="67"/>
      <c r="V145" s="63"/>
      <c r="W145" s="63"/>
      <c r="X145" s="63"/>
      <c r="Y145" s="67"/>
      <c r="Z145" s="48"/>
    </row>
    <row r="146" spans="1:26" x14ac:dyDescent="0.25">
      <c r="A146" s="144" t="s">
        <v>238</v>
      </c>
      <c r="B146" s="352" t="s">
        <v>299</v>
      </c>
      <c r="C146" s="486"/>
      <c r="D146" s="486"/>
      <c r="E146" s="486"/>
      <c r="F146" s="486"/>
      <c r="G146" s="486"/>
      <c r="H146" s="486"/>
      <c r="I146" s="487"/>
      <c r="J146" s="18">
        <v>4</v>
      </c>
      <c r="K146" s="18">
        <v>2</v>
      </c>
      <c r="L146" s="18">
        <v>2</v>
      </c>
      <c r="M146" s="18">
        <v>0</v>
      </c>
      <c r="N146" s="12">
        <f>K146+L146+M146</f>
        <v>4</v>
      </c>
      <c r="O146" s="12">
        <f>P146-N146</f>
        <v>3</v>
      </c>
      <c r="P146" s="12">
        <f>ROUND(PRODUCT(J146,25)/14,0)</f>
        <v>7</v>
      </c>
      <c r="Q146" s="18" t="s">
        <v>33</v>
      </c>
      <c r="R146" s="18"/>
      <c r="S146" s="19"/>
      <c r="T146" s="9" t="s">
        <v>39</v>
      </c>
      <c r="U146" s="64"/>
      <c r="V146" s="64"/>
      <c r="W146" s="64"/>
      <c r="X146" s="64"/>
      <c r="Y146" s="64"/>
      <c r="Z146" s="48"/>
    </row>
    <row r="147" spans="1:26" x14ac:dyDescent="0.25">
      <c r="A147" s="488"/>
      <c r="B147" s="262" t="s">
        <v>92</v>
      </c>
      <c r="C147" s="262"/>
      <c r="D147" s="262"/>
      <c r="E147" s="262"/>
      <c r="F147" s="262"/>
      <c r="G147" s="262"/>
      <c r="H147" s="262"/>
      <c r="I147" s="262"/>
      <c r="J147" s="262"/>
      <c r="K147" s="262"/>
      <c r="L147" s="262"/>
      <c r="M147" s="262"/>
      <c r="N147" s="262"/>
      <c r="O147" s="262"/>
      <c r="P147" s="262"/>
      <c r="Q147" s="262"/>
      <c r="R147" s="262"/>
      <c r="S147" s="262"/>
      <c r="T147" s="262"/>
      <c r="U147" s="64"/>
      <c r="V147" s="64"/>
      <c r="W147" s="64"/>
      <c r="X147" s="64"/>
      <c r="Y147" s="64"/>
      <c r="Z147" s="48"/>
    </row>
    <row r="148" spans="1:26" ht="26.25" customHeight="1" x14ac:dyDescent="0.25">
      <c r="A148" s="140" t="s">
        <v>254</v>
      </c>
      <c r="B148" s="311" t="s">
        <v>255</v>
      </c>
      <c r="C148" s="312"/>
      <c r="D148" s="312"/>
      <c r="E148" s="312"/>
      <c r="F148" s="312"/>
      <c r="G148" s="312"/>
      <c r="H148" s="312"/>
      <c r="I148" s="313"/>
      <c r="J148" s="18">
        <v>4</v>
      </c>
      <c r="K148" s="18">
        <v>2</v>
      </c>
      <c r="L148" s="18">
        <v>2</v>
      </c>
      <c r="M148" s="18">
        <v>0</v>
      </c>
      <c r="N148" s="12">
        <f t="shared" si="37"/>
        <v>4</v>
      </c>
      <c r="O148" s="12">
        <f t="shared" si="38"/>
        <v>3</v>
      </c>
      <c r="P148" s="12">
        <f t="shared" si="39"/>
        <v>7</v>
      </c>
      <c r="Q148" s="18" t="s">
        <v>33</v>
      </c>
      <c r="R148" s="18"/>
      <c r="S148" s="19"/>
      <c r="T148" s="9" t="s">
        <v>39</v>
      </c>
      <c r="U148" s="64"/>
      <c r="V148" s="64"/>
      <c r="W148" s="64"/>
      <c r="X148" s="64"/>
      <c r="Y148" s="64"/>
      <c r="Z148" s="48"/>
    </row>
    <row r="149" spans="1:26" ht="22.8" customHeight="1" x14ac:dyDescent="0.25">
      <c r="A149" s="144" t="s">
        <v>227</v>
      </c>
      <c r="B149" s="348" t="s">
        <v>209</v>
      </c>
      <c r="C149" s="349"/>
      <c r="D149" s="349"/>
      <c r="E149" s="349"/>
      <c r="F149" s="349"/>
      <c r="G149" s="349"/>
      <c r="H149" s="349"/>
      <c r="I149" s="350"/>
      <c r="J149" s="18">
        <v>4</v>
      </c>
      <c r="K149" s="18">
        <v>2</v>
      </c>
      <c r="L149" s="18">
        <v>2</v>
      </c>
      <c r="M149" s="18">
        <v>0</v>
      </c>
      <c r="N149" s="12">
        <f>K149+L149+M149</f>
        <v>4</v>
      </c>
      <c r="O149" s="12">
        <f>P149-N149</f>
        <v>3</v>
      </c>
      <c r="P149" s="12">
        <f>ROUND(PRODUCT(J149,25)/14,0)</f>
        <v>7</v>
      </c>
      <c r="Q149" s="18" t="s">
        <v>33</v>
      </c>
      <c r="R149" s="18"/>
      <c r="S149" s="19"/>
      <c r="T149" s="9" t="s">
        <v>39</v>
      </c>
      <c r="U149" s="64"/>
      <c r="V149" s="64"/>
      <c r="W149" s="64"/>
      <c r="X149" s="64"/>
      <c r="Y149" s="64"/>
      <c r="Z149" s="48"/>
    </row>
    <row r="150" spans="1:26" x14ac:dyDescent="0.25">
      <c r="A150" s="488" t="s">
        <v>234</v>
      </c>
      <c r="B150" s="262" t="s">
        <v>93</v>
      </c>
      <c r="C150" s="262"/>
      <c r="D150" s="262"/>
      <c r="E150" s="262"/>
      <c r="F150" s="262"/>
      <c r="G150" s="262"/>
      <c r="H150" s="262"/>
      <c r="I150" s="262"/>
      <c r="J150" s="262"/>
      <c r="K150" s="262"/>
      <c r="L150" s="262"/>
      <c r="M150" s="262"/>
      <c r="N150" s="262"/>
      <c r="O150" s="262"/>
      <c r="P150" s="262"/>
      <c r="Q150" s="262"/>
      <c r="R150" s="262"/>
      <c r="S150" s="262"/>
      <c r="T150" s="262"/>
      <c r="U150" s="64"/>
      <c r="V150" s="64"/>
      <c r="W150" s="64"/>
      <c r="X150" s="64"/>
      <c r="Y150" s="64"/>
      <c r="Z150" s="48"/>
    </row>
    <row r="151" spans="1:26" x14ac:dyDescent="0.25">
      <c r="A151" s="144" t="s">
        <v>210</v>
      </c>
      <c r="B151" s="345" t="s">
        <v>211</v>
      </c>
      <c r="C151" s="346"/>
      <c r="D151" s="346"/>
      <c r="E151" s="346"/>
      <c r="F151" s="346"/>
      <c r="G151" s="346"/>
      <c r="H151" s="346"/>
      <c r="I151" s="347"/>
      <c r="J151" s="18">
        <v>4</v>
      </c>
      <c r="K151" s="18">
        <v>2</v>
      </c>
      <c r="L151" s="18">
        <v>2</v>
      </c>
      <c r="M151" s="18">
        <v>0</v>
      </c>
      <c r="N151" s="12">
        <f t="shared" si="37"/>
        <v>4</v>
      </c>
      <c r="O151" s="12">
        <f t="shared" si="38"/>
        <v>3</v>
      </c>
      <c r="P151" s="12">
        <f t="shared" si="39"/>
        <v>7</v>
      </c>
      <c r="Q151" s="18" t="s">
        <v>33</v>
      </c>
      <c r="R151" s="18"/>
      <c r="S151" s="19"/>
      <c r="T151" s="9" t="s">
        <v>39</v>
      </c>
      <c r="U151" s="64"/>
      <c r="V151" s="64"/>
      <c r="W151" s="64"/>
      <c r="X151" s="64"/>
      <c r="Y151" s="64"/>
      <c r="Z151" s="48"/>
    </row>
    <row r="152" spans="1:26" x14ac:dyDescent="0.25">
      <c r="A152" s="144" t="s">
        <v>239</v>
      </c>
      <c r="B152" s="351" t="s">
        <v>212</v>
      </c>
      <c r="C152" s="351"/>
      <c r="D152" s="351"/>
      <c r="E152" s="351"/>
      <c r="F152" s="351"/>
      <c r="G152" s="351"/>
      <c r="H152" s="351"/>
      <c r="I152" s="351"/>
      <c r="J152" s="18">
        <v>4</v>
      </c>
      <c r="K152" s="18">
        <v>2</v>
      </c>
      <c r="L152" s="18">
        <v>2</v>
      </c>
      <c r="M152" s="18">
        <v>0</v>
      </c>
      <c r="N152" s="12">
        <f t="shared" si="37"/>
        <v>4</v>
      </c>
      <c r="O152" s="12">
        <f t="shared" si="38"/>
        <v>3</v>
      </c>
      <c r="P152" s="12">
        <f t="shared" si="39"/>
        <v>7</v>
      </c>
      <c r="Q152" s="18" t="s">
        <v>33</v>
      </c>
      <c r="R152" s="18"/>
      <c r="S152" s="19"/>
      <c r="T152" s="9" t="s">
        <v>39</v>
      </c>
      <c r="U152" s="64"/>
      <c r="V152" s="64"/>
      <c r="W152" s="64"/>
      <c r="X152" s="64"/>
      <c r="Y152" s="64"/>
      <c r="Z152" s="48"/>
    </row>
    <row r="153" spans="1:26" ht="23.25" customHeight="1" x14ac:dyDescent="0.25">
      <c r="A153" s="144" t="s">
        <v>227</v>
      </c>
      <c r="B153" s="348" t="s">
        <v>209</v>
      </c>
      <c r="C153" s="349"/>
      <c r="D153" s="349"/>
      <c r="E153" s="349"/>
      <c r="F153" s="349"/>
      <c r="G153" s="349"/>
      <c r="H153" s="349"/>
      <c r="I153" s="350"/>
      <c r="J153" s="18">
        <v>4</v>
      </c>
      <c r="K153" s="18">
        <v>2</v>
      </c>
      <c r="L153" s="18">
        <v>2</v>
      </c>
      <c r="M153" s="18">
        <v>0</v>
      </c>
      <c r="N153" s="12">
        <f t="shared" si="37"/>
        <v>4</v>
      </c>
      <c r="O153" s="12">
        <f t="shared" si="38"/>
        <v>3</v>
      </c>
      <c r="P153" s="12">
        <f t="shared" si="39"/>
        <v>7</v>
      </c>
      <c r="Q153" s="18" t="s">
        <v>33</v>
      </c>
      <c r="R153" s="18"/>
      <c r="S153" s="19"/>
      <c r="T153" s="9" t="s">
        <v>39</v>
      </c>
      <c r="U153" s="67"/>
      <c r="V153" s="63"/>
      <c r="W153" s="63"/>
      <c r="X153" s="63"/>
      <c r="Y153" s="67"/>
      <c r="Z153" s="48"/>
    </row>
    <row r="154" spans="1:26" x14ac:dyDescent="0.25">
      <c r="A154" s="488" t="s">
        <v>235</v>
      </c>
      <c r="B154" s="262" t="s">
        <v>94</v>
      </c>
      <c r="C154" s="262"/>
      <c r="D154" s="262"/>
      <c r="E154" s="262"/>
      <c r="F154" s="262"/>
      <c r="G154" s="262"/>
      <c r="H154" s="262"/>
      <c r="I154" s="262"/>
      <c r="J154" s="262"/>
      <c r="K154" s="262"/>
      <c r="L154" s="262"/>
      <c r="M154" s="262"/>
      <c r="N154" s="262"/>
      <c r="O154" s="262"/>
      <c r="P154" s="262"/>
      <c r="Q154" s="262"/>
      <c r="R154" s="262"/>
      <c r="S154" s="262"/>
      <c r="T154" s="262"/>
      <c r="U154" s="64"/>
      <c r="V154" s="65"/>
      <c r="W154" s="65"/>
      <c r="X154" s="65"/>
      <c r="Y154" s="68"/>
      <c r="Z154" s="48"/>
    </row>
    <row r="155" spans="1:26" x14ac:dyDescent="0.25">
      <c r="A155" s="140" t="s">
        <v>213</v>
      </c>
      <c r="B155" s="301" t="s">
        <v>214</v>
      </c>
      <c r="C155" s="302"/>
      <c r="D155" s="302"/>
      <c r="E155" s="302"/>
      <c r="F155" s="302"/>
      <c r="G155" s="302"/>
      <c r="H155" s="302"/>
      <c r="I155" s="303"/>
      <c r="J155" s="18">
        <v>4</v>
      </c>
      <c r="K155" s="18">
        <v>2</v>
      </c>
      <c r="L155" s="18">
        <v>2</v>
      </c>
      <c r="M155" s="18">
        <v>0</v>
      </c>
      <c r="N155" s="12">
        <f>K155+L155+M155</f>
        <v>4</v>
      </c>
      <c r="O155" s="12">
        <f>P155-N155</f>
        <v>3</v>
      </c>
      <c r="P155" s="12">
        <f>ROUND(PRODUCT(J155,25)/14,0)</f>
        <v>7</v>
      </c>
      <c r="Q155" s="18" t="s">
        <v>33</v>
      </c>
      <c r="R155" s="18"/>
      <c r="S155" s="19"/>
      <c r="T155" s="9" t="s">
        <v>39</v>
      </c>
      <c r="U155" s="68"/>
      <c r="V155" s="65"/>
      <c r="W155" s="65"/>
      <c r="X155" s="65"/>
      <c r="Y155" s="68"/>
      <c r="Z155" s="48"/>
    </row>
    <row r="156" spans="1:26" ht="21.75" customHeight="1" x14ac:dyDescent="0.25">
      <c r="A156" s="144" t="s">
        <v>227</v>
      </c>
      <c r="B156" s="348" t="s">
        <v>209</v>
      </c>
      <c r="C156" s="349"/>
      <c r="D156" s="349"/>
      <c r="E156" s="349"/>
      <c r="F156" s="349"/>
      <c r="G156" s="349"/>
      <c r="H156" s="349"/>
      <c r="I156" s="350"/>
      <c r="J156" s="18">
        <v>4</v>
      </c>
      <c r="K156" s="18">
        <v>2</v>
      </c>
      <c r="L156" s="18">
        <v>2</v>
      </c>
      <c r="M156" s="18">
        <v>0</v>
      </c>
      <c r="N156" s="12">
        <f>K156+L156+M156</f>
        <v>4</v>
      </c>
      <c r="O156" s="12">
        <f t="shared" ref="O156:O162" si="40">P156-N156</f>
        <v>3</v>
      </c>
      <c r="P156" s="12">
        <f t="shared" ref="P156:P159" si="41">ROUND(PRODUCT(J156,25)/14,0)</f>
        <v>7</v>
      </c>
      <c r="Q156" s="18" t="s">
        <v>33</v>
      </c>
      <c r="R156" s="18"/>
      <c r="S156" s="19"/>
      <c r="T156" s="9" t="s">
        <v>39</v>
      </c>
      <c r="U156" s="68"/>
      <c r="V156" s="65"/>
      <c r="W156" s="65"/>
      <c r="X156" s="65"/>
      <c r="Y156" s="68"/>
      <c r="Z156" s="48"/>
    </row>
    <row r="157" spans="1:26" x14ac:dyDescent="0.25">
      <c r="A157" s="488" t="s">
        <v>236</v>
      </c>
      <c r="B157" s="262" t="s">
        <v>95</v>
      </c>
      <c r="C157" s="262"/>
      <c r="D157" s="262"/>
      <c r="E157" s="262"/>
      <c r="F157" s="262"/>
      <c r="G157" s="262"/>
      <c r="H157" s="262"/>
      <c r="I157" s="262"/>
      <c r="J157" s="262"/>
      <c r="K157" s="262"/>
      <c r="L157" s="262"/>
      <c r="M157" s="262"/>
      <c r="N157" s="262"/>
      <c r="O157" s="262"/>
      <c r="P157" s="262"/>
      <c r="Q157" s="262"/>
      <c r="R157" s="262"/>
      <c r="S157" s="262"/>
      <c r="T157" s="262"/>
      <c r="U157" s="66"/>
      <c r="V157" s="66"/>
      <c r="W157" s="66"/>
      <c r="X157" s="66"/>
      <c r="Y157" s="66"/>
      <c r="Z157" s="48"/>
    </row>
    <row r="158" spans="1:26" ht="26.25" customHeight="1" x14ac:dyDescent="0.25">
      <c r="A158" s="140" t="s">
        <v>215</v>
      </c>
      <c r="B158" s="311" t="s">
        <v>216</v>
      </c>
      <c r="C158" s="312"/>
      <c r="D158" s="312"/>
      <c r="E158" s="312"/>
      <c r="F158" s="312"/>
      <c r="G158" s="312"/>
      <c r="H158" s="312"/>
      <c r="I158" s="313"/>
      <c r="J158" s="18">
        <v>4</v>
      </c>
      <c r="K158" s="18">
        <v>2</v>
      </c>
      <c r="L158" s="18">
        <v>2</v>
      </c>
      <c r="M158" s="18">
        <v>0</v>
      </c>
      <c r="N158" s="12">
        <f>K158+L158+M158</f>
        <v>4</v>
      </c>
      <c r="O158" s="12">
        <f>P158-N158</f>
        <v>3</v>
      </c>
      <c r="P158" s="12">
        <f>ROUND(PRODUCT(J158,25)/14,0)</f>
        <v>7</v>
      </c>
      <c r="Q158" s="18" t="s">
        <v>33</v>
      </c>
      <c r="R158" s="18"/>
      <c r="S158" s="19"/>
      <c r="T158" s="9" t="s">
        <v>39</v>
      </c>
      <c r="U158" s="66"/>
      <c r="V158" s="66"/>
      <c r="W158" s="66"/>
      <c r="X158" s="66"/>
      <c r="Y158" s="66"/>
      <c r="Z158" s="48"/>
    </row>
    <row r="159" spans="1:26" ht="22.5" customHeight="1" x14ac:dyDescent="0.25">
      <c r="A159" s="140" t="s">
        <v>217</v>
      </c>
      <c r="B159" s="311" t="s">
        <v>218</v>
      </c>
      <c r="C159" s="312"/>
      <c r="D159" s="312"/>
      <c r="E159" s="312"/>
      <c r="F159" s="312"/>
      <c r="G159" s="312"/>
      <c r="H159" s="312"/>
      <c r="I159" s="313"/>
      <c r="J159" s="18">
        <v>4</v>
      </c>
      <c r="K159" s="18">
        <v>2</v>
      </c>
      <c r="L159" s="18">
        <v>2</v>
      </c>
      <c r="M159" s="18">
        <v>0</v>
      </c>
      <c r="N159" s="12">
        <f>K159+L159+M159</f>
        <v>4</v>
      </c>
      <c r="O159" s="12">
        <f t="shared" si="40"/>
        <v>3</v>
      </c>
      <c r="P159" s="12">
        <f t="shared" si="41"/>
        <v>7</v>
      </c>
      <c r="Q159" s="18" t="s">
        <v>33</v>
      </c>
      <c r="R159" s="18"/>
      <c r="S159" s="19"/>
      <c r="T159" s="9" t="s">
        <v>39</v>
      </c>
      <c r="U159" s="66"/>
      <c r="V159" s="66"/>
      <c r="W159" s="66"/>
      <c r="X159" s="66"/>
      <c r="Y159" s="66"/>
      <c r="Z159" s="48"/>
    </row>
    <row r="160" spans="1:26" x14ac:dyDescent="0.25">
      <c r="A160" s="144" t="s">
        <v>219</v>
      </c>
      <c r="B160" s="345" t="s">
        <v>220</v>
      </c>
      <c r="C160" s="346"/>
      <c r="D160" s="346"/>
      <c r="E160" s="346"/>
      <c r="F160" s="346"/>
      <c r="G160" s="346"/>
      <c r="H160" s="346"/>
      <c r="I160" s="347"/>
      <c r="J160" s="18">
        <v>4</v>
      </c>
      <c r="K160" s="18">
        <v>2</v>
      </c>
      <c r="L160" s="18">
        <v>2</v>
      </c>
      <c r="M160" s="18">
        <v>0</v>
      </c>
      <c r="N160" s="12">
        <f>K160+L160+M160</f>
        <v>4</v>
      </c>
      <c r="O160" s="12">
        <f>P160-N160</f>
        <v>3</v>
      </c>
      <c r="P160" s="12">
        <f>ROUND(PRODUCT(J160,25)/14,0)</f>
        <v>7</v>
      </c>
      <c r="Q160" s="18" t="s">
        <v>33</v>
      </c>
      <c r="R160" s="18"/>
      <c r="S160" s="19"/>
      <c r="T160" s="9" t="s">
        <v>39</v>
      </c>
      <c r="U160" s="66"/>
      <c r="V160" s="66"/>
      <c r="W160" s="66"/>
      <c r="X160" s="66"/>
      <c r="Y160" s="66"/>
      <c r="Z160" s="48"/>
    </row>
    <row r="161" spans="1:26" x14ac:dyDescent="0.25">
      <c r="A161" s="488" t="s">
        <v>237</v>
      </c>
      <c r="B161" s="262" t="s">
        <v>96</v>
      </c>
      <c r="C161" s="262"/>
      <c r="D161" s="262"/>
      <c r="E161" s="262"/>
      <c r="F161" s="262"/>
      <c r="G161" s="262"/>
      <c r="H161" s="262"/>
      <c r="I161" s="262"/>
      <c r="J161" s="262"/>
      <c r="K161" s="262"/>
      <c r="L161" s="262"/>
      <c r="M161" s="262"/>
      <c r="N161" s="262"/>
      <c r="O161" s="262"/>
      <c r="P161" s="262"/>
      <c r="Q161" s="262"/>
      <c r="R161" s="262"/>
      <c r="S161" s="262"/>
      <c r="T161" s="262"/>
      <c r="U161" s="66"/>
      <c r="V161" s="66"/>
      <c r="W161" s="66"/>
      <c r="X161" s="66"/>
      <c r="Y161" s="66"/>
      <c r="Z161" s="48"/>
    </row>
    <row r="162" spans="1:26" x14ac:dyDescent="0.25">
      <c r="A162" s="140" t="s">
        <v>221</v>
      </c>
      <c r="B162" s="301" t="s">
        <v>222</v>
      </c>
      <c r="C162" s="302"/>
      <c r="D162" s="302"/>
      <c r="E162" s="302"/>
      <c r="F162" s="302"/>
      <c r="G162" s="302"/>
      <c r="H162" s="302"/>
      <c r="I162" s="303"/>
      <c r="J162" s="18">
        <v>4</v>
      </c>
      <c r="K162" s="18">
        <v>2</v>
      </c>
      <c r="L162" s="18">
        <v>2</v>
      </c>
      <c r="M162" s="18">
        <v>0</v>
      </c>
      <c r="N162" s="12">
        <f>K162+L162+M162</f>
        <v>4</v>
      </c>
      <c r="O162" s="12">
        <f t="shared" si="40"/>
        <v>4</v>
      </c>
      <c r="P162" s="12">
        <f>ROUND(PRODUCT(J162,25)/12,0)</f>
        <v>8</v>
      </c>
      <c r="Q162" s="18" t="s">
        <v>33</v>
      </c>
      <c r="R162" s="18"/>
      <c r="S162" s="19"/>
      <c r="T162" s="9" t="s">
        <v>39</v>
      </c>
      <c r="U162" s="66"/>
      <c r="V162" s="66"/>
      <c r="W162" s="66"/>
      <c r="X162" s="66"/>
      <c r="Y162" s="66"/>
      <c r="Z162" s="48"/>
    </row>
    <row r="163" spans="1:26" x14ac:dyDescent="0.25">
      <c r="A163" s="143" t="s">
        <v>256</v>
      </c>
      <c r="B163" s="345" t="s">
        <v>257</v>
      </c>
      <c r="C163" s="346"/>
      <c r="D163" s="346"/>
      <c r="E163" s="346"/>
      <c r="F163" s="346"/>
      <c r="G163" s="346"/>
      <c r="H163" s="346"/>
      <c r="I163" s="347"/>
      <c r="J163" s="18">
        <v>4</v>
      </c>
      <c r="K163" s="18">
        <v>2</v>
      </c>
      <c r="L163" s="18">
        <v>2</v>
      </c>
      <c r="M163" s="18">
        <v>0</v>
      </c>
      <c r="N163" s="12">
        <f>K163+L163+M163</f>
        <v>4</v>
      </c>
      <c r="O163" s="12">
        <f>P163-N163</f>
        <v>4</v>
      </c>
      <c r="P163" s="12">
        <f>ROUND(PRODUCT(J163,25)/12,0)</f>
        <v>8</v>
      </c>
      <c r="Q163" s="18" t="s">
        <v>33</v>
      </c>
      <c r="R163" s="18"/>
      <c r="S163" s="19"/>
      <c r="T163" s="9" t="s">
        <v>39</v>
      </c>
      <c r="U163" s="66"/>
      <c r="V163" s="66"/>
      <c r="W163" s="66"/>
      <c r="X163" s="66"/>
      <c r="Y163" s="66"/>
      <c r="Z163" s="48"/>
    </row>
    <row r="164" spans="1:26" ht="14.4" x14ac:dyDescent="0.25">
      <c r="A164" s="144" t="s">
        <v>223</v>
      </c>
      <c r="B164" s="352" t="s">
        <v>224</v>
      </c>
      <c r="C164" s="353"/>
      <c r="D164" s="353"/>
      <c r="E164" s="353"/>
      <c r="F164" s="353"/>
      <c r="G164" s="353"/>
      <c r="H164" s="353"/>
      <c r="I164" s="354"/>
      <c r="J164" s="18">
        <v>4</v>
      </c>
      <c r="K164" s="18">
        <v>2</v>
      </c>
      <c r="L164" s="18">
        <v>2</v>
      </c>
      <c r="M164" s="18">
        <v>0</v>
      </c>
      <c r="N164" s="12">
        <f>K164+L164+M164</f>
        <v>4</v>
      </c>
      <c r="O164" s="12">
        <f>P164-N164</f>
        <v>4</v>
      </c>
      <c r="P164" s="12">
        <f>ROUND(PRODUCT(J164,25)/12,0)</f>
        <v>8</v>
      </c>
      <c r="Q164" s="18" t="s">
        <v>33</v>
      </c>
      <c r="R164" s="18"/>
      <c r="S164" s="19"/>
      <c r="T164" s="9" t="s">
        <v>39</v>
      </c>
      <c r="U164" s="66"/>
      <c r="V164" s="66"/>
      <c r="W164" s="66"/>
      <c r="X164" s="66"/>
      <c r="Y164" s="66"/>
      <c r="Z164" s="48"/>
    </row>
    <row r="165" spans="1:26" x14ac:dyDescent="0.25">
      <c r="A165" s="356" t="s">
        <v>154</v>
      </c>
      <c r="B165" s="356"/>
      <c r="C165" s="356"/>
      <c r="D165" s="356"/>
      <c r="E165" s="356"/>
      <c r="F165" s="356"/>
      <c r="G165" s="356"/>
      <c r="H165" s="356"/>
      <c r="I165" s="356"/>
      <c r="J165" s="14">
        <f>SUM(J144,J148,J151,J155,J158,J162:J163)</f>
        <v>28</v>
      </c>
      <c r="K165" s="151">
        <f t="shared" ref="K165:P165" si="42">SUM(K144,K148,K151,K155,K158,K162:K163)</f>
        <v>14</v>
      </c>
      <c r="L165" s="151">
        <f t="shared" si="42"/>
        <v>14</v>
      </c>
      <c r="M165" s="151">
        <f t="shared" si="42"/>
        <v>0</v>
      </c>
      <c r="N165" s="151">
        <f t="shared" si="42"/>
        <v>28</v>
      </c>
      <c r="O165" s="151">
        <f t="shared" si="42"/>
        <v>23</v>
      </c>
      <c r="P165" s="151">
        <f t="shared" si="42"/>
        <v>51</v>
      </c>
      <c r="Q165" s="151">
        <f>COUNTIF(Q144,"E")+COUNTIF(Q148,"E")+COUNTIF(Q151,"E")+COUNTIF(Q155,"E")+COUNTIF(Q158,"E")+COUNTIF(Q162:Q163,"E")</f>
        <v>7</v>
      </c>
      <c r="R165" s="15">
        <f>COUNTIF(R144,"C")+COUNTIF(R148,"C")+COUNTIF(R151,"C")+COUNTIF(R155,"C")+COUNTIF(R158,"C")+COUNTIF(R162,"C")</f>
        <v>0</v>
      </c>
      <c r="S165" s="15">
        <f>COUNTIF(S144,"VP")+COUNTIF(S148,"VP")+COUNTIF(S151,"VP")+COUNTIF(S155,"VP")+COUNTIF(S158,"VP")+COUNTIF(S162,"VP")</f>
        <v>0</v>
      </c>
      <c r="T165" s="86">
        <f>COUNTA(T144,T148,T151,T155,T158,T162:T163)</f>
        <v>7</v>
      </c>
      <c r="U165" s="66"/>
      <c r="V165" s="66"/>
      <c r="W165" s="66"/>
      <c r="X165" s="66"/>
      <c r="Y165" s="66"/>
      <c r="Z165" s="48"/>
    </row>
    <row r="166" spans="1:26" x14ac:dyDescent="0.25">
      <c r="A166" s="156" t="s">
        <v>51</v>
      </c>
      <c r="B166" s="156"/>
      <c r="C166" s="156"/>
      <c r="D166" s="156"/>
      <c r="E166" s="156"/>
      <c r="F166" s="156"/>
      <c r="G166" s="156"/>
      <c r="H166" s="156"/>
      <c r="I166" s="156"/>
      <c r="J166" s="156"/>
      <c r="K166" s="14">
        <f>SUM(K144,K148,K151,K155,K158)*14+SUM(K162:K163)*12</f>
        <v>188</v>
      </c>
      <c r="L166" s="151">
        <f t="shared" ref="L166:P166" si="43">SUM(L144,L148,L151,L155,L158)*14+SUM(L162:L163)*12</f>
        <v>188</v>
      </c>
      <c r="M166" s="151">
        <f t="shared" si="43"/>
        <v>0</v>
      </c>
      <c r="N166" s="151">
        <f t="shared" si="43"/>
        <v>376</v>
      </c>
      <c r="O166" s="151">
        <f t="shared" si="43"/>
        <v>306</v>
      </c>
      <c r="P166" s="151">
        <f t="shared" si="43"/>
        <v>682</v>
      </c>
      <c r="Q166" s="341"/>
      <c r="R166" s="341"/>
      <c r="S166" s="341"/>
      <c r="T166" s="341"/>
      <c r="Y166" s="48"/>
      <c r="Z166" s="48"/>
    </row>
    <row r="167" spans="1:26" x14ac:dyDescent="0.25">
      <c r="A167" s="156"/>
      <c r="B167" s="156"/>
      <c r="C167" s="156"/>
      <c r="D167" s="156"/>
      <c r="E167" s="156"/>
      <c r="F167" s="156"/>
      <c r="G167" s="156"/>
      <c r="H167" s="156"/>
      <c r="I167" s="156"/>
      <c r="J167" s="156"/>
      <c r="K167" s="307">
        <f>SUM(K166:M166)</f>
        <v>376</v>
      </c>
      <c r="L167" s="307"/>
      <c r="M167" s="307"/>
      <c r="N167" s="307">
        <f>SUM(N166:O166)</f>
        <v>682</v>
      </c>
      <c r="O167" s="307"/>
      <c r="P167" s="307"/>
      <c r="Q167" s="341"/>
      <c r="R167" s="341"/>
      <c r="S167" s="341"/>
      <c r="T167" s="341"/>
    </row>
    <row r="168" spans="1:26" ht="12.75" customHeight="1" x14ac:dyDescent="0.25">
      <c r="A168" s="296" t="s">
        <v>99</v>
      </c>
      <c r="B168" s="297"/>
      <c r="C168" s="297"/>
      <c r="D168" s="297"/>
      <c r="E168" s="297"/>
      <c r="F168" s="297"/>
      <c r="G168" s="297"/>
      <c r="H168" s="297"/>
      <c r="I168" s="297"/>
      <c r="J168" s="298"/>
      <c r="K168" s="340">
        <f>T165/SUM(T51,T68,T83,T98,T115,T129)</f>
        <v>0.17499999999999999</v>
      </c>
      <c r="L168" s="340"/>
      <c r="M168" s="340"/>
      <c r="N168" s="340"/>
      <c r="O168" s="340"/>
      <c r="P168" s="340"/>
      <c r="Q168" s="340"/>
      <c r="R168" s="340"/>
      <c r="S168" s="340"/>
      <c r="T168" s="340"/>
    </row>
    <row r="169" spans="1:26" x14ac:dyDescent="0.25">
      <c r="A169" s="245" t="s">
        <v>100</v>
      </c>
      <c r="B169" s="245"/>
      <c r="C169" s="245"/>
      <c r="D169" s="245"/>
      <c r="E169" s="245"/>
      <c r="F169" s="245"/>
      <c r="G169" s="245"/>
      <c r="H169" s="245"/>
      <c r="I169" s="245"/>
      <c r="J169" s="245"/>
      <c r="K169" s="340">
        <f>K167/(SUM(N51,N68,N83,N98,N115)*14+N129*12)</f>
        <v>0.18595450049455983</v>
      </c>
      <c r="L169" s="340"/>
      <c r="M169" s="340"/>
      <c r="N169" s="340"/>
      <c r="O169" s="340"/>
      <c r="P169" s="340"/>
      <c r="Q169" s="340"/>
      <c r="R169" s="340"/>
      <c r="S169" s="340"/>
      <c r="T169" s="340"/>
    </row>
    <row r="170" spans="1:26" s="111" customFormat="1" x14ac:dyDescent="0.25">
      <c r="A170" s="116"/>
      <c r="B170" s="116"/>
      <c r="C170" s="116"/>
      <c r="D170" s="116"/>
      <c r="E170" s="116"/>
      <c r="F170" s="116"/>
      <c r="G170" s="116"/>
      <c r="H170" s="116"/>
      <c r="I170" s="116"/>
      <c r="J170" s="116"/>
      <c r="K170" s="77"/>
      <c r="L170" s="77"/>
      <c r="M170" s="77"/>
      <c r="N170" s="77"/>
      <c r="O170" s="77"/>
      <c r="P170" s="77"/>
      <c r="Q170" s="77"/>
      <c r="R170" s="77"/>
      <c r="S170" s="77"/>
      <c r="T170" s="77"/>
    </row>
    <row r="171" spans="1:26" x14ac:dyDescent="0.25">
      <c r="B171" s="6"/>
      <c r="C171" s="6"/>
      <c r="D171" s="6"/>
      <c r="E171" s="6"/>
      <c r="F171" s="6"/>
      <c r="G171" s="6"/>
      <c r="M171" s="6"/>
      <c r="N171" s="6"/>
      <c r="O171" s="6"/>
      <c r="P171" s="6"/>
      <c r="Q171" s="6"/>
      <c r="R171" s="6"/>
      <c r="S171" s="6"/>
    </row>
    <row r="172" spans="1:26" s="111" customFormat="1" x14ac:dyDescent="0.25">
      <c r="A172" s="76"/>
      <c r="B172" s="76"/>
      <c r="C172" s="76"/>
      <c r="D172" s="76"/>
      <c r="E172" s="76"/>
      <c r="F172" s="76"/>
      <c r="G172" s="76"/>
      <c r="H172" s="76"/>
      <c r="I172" s="76"/>
      <c r="J172" s="76"/>
      <c r="K172" s="77"/>
      <c r="L172" s="77"/>
      <c r="M172" s="77"/>
      <c r="N172" s="77"/>
      <c r="O172" s="77"/>
      <c r="P172" s="77"/>
      <c r="Q172" s="77"/>
      <c r="R172" s="77"/>
      <c r="S172" s="77"/>
      <c r="T172" s="77"/>
    </row>
    <row r="173" spans="1:26" s="111" customFormat="1" x14ac:dyDescent="0.25">
      <c r="A173" s="76"/>
      <c r="B173" s="76"/>
      <c r="C173" s="76"/>
      <c r="D173" s="76"/>
      <c r="E173" s="76"/>
      <c r="F173" s="76"/>
      <c r="G173" s="76"/>
      <c r="H173" s="76"/>
      <c r="I173" s="76"/>
      <c r="J173" s="76"/>
      <c r="K173" s="77"/>
      <c r="L173" s="77"/>
      <c r="M173" s="77"/>
      <c r="N173" s="77"/>
      <c r="O173" s="77"/>
      <c r="P173" s="77"/>
      <c r="Q173" s="77"/>
      <c r="R173" s="77"/>
      <c r="S173" s="77"/>
      <c r="T173" s="77"/>
    </row>
    <row r="174" spans="1:26" s="111" customFormat="1" x14ac:dyDescent="0.25">
      <c r="A174" s="76"/>
      <c r="B174" s="76"/>
      <c r="C174" s="76"/>
      <c r="D174" s="76"/>
      <c r="E174" s="76"/>
      <c r="F174" s="76"/>
      <c r="G174" s="76"/>
      <c r="H174" s="76"/>
      <c r="I174" s="76"/>
      <c r="J174" s="76"/>
      <c r="K174" s="77"/>
      <c r="L174" s="77"/>
      <c r="M174" s="77"/>
      <c r="N174" s="77"/>
      <c r="O174" s="77"/>
      <c r="P174" s="77"/>
      <c r="Q174" s="77"/>
      <c r="R174" s="77"/>
      <c r="S174" s="77"/>
      <c r="T174" s="77"/>
    </row>
    <row r="175" spans="1:26" s="108" customFormat="1" x14ac:dyDescent="0.25">
      <c r="A175" s="76"/>
      <c r="B175" s="76"/>
      <c r="C175" s="76"/>
      <c r="D175" s="76"/>
      <c r="E175" s="76"/>
      <c r="F175" s="76"/>
      <c r="G175" s="76"/>
      <c r="H175" s="76"/>
      <c r="I175" s="76"/>
      <c r="J175" s="76"/>
      <c r="K175" s="77"/>
      <c r="L175" s="77"/>
      <c r="M175" s="77"/>
      <c r="N175" s="77"/>
      <c r="O175" s="77"/>
      <c r="P175" s="77"/>
      <c r="Q175" s="77"/>
      <c r="R175" s="77"/>
      <c r="S175" s="77"/>
      <c r="T175" s="77"/>
    </row>
    <row r="176" spans="1:26" s="108" customFormat="1" x14ac:dyDescent="0.25">
      <c r="A176" s="192" t="s">
        <v>277</v>
      </c>
      <c r="B176" s="193"/>
      <c r="C176" s="193"/>
      <c r="D176" s="193"/>
      <c r="E176" s="193"/>
      <c r="F176" s="193"/>
      <c r="G176" s="193"/>
      <c r="H176" s="193"/>
      <c r="I176" s="193"/>
      <c r="J176" s="193"/>
      <c r="K176" s="193"/>
      <c r="L176" s="193"/>
      <c r="M176" s="193"/>
      <c r="N176" s="193"/>
      <c r="O176" s="193"/>
      <c r="P176" s="193"/>
      <c r="Q176" s="193"/>
      <c r="R176" s="193"/>
      <c r="S176" s="193"/>
      <c r="T176" s="194"/>
    </row>
    <row r="177" spans="1:26" s="111" customFormat="1" x14ac:dyDescent="0.25">
      <c r="A177" s="198"/>
      <c r="B177" s="199"/>
      <c r="C177" s="199"/>
      <c r="D177" s="199"/>
      <c r="E177" s="199"/>
      <c r="F177" s="199"/>
      <c r="G177" s="199"/>
      <c r="H177" s="199"/>
      <c r="I177" s="199"/>
      <c r="J177" s="199"/>
      <c r="K177" s="199"/>
      <c r="L177" s="199"/>
      <c r="M177" s="199"/>
      <c r="N177" s="199"/>
      <c r="O177" s="199"/>
      <c r="P177" s="199"/>
      <c r="Q177" s="199"/>
      <c r="R177" s="199"/>
      <c r="S177" s="199"/>
      <c r="T177" s="200"/>
    </row>
    <row r="178" spans="1:26" s="108" customFormat="1" x14ac:dyDescent="0.25">
      <c r="A178" s="170" t="s">
        <v>28</v>
      </c>
      <c r="B178" s="192" t="s">
        <v>27</v>
      </c>
      <c r="C178" s="193"/>
      <c r="D178" s="193"/>
      <c r="E178" s="193"/>
      <c r="F178" s="193"/>
      <c r="G178" s="193"/>
      <c r="H178" s="193"/>
      <c r="I178" s="194"/>
      <c r="J178" s="166" t="s">
        <v>41</v>
      </c>
      <c r="K178" s="178" t="s">
        <v>25</v>
      </c>
      <c r="L178" s="179"/>
      <c r="M178" s="180"/>
      <c r="N178" s="178" t="s">
        <v>42</v>
      </c>
      <c r="O178" s="179"/>
      <c r="P178" s="180"/>
      <c r="Q178" s="178" t="s">
        <v>24</v>
      </c>
      <c r="R178" s="179"/>
      <c r="S178" s="180"/>
      <c r="T178" s="166" t="s">
        <v>23</v>
      </c>
    </row>
    <row r="179" spans="1:26" s="111" customFormat="1" x14ac:dyDescent="0.25">
      <c r="A179" s="170"/>
      <c r="B179" s="195"/>
      <c r="C179" s="196"/>
      <c r="D179" s="196"/>
      <c r="E179" s="196"/>
      <c r="F179" s="196"/>
      <c r="G179" s="196"/>
      <c r="H179" s="196"/>
      <c r="I179" s="197"/>
      <c r="J179" s="166"/>
      <c r="K179" s="181"/>
      <c r="L179" s="182"/>
      <c r="M179" s="183"/>
      <c r="N179" s="181"/>
      <c r="O179" s="182"/>
      <c r="P179" s="183"/>
      <c r="Q179" s="181"/>
      <c r="R179" s="182"/>
      <c r="S179" s="183"/>
      <c r="T179" s="166"/>
    </row>
    <row r="180" spans="1:26" s="108" customFormat="1" x14ac:dyDescent="0.25">
      <c r="A180" s="170"/>
      <c r="B180" s="198"/>
      <c r="C180" s="199"/>
      <c r="D180" s="199"/>
      <c r="E180" s="199"/>
      <c r="F180" s="199"/>
      <c r="G180" s="199"/>
      <c r="H180" s="199"/>
      <c r="I180" s="200"/>
      <c r="J180" s="166"/>
      <c r="K180" s="105" t="s">
        <v>29</v>
      </c>
      <c r="L180" s="105" t="s">
        <v>30</v>
      </c>
      <c r="M180" s="105" t="s">
        <v>31</v>
      </c>
      <c r="N180" s="105" t="s">
        <v>35</v>
      </c>
      <c r="O180" s="105" t="s">
        <v>8</v>
      </c>
      <c r="P180" s="105" t="s">
        <v>32</v>
      </c>
      <c r="Q180" s="105" t="s">
        <v>33</v>
      </c>
      <c r="R180" s="105" t="s">
        <v>29</v>
      </c>
      <c r="S180" s="105" t="s">
        <v>34</v>
      </c>
      <c r="T180" s="166"/>
    </row>
    <row r="181" spans="1:26" s="108" customFormat="1" x14ac:dyDescent="0.25">
      <c r="A181" s="355" t="s">
        <v>151</v>
      </c>
      <c r="B181" s="355"/>
      <c r="C181" s="355"/>
      <c r="D181" s="355"/>
      <c r="E181" s="355"/>
      <c r="F181" s="355"/>
      <c r="G181" s="355"/>
      <c r="H181" s="355"/>
      <c r="I181" s="355"/>
      <c r="J181" s="355"/>
      <c r="K181" s="355"/>
      <c r="L181" s="355"/>
      <c r="M181" s="355"/>
      <c r="N181" s="355"/>
      <c r="O181" s="355"/>
      <c r="P181" s="355"/>
      <c r="Q181" s="355"/>
      <c r="R181" s="355"/>
      <c r="S181" s="355"/>
      <c r="T181" s="355"/>
      <c r="U181" s="109"/>
    </row>
    <row r="182" spans="1:26" s="108" customFormat="1" x14ac:dyDescent="0.25">
      <c r="A182" s="106" t="s">
        <v>149</v>
      </c>
      <c r="B182" s="351" t="s">
        <v>158</v>
      </c>
      <c r="C182" s="351"/>
      <c r="D182" s="351"/>
      <c r="E182" s="351"/>
      <c r="F182" s="351"/>
      <c r="G182" s="351"/>
      <c r="H182" s="351"/>
      <c r="I182" s="351"/>
      <c r="J182" s="18">
        <v>3</v>
      </c>
      <c r="K182" s="18">
        <v>2</v>
      </c>
      <c r="L182" s="18">
        <v>0</v>
      </c>
      <c r="M182" s="18">
        <v>0</v>
      </c>
      <c r="N182" s="12">
        <f t="shared" ref="N182" si="44">K182+L182+M182</f>
        <v>2</v>
      </c>
      <c r="O182" s="12">
        <f t="shared" ref="O182" si="45">P182-N182</f>
        <v>3</v>
      </c>
      <c r="P182" s="12">
        <f t="shared" ref="P182" si="46">ROUND(PRODUCT(J182,25)/14,0)</f>
        <v>5</v>
      </c>
      <c r="Q182" s="18"/>
      <c r="R182" s="18"/>
      <c r="S182" s="19" t="s">
        <v>34</v>
      </c>
      <c r="T182" s="9" t="s">
        <v>40</v>
      </c>
      <c r="U182" s="109"/>
    </row>
    <row r="183" spans="1:26" s="134" customFormat="1" ht="15" customHeight="1" x14ac:dyDescent="0.25">
      <c r="A183" s="318" t="s">
        <v>150</v>
      </c>
      <c r="B183" s="320" t="s">
        <v>167</v>
      </c>
      <c r="C183" s="321"/>
      <c r="D183" s="321"/>
      <c r="E183" s="321"/>
      <c r="F183" s="321"/>
      <c r="G183" s="321"/>
      <c r="H183" s="321"/>
      <c r="I183" s="322"/>
      <c r="J183" s="326">
        <v>3</v>
      </c>
      <c r="K183" s="326">
        <v>2</v>
      </c>
      <c r="L183" s="326">
        <v>0</v>
      </c>
      <c r="M183" s="326">
        <v>0</v>
      </c>
      <c r="N183" s="328">
        <f>K183+L183+M183</f>
        <v>2</v>
      </c>
      <c r="O183" s="328">
        <f>P183-N183</f>
        <v>3</v>
      </c>
      <c r="P183" s="328">
        <f>ROUND(PRODUCT(J183,25)/14,0)</f>
        <v>5</v>
      </c>
      <c r="Q183" s="326"/>
      <c r="R183" s="326"/>
      <c r="S183" s="332" t="s">
        <v>34</v>
      </c>
      <c r="T183" s="330" t="s">
        <v>40</v>
      </c>
      <c r="U183" s="135"/>
    </row>
    <row r="184" spans="1:26" s="108" customFormat="1" x14ac:dyDescent="0.25">
      <c r="A184" s="319"/>
      <c r="B184" s="323"/>
      <c r="C184" s="324"/>
      <c r="D184" s="324"/>
      <c r="E184" s="324"/>
      <c r="F184" s="324"/>
      <c r="G184" s="324"/>
      <c r="H184" s="324"/>
      <c r="I184" s="325"/>
      <c r="J184" s="327"/>
      <c r="K184" s="327"/>
      <c r="L184" s="327"/>
      <c r="M184" s="327"/>
      <c r="N184" s="329"/>
      <c r="O184" s="329"/>
      <c r="P184" s="329"/>
      <c r="Q184" s="327"/>
      <c r="R184" s="327"/>
      <c r="S184" s="333"/>
      <c r="T184" s="331"/>
      <c r="U184" s="64"/>
      <c r="V184" s="69"/>
      <c r="W184" s="69"/>
      <c r="X184" s="69"/>
      <c r="Y184" s="69"/>
      <c r="Z184" s="69"/>
    </row>
    <row r="185" spans="1:26" s="108" customFormat="1" x14ac:dyDescent="0.25">
      <c r="A185" s="156" t="s">
        <v>153</v>
      </c>
      <c r="B185" s="156"/>
      <c r="C185" s="156"/>
      <c r="D185" s="156"/>
      <c r="E185" s="156"/>
      <c r="F185" s="156"/>
      <c r="G185" s="156"/>
      <c r="H185" s="156"/>
      <c r="I185" s="156"/>
      <c r="J185" s="107">
        <f>SUM(J182:J184)</f>
        <v>6</v>
      </c>
      <c r="K185" s="136">
        <f t="shared" ref="K185:P185" si="47">SUM(K182:K184)</f>
        <v>4</v>
      </c>
      <c r="L185" s="136">
        <f t="shared" si="47"/>
        <v>0</v>
      </c>
      <c r="M185" s="136">
        <f t="shared" si="47"/>
        <v>0</v>
      </c>
      <c r="N185" s="136">
        <f t="shared" si="47"/>
        <v>4</v>
      </c>
      <c r="O185" s="136">
        <f t="shared" si="47"/>
        <v>6</v>
      </c>
      <c r="P185" s="136">
        <f t="shared" si="47"/>
        <v>10</v>
      </c>
      <c r="Q185" s="107">
        <f>COUNTIF(Q182:Q184,"E")</f>
        <v>0</v>
      </c>
      <c r="R185" s="107">
        <f>COUNTIF(R182:R184,"C")</f>
        <v>0</v>
      </c>
      <c r="S185" s="107">
        <f>COUNTIF(S182:S184,"VP")</f>
        <v>2</v>
      </c>
      <c r="T185" s="86">
        <f>COUNTA(T182:T184)</f>
        <v>2</v>
      </c>
    </row>
    <row r="186" spans="1:26" s="108" customFormat="1" x14ac:dyDescent="0.25">
      <c r="A186" s="156" t="s">
        <v>51</v>
      </c>
      <c r="B186" s="156"/>
      <c r="C186" s="156"/>
      <c r="D186" s="156"/>
      <c r="E186" s="156"/>
      <c r="F186" s="156"/>
      <c r="G186" s="156"/>
      <c r="H186" s="156"/>
      <c r="I186" s="156"/>
      <c r="J186" s="156"/>
      <c r="K186" s="107">
        <f>SUM(K182:K184)*14</f>
        <v>56</v>
      </c>
      <c r="L186" s="136">
        <f t="shared" ref="L186:P186" si="48">SUM(L182:L184)*14</f>
        <v>0</v>
      </c>
      <c r="M186" s="136">
        <f t="shared" si="48"/>
        <v>0</v>
      </c>
      <c r="N186" s="136">
        <f t="shared" si="48"/>
        <v>56</v>
      </c>
      <c r="O186" s="136">
        <f t="shared" si="48"/>
        <v>84</v>
      </c>
      <c r="P186" s="136">
        <f t="shared" si="48"/>
        <v>140</v>
      </c>
      <c r="Q186" s="317"/>
      <c r="R186" s="317"/>
      <c r="S186" s="317"/>
      <c r="T186" s="317"/>
    </row>
    <row r="187" spans="1:26" s="108" customFormat="1" x14ac:dyDescent="0.25">
      <c r="A187" s="156"/>
      <c r="B187" s="156"/>
      <c r="C187" s="156"/>
      <c r="D187" s="156"/>
      <c r="E187" s="156"/>
      <c r="F187" s="156"/>
      <c r="G187" s="156"/>
      <c r="H187" s="156"/>
      <c r="I187" s="156"/>
      <c r="J187" s="156"/>
      <c r="K187" s="307">
        <f>SUM(K186:M186)</f>
        <v>56</v>
      </c>
      <c r="L187" s="307"/>
      <c r="M187" s="307"/>
      <c r="N187" s="307">
        <f>SUM(N186:O186)</f>
        <v>140</v>
      </c>
      <c r="O187" s="307"/>
      <c r="P187" s="307"/>
      <c r="Q187" s="317"/>
      <c r="R187" s="317"/>
      <c r="S187" s="317"/>
      <c r="T187" s="317"/>
    </row>
    <row r="188" spans="1:26" s="108" customFormat="1" ht="12.75" customHeight="1" x14ac:dyDescent="0.25">
      <c r="A188" s="296" t="s">
        <v>99</v>
      </c>
      <c r="B188" s="297"/>
      <c r="C188" s="297"/>
      <c r="D188" s="297"/>
      <c r="E188" s="297"/>
      <c r="F188" s="297"/>
      <c r="G188" s="297"/>
      <c r="H188" s="297"/>
      <c r="I188" s="297"/>
      <c r="J188" s="298"/>
      <c r="K188" s="163">
        <f>T185/SUM(T51,T68,T83,T98,T115,T129)</f>
        <v>0.05</v>
      </c>
      <c r="L188" s="164"/>
      <c r="M188" s="164"/>
      <c r="N188" s="164"/>
      <c r="O188" s="164"/>
      <c r="P188" s="164"/>
      <c r="Q188" s="164"/>
      <c r="R188" s="164"/>
      <c r="S188" s="164"/>
      <c r="T188" s="165"/>
    </row>
    <row r="189" spans="1:26" s="108" customFormat="1" x14ac:dyDescent="0.25">
      <c r="A189" s="245" t="s">
        <v>100</v>
      </c>
      <c r="B189" s="245"/>
      <c r="C189" s="245"/>
      <c r="D189" s="245"/>
      <c r="E189" s="245"/>
      <c r="F189" s="245"/>
      <c r="G189" s="245"/>
      <c r="H189" s="245"/>
      <c r="I189" s="245"/>
      <c r="J189" s="245"/>
      <c r="K189" s="163">
        <f>K187/(SUM(N51,N68,N83,N98,N115)*14+N129*12)</f>
        <v>2.7695351137487636E-2</v>
      </c>
      <c r="L189" s="164"/>
      <c r="M189" s="164"/>
      <c r="N189" s="164"/>
      <c r="O189" s="164"/>
      <c r="P189" s="164"/>
      <c r="Q189" s="164"/>
      <c r="R189" s="164"/>
      <c r="S189" s="164"/>
      <c r="T189" s="165"/>
    </row>
    <row r="190" spans="1:26" s="108" customFormat="1" x14ac:dyDescent="0.25">
      <c r="A190" s="365" t="s">
        <v>152</v>
      </c>
      <c r="B190" s="365"/>
      <c r="C190" s="365"/>
      <c r="D190" s="365"/>
      <c r="E190" s="365"/>
      <c r="F190" s="365"/>
      <c r="G190" s="365"/>
      <c r="H190" s="365"/>
      <c r="I190" s="365"/>
      <c r="J190" s="365"/>
      <c r="K190" s="365"/>
      <c r="L190" s="365"/>
      <c r="M190" s="365"/>
      <c r="N190" s="365"/>
      <c r="O190" s="365"/>
      <c r="P190" s="365"/>
      <c r="Q190" s="365"/>
      <c r="R190" s="365"/>
      <c r="S190" s="365"/>
      <c r="T190" s="365"/>
    </row>
    <row r="191" spans="1:26" s="108" customFormat="1" x14ac:dyDescent="0.25">
      <c r="A191" s="366"/>
      <c r="B191" s="366"/>
      <c r="C191" s="366"/>
      <c r="D191" s="366"/>
      <c r="E191" s="366"/>
      <c r="F191" s="366"/>
      <c r="G191" s="366"/>
      <c r="H191" s="366"/>
      <c r="I191" s="366"/>
      <c r="J191" s="366"/>
      <c r="K191" s="366"/>
      <c r="L191" s="366"/>
      <c r="M191" s="366"/>
      <c r="N191" s="366"/>
      <c r="O191" s="366"/>
      <c r="P191" s="366"/>
      <c r="Q191" s="366"/>
      <c r="R191" s="366"/>
      <c r="S191" s="366"/>
      <c r="T191" s="366"/>
    </row>
    <row r="192" spans="1:26" s="108" customFormat="1" x14ac:dyDescent="0.25">
      <c r="A192" s="366"/>
      <c r="B192" s="366"/>
      <c r="C192" s="366"/>
      <c r="D192" s="366"/>
      <c r="E192" s="366"/>
      <c r="F192" s="366"/>
      <c r="G192" s="366"/>
      <c r="H192" s="366"/>
      <c r="I192" s="366"/>
      <c r="J192" s="366"/>
      <c r="K192" s="366"/>
      <c r="L192" s="366"/>
      <c r="M192" s="366"/>
      <c r="N192" s="366"/>
      <c r="O192" s="366"/>
      <c r="P192" s="366"/>
      <c r="Q192" s="366"/>
      <c r="R192" s="366"/>
      <c r="S192" s="366"/>
      <c r="T192" s="366"/>
    </row>
    <row r="193" spans="1:21" s="108" customFormat="1" x14ac:dyDescent="0.25">
      <c r="A193" s="76"/>
      <c r="B193" s="76"/>
      <c r="C193" s="76"/>
      <c r="D193" s="76"/>
      <c r="E193" s="76"/>
      <c r="F193" s="76"/>
      <c r="G193" s="76"/>
      <c r="H193" s="76"/>
      <c r="I193" s="76"/>
      <c r="J193" s="76"/>
      <c r="K193" s="77"/>
      <c r="L193" s="77"/>
      <c r="M193" s="77"/>
      <c r="N193" s="77"/>
      <c r="O193" s="77"/>
      <c r="P193" s="77"/>
      <c r="Q193" s="77"/>
      <c r="R193" s="77"/>
      <c r="S193" s="77"/>
      <c r="T193" s="77"/>
    </row>
    <row r="194" spans="1:21" s="108" customFormat="1" x14ac:dyDescent="0.25">
      <c r="A194" s="76"/>
      <c r="B194" s="76"/>
      <c r="C194" s="76"/>
      <c r="D194" s="76"/>
      <c r="E194" s="76"/>
      <c r="F194" s="76"/>
      <c r="G194" s="76"/>
      <c r="H194" s="76"/>
      <c r="I194" s="76"/>
      <c r="J194" s="76"/>
      <c r="K194" s="77"/>
      <c r="L194" s="77"/>
      <c r="M194" s="77"/>
      <c r="N194" s="77"/>
      <c r="O194" s="77"/>
      <c r="P194" s="77"/>
      <c r="Q194" s="77"/>
      <c r="R194" s="77"/>
      <c r="S194" s="77"/>
      <c r="T194" s="77"/>
    </row>
    <row r="195" spans="1:21" s="145" customFormat="1" x14ac:dyDescent="0.25">
      <c r="A195" s="76"/>
      <c r="B195" s="76"/>
      <c r="C195" s="76"/>
      <c r="D195" s="76"/>
      <c r="E195" s="76"/>
      <c r="F195" s="76"/>
      <c r="G195" s="76"/>
      <c r="H195" s="76"/>
      <c r="I195" s="76"/>
      <c r="J195" s="76"/>
      <c r="K195" s="77"/>
      <c r="L195" s="77"/>
      <c r="M195" s="77"/>
      <c r="N195" s="77"/>
      <c r="O195" s="77"/>
      <c r="P195" s="77"/>
      <c r="Q195" s="77"/>
      <c r="R195" s="77"/>
      <c r="S195" s="77"/>
      <c r="T195" s="77"/>
    </row>
    <row r="196" spans="1:21" s="145" customFormat="1" x14ac:dyDescent="0.25">
      <c r="A196" s="76"/>
      <c r="B196" s="76"/>
      <c r="C196" s="76"/>
      <c r="D196" s="76"/>
      <c r="E196" s="76"/>
      <c r="F196" s="76"/>
      <c r="G196" s="76"/>
      <c r="H196" s="76"/>
      <c r="I196" s="76"/>
      <c r="J196" s="76"/>
      <c r="K196" s="77"/>
      <c r="L196" s="77"/>
      <c r="M196" s="77"/>
      <c r="N196" s="77"/>
      <c r="O196" s="77"/>
      <c r="P196" s="77"/>
      <c r="Q196" s="77"/>
      <c r="R196" s="77"/>
      <c r="S196" s="77"/>
      <c r="T196" s="77"/>
    </row>
    <row r="197" spans="1:21" s="145" customFormat="1" x14ac:dyDescent="0.25">
      <c r="A197" s="76"/>
      <c r="B197" s="76"/>
      <c r="C197" s="76"/>
      <c r="D197" s="76"/>
      <c r="E197" s="76"/>
      <c r="F197" s="76"/>
      <c r="G197" s="76"/>
      <c r="H197" s="76"/>
      <c r="I197" s="76"/>
      <c r="J197" s="76"/>
      <c r="K197" s="77"/>
      <c r="L197" s="77"/>
      <c r="M197" s="77"/>
      <c r="N197" s="77"/>
      <c r="O197" s="77"/>
      <c r="P197" s="77"/>
      <c r="Q197" s="77"/>
      <c r="R197" s="77"/>
      <c r="S197" s="77"/>
      <c r="T197" s="77"/>
    </row>
    <row r="198" spans="1:21" s="145" customFormat="1" x14ac:dyDescent="0.25">
      <c r="A198" s="76"/>
      <c r="B198" s="76"/>
      <c r="C198" s="76"/>
      <c r="D198" s="76"/>
      <c r="E198" s="76"/>
      <c r="F198" s="76"/>
      <c r="G198" s="76"/>
      <c r="H198" s="76"/>
      <c r="I198" s="76"/>
      <c r="J198" s="76"/>
      <c r="K198" s="77"/>
      <c r="L198" s="77"/>
      <c r="M198" s="77"/>
      <c r="N198" s="77"/>
      <c r="O198" s="77"/>
      <c r="P198" s="77"/>
      <c r="Q198" s="77"/>
      <c r="R198" s="77"/>
      <c r="S198" s="77"/>
      <c r="T198" s="77"/>
    </row>
    <row r="199" spans="1:21" s="145" customFormat="1" x14ac:dyDescent="0.25">
      <c r="A199" s="76"/>
      <c r="B199" s="76"/>
      <c r="C199" s="76"/>
      <c r="D199" s="76"/>
      <c r="E199" s="76"/>
      <c r="F199" s="76"/>
      <c r="G199" s="76"/>
      <c r="H199" s="76"/>
      <c r="I199" s="76"/>
      <c r="J199" s="76"/>
      <c r="K199" s="77"/>
      <c r="L199" s="77"/>
      <c r="M199" s="77"/>
      <c r="N199" s="77"/>
      <c r="O199" s="77"/>
      <c r="P199" s="77"/>
      <c r="Q199" s="77"/>
      <c r="R199" s="77"/>
      <c r="S199" s="77"/>
      <c r="T199" s="77"/>
    </row>
    <row r="200" spans="1:21" s="145" customFormat="1" x14ac:dyDescent="0.25">
      <c r="A200" s="76"/>
      <c r="B200" s="76"/>
      <c r="C200" s="76"/>
      <c r="D200" s="76"/>
      <c r="E200" s="76"/>
      <c r="F200" s="76"/>
      <c r="G200" s="76"/>
      <c r="H200" s="76"/>
      <c r="I200" s="76"/>
      <c r="J200" s="76"/>
      <c r="K200" s="77"/>
      <c r="L200" s="77"/>
      <c r="M200" s="77"/>
      <c r="N200" s="77"/>
      <c r="O200" s="77"/>
      <c r="P200" s="77"/>
      <c r="Q200" s="77"/>
      <c r="R200" s="77"/>
      <c r="S200" s="77"/>
      <c r="T200" s="77"/>
    </row>
    <row r="201" spans="1:21" s="145" customFormat="1" x14ac:dyDescent="0.25">
      <c r="A201" s="76"/>
      <c r="B201" s="76"/>
      <c r="C201" s="76"/>
      <c r="D201" s="76"/>
      <c r="E201" s="76"/>
      <c r="F201" s="76"/>
      <c r="G201" s="76"/>
      <c r="H201" s="76"/>
      <c r="I201" s="76"/>
      <c r="J201" s="76"/>
      <c r="K201" s="77"/>
      <c r="L201" s="77"/>
      <c r="M201" s="77"/>
      <c r="N201" s="77"/>
      <c r="O201" s="77"/>
      <c r="P201" s="77"/>
      <c r="Q201" s="77"/>
      <c r="R201" s="77"/>
      <c r="S201" s="77"/>
      <c r="T201" s="77"/>
    </row>
    <row r="202" spans="1:21" s="145" customFormat="1" x14ac:dyDescent="0.25">
      <c r="A202" s="76"/>
      <c r="B202" s="76"/>
      <c r="C202" s="76"/>
      <c r="D202" s="76"/>
      <c r="E202" s="76"/>
      <c r="F202" s="76"/>
      <c r="G202" s="76"/>
      <c r="H202" s="76"/>
      <c r="I202" s="76"/>
      <c r="J202" s="76"/>
      <c r="K202" s="77"/>
      <c r="L202" s="77"/>
      <c r="M202" s="77"/>
      <c r="N202" s="77"/>
      <c r="O202" s="77"/>
      <c r="P202" s="77"/>
      <c r="Q202" s="77"/>
      <c r="R202" s="77"/>
      <c r="S202" s="77"/>
      <c r="T202" s="77"/>
    </row>
    <row r="203" spans="1:21" s="145" customFormat="1" x14ac:dyDescent="0.25">
      <c r="A203" s="76"/>
      <c r="B203" s="76"/>
      <c r="C203" s="76"/>
      <c r="D203" s="76"/>
      <c r="E203" s="76"/>
      <c r="F203" s="76"/>
      <c r="G203" s="76"/>
      <c r="H203" s="76"/>
      <c r="I203" s="76"/>
      <c r="J203" s="76"/>
      <c r="K203" s="77"/>
      <c r="L203" s="77"/>
      <c r="M203" s="77"/>
      <c r="N203" s="77"/>
      <c r="O203" s="77"/>
      <c r="P203" s="77"/>
      <c r="Q203" s="77"/>
      <c r="R203" s="77"/>
      <c r="S203" s="77"/>
      <c r="T203" s="77"/>
    </row>
    <row r="204" spans="1:21" s="111" customFormat="1" hidden="1" x14ac:dyDescent="0.25">
      <c r="A204" s="388" t="s">
        <v>58</v>
      </c>
      <c r="B204" s="388"/>
      <c r="C204" s="388"/>
      <c r="D204" s="388"/>
      <c r="E204" s="388"/>
      <c r="F204" s="388"/>
      <c r="G204" s="388"/>
      <c r="H204" s="388"/>
      <c r="I204" s="388"/>
      <c r="J204" s="388"/>
      <c r="K204" s="388"/>
      <c r="L204" s="388"/>
      <c r="M204" s="388"/>
      <c r="N204" s="388"/>
      <c r="O204" s="388"/>
      <c r="P204" s="388"/>
      <c r="Q204" s="388"/>
      <c r="R204" s="388"/>
      <c r="S204" s="388"/>
      <c r="T204" s="388"/>
    </row>
    <row r="205" spans="1:21" hidden="1" x14ac:dyDescent="0.25">
      <c r="A205" s="199"/>
      <c r="B205" s="199"/>
      <c r="C205" s="199"/>
      <c r="D205" s="199"/>
      <c r="E205" s="199"/>
      <c r="F205" s="199"/>
      <c r="G205" s="199"/>
      <c r="H205" s="199"/>
      <c r="I205" s="199"/>
      <c r="J205" s="199"/>
      <c r="K205" s="199"/>
      <c r="L205" s="199"/>
      <c r="M205" s="199"/>
      <c r="N205" s="199"/>
      <c r="O205" s="199"/>
      <c r="P205" s="199"/>
      <c r="Q205" s="199"/>
      <c r="R205" s="199"/>
      <c r="S205" s="199"/>
      <c r="T205" s="199"/>
    </row>
    <row r="206" spans="1:21" hidden="1" x14ac:dyDescent="0.25">
      <c r="A206" s="211" t="s">
        <v>60</v>
      </c>
      <c r="B206" s="212"/>
      <c r="C206" s="212"/>
      <c r="D206" s="212"/>
      <c r="E206" s="212"/>
      <c r="F206" s="212"/>
      <c r="G206" s="212"/>
      <c r="H206" s="212"/>
      <c r="I206" s="212"/>
      <c r="J206" s="212"/>
      <c r="K206" s="212"/>
      <c r="L206" s="212"/>
      <c r="M206" s="212"/>
      <c r="N206" s="212"/>
      <c r="O206" s="212"/>
      <c r="P206" s="212"/>
      <c r="Q206" s="212"/>
      <c r="R206" s="212"/>
      <c r="S206" s="212"/>
      <c r="T206" s="213"/>
      <c r="U206" s="48"/>
    </row>
    <row r="207" spans="1:21" s="111" customFormat="1" hidden="1" x14ac:dyDescent="0.25">
      <c r="A207" s="214"/>
      <c r="B207" s="215"/>
      <c r="C207" s="215"/>
      <c r="D207" s="215"/>
      <c r="E207" s="215"/>
      <c r="F207" s="215"/>
      <c r="G207" s="215"/>
      <c r="H207" s="215"/>
      <c r="I207" s="215"/>
      <c r="J207" s="215"/>
      <c r="K207" s="215"/>
      <c r="L207" s="215"/>
      <c r="M207" s="215"/>
      <c r="N207" s="215"/>
      <c r="O207" s="215"/>
      <c r="P207" s="215"/>
      <c r="Q207" s="215"/>
      <c r="R207" s="215"/>
      <c r="S207" s="215"/>
      <c r="T207" s="216"/>
      <c r="U207" s="112"/>
    </row>
    <row r="208" spans="1:21" hidden="1" x14ac:dyDescent="0.25">
      <c r="A208" s="210" t="s">
        <v>28</v>
      </c>
      <c r="B208" s="210" t="s">
        <v>27</v>
      </c>
      <c r="C208" s="210"/>
      <c r="D208" s="210"/>
      <c r="E208" s="210"/>
      <c r="F208" s="210"/>
      <c r="G208" s="210"/>
      <c r="H208" s="210"/>
      <c r="I208" s="210"/>
      <c r="J208" s="169" t="s">
        <v>41</v>
      </c>
      <c r="K208" s="172" t="s">
        <v>25</v>
      </c>
      <c r="L208" s="184"/>
      <c r="M208" s="173"/>
      <c r="N208" s="172" t="s">
        <v>42</v>
      </c>
      <c r="O208" s="184"/>
      <c r="P208" s="173"/>
      <c r="Q208" s="172" t="s">
        <v>24</v>
      </c>
      <c r="R208" s="184"/>
      <c r="S208" s="173"/>
      <c r="T208" s="169" t="s">
        <v>23</v>
      </c>
      <c r="U208" s="48"/>
    </row>
    <row r="209" spans="1:26" s="111" customFormat="1" hidden="1" x14ac:dyDescent="0.25">
      <c r="A209" s="210"/>
      <c r="B209" s="210"/>
      <c r="C209" s="210"/>
      <c r="D209" s="210"/>
      <c r="E209" s="210"/>
      <c r="F209" s="210"/>
      <c r="G209" s="210"/>
      <c r="H209" s="210"/>
      <c r="I209" s="210"/>
      <c r="J209" s="169"/>
      <c r="K209" s="174"/>
      <c r="L209" s="185"/>
      <c r="M209" s="175"/>
      <c r="N209" s="174"/>
      <c r="O209" s="185"/>
      <c r="P209" s="175"/>
      <c r="Q209" s="174"/>
      <c r="R209" s="185"/>
      <c r="S209" s="175"/>
      <c r="T209" s="169"/>
      <c r="U209" s="112"/>
    </row>
    <row r="210" spans="1:26" hidden="1" x14ac:dyDescent="0.25">
      <c r="A210" s="210"/>
      <c r="B210" s="210"/>
      <c r="C210" s="210"/>
      <c r="D210" s="210"/>
      <c r="E210" s="210"/>
      <c r="F210" s="210"/>
      <c r="G210" s="210"/>
      <c r="H210" s="210"/>
      <c r="I210" s="210"/>
      <c r="J210" s="169"/>
      <c r="K210" s="82" t="s">
        <v>29</v>
      </c>
      <c r="L210" s="82" t="s">
        <v>30</v>
      </c>
      <c r="M210" s="82" t="s">
        <v>31</v>
      </c>
      <c r="N210" s="82" t="s">
        <v>35</v>
      </c>
      <c r="O210" s="82" t="s">
        <v>8</v>
      </c>
      <c r="P210" s="82" t="s">
        <v>32</v>
      </c>
      <c r="Q210" s="82" t="s">
        <v>33</v>
      </c>
      <c r="R210" s="82" t="s">
        <v>29</v>
      </c>
      <c r="S210" s="82" t="s">
        <v>34</v>
      </c>
      <c r="T210" s="169"/>
      <c r="U210" s="48"/>
    </row>
    <row r="211" spans="1:26" hidden="1" x14ac:dyDescent="0.25">
      <c r="A211" s="210" t="s">
        <v>59</v>
      </c>
      <c r="B211" s="210"/>
      <c r="C211" s="210"/>
      <c r="D211" s="210"/>
      <c r="E211" s="210"/>
      <c r="F211" s="210"/>
      <c r="G211" s="210"/>
      <c r="H211" s="210"/>
      <c r="I211" s="210"/>
      <c r="J211" s="210"/>
      <c r="K211" s="210"/>
      <c r="L211" s="210"/>
      <c r="M211" s="210"/>
      <c r="N211" s="210"/>
      <c r="O211" s="210"/>
      <c r="P211" s="210"/>
      <c r="Q211" s="210"/>
      <c r="R211" s="210"/>
      <c r="S211" s="210"/>
      <c r="T211" s="210"/>
      <c r="U211" s="48"/>
    </row>
    <row r="212" spans="1:26" ht="14.4" hidden="1" x14ac:dyDescent="0.3">
      <c r="A212" s="22" t="str">
        <f t="shared" ref="A212:A225" si="49">IF(ISNA(INDEX($A$39:$T$171,MATCH($B212,$B$39:$B$171,0),1)),"",INDEX($A$39:$T$171,MATCH($B212,$B$39:$B$171,0),1))</f>
        <v/>
      </c>
      <c r="B212" s="209" t="s">
        <v>73</v>
      </c>
      <c r="C212" s="209"/>
      <c r="D212" s="209"/>
      <c r="E212" s="209"/>
      <c r="F212" s="209"/>
      <c r="G212" s="209"/>
      <c r="H212" s="209"/>
      <c r="I212" s="209"/>
      <c r="J212" s="12" t="str">
        <f t="shared" ref="J212:J225" si="50">IF(ISNA(INDEX($A$39:$T$171,MATCH($B212,$B$39:$B$171,0),10)),"",INDEX($A$39:$T$171,MATCH($B212,$B$39:$B$171,0),10))</f>
        <v/>
      </c>
      <c r="K212" s="12" t="str">
        <f t="shared" ref="K212:K225" si="51">IF(ISNA(INDEX($A$39:$T$171,MATCH($B212,$B$39:$B$171,0),11)),"",INDEX($A$39:$T$171,MATCH($B212,$B$39:$B$171,0),11))</f>
        <v/>
      </c>
      <c r="L212" s="12" t="str">
        <f t="shared" ref="L212:L225" si="52">IF(ISNA(INDEX($A$39:$T$171,MATCH($B212,$B$39:$B$171,0),12)),"",INDEX($A$39:$T$171,MATCH($B212,$B$39:$B$171,0),12))</f>
        <v/>
      </c>
      <c r="M212" s="12" t="str">
        <f t="shared" ref="M212:M225" si="53">IF(ISNA(INDEX($A$39:$T$171,MATCH($B212,$B$39:$B$171,0),13)),"",INDEX($A$39:$T$171,MATCH($B212,$B$39:$B$171,0),13))</f>
        <v/>
      </c>
      <c r="N212" s="12" t="str">
        <f t="shared" ref="N212:N225" si="54">IF(ISNA(INDEX($A$39:$T$171,MATCH($B212,$B$39:$B$171,0),14)),"",INDEX($A$39:$T$171,MATCH($B212,$B$39:$B$171,0),14))</f>
        <v/>
      </c>
      <c r="O212" s="12" t="str">
        <f t="shared" ref="O212:O225" si="55">IF(ISNA(INDEX($A$39:$T$171,MATCH($B212,$B$39:$B$171,0),15)),"",INDEX($A$39:$T$171,MATCH($B212,$B$39:$B$171,0),15))</f>
        <v/>
      </c>
      <c r="P212" s="12" t="str">
        <f t="shared" ref="P212:P225" si="56">IF(ISNA(INDEX($A$39:$T$171,MATCH($B212,$B$39:$B$171,0),16)),"",INDEX($A$39:$T$171,MATCH($B212,$B$39:$B$171,0),16))</f>
        <v/>
      </c>
      <c r="Q212" s="20" t="str">
        <f t="shared" ref="Q212:Q225" si="57">IF(ISNA(INDEX($A$39:$T$171,MATCH($B212,$B$39:$B$171,0),17)),"",INDEX($A$39:$T$171,MATCH($B212,$B$39:$B$171,0),17))</f>
        <v/>
      </c>
      <c r="R212" s="20" t="str">
        <f t="shared" ref="R212:R225" si="58">IF(ISNA(INDEX($A$39:$T$171,MATCH($B212,$B$39:$B$171,0),18)),"",INDEX($A$39:$T$171,MATCH($B212,$B$39:$B$171,0),18))</f>
        <v/>
      </c>
      <c r="S212" s="20" t="str">
        <f t="shared" ref="S212:S225" si="59">IF(ISNA(INDEX($A$39:$T$171,MATCH($B212,$B$39:$B$171,0),19)),"",INDEX($A$39:$T$171,MATCH($B212,$B$39:$B$171,0),19))</f>
        <v/>
      </c>
      <c r="T212" s="20" t="str">
        <f t="shared" ref="T212:T225" si="60">IF(ISNA(INDEX($A$39:$T$171,MATCH($B212,$B$39:$B$171,0),20)),"",INDEX($A$39:$T$171,MATCH($B212,$B$39:$B$171,0),20))</f>
        <v/>
      </c>
      <c r="U212" s="88"/>
      <c r="V212" s="70"/>
      <c r="W212" s="70"/>
      <c r="X212" s="70"/>
      <c r="Y212" s="70"/>
      <c r="Z212" s="70"/>
    </row>
    <row r="213" spans="1:26" ht="14.4" hidden="1" x14ac:dyDescent="0.3">
      <c r="A213" s="22" t="str">
        <f t="shared" si="49"/>
        <v/>
      </c>
      <c r="B213" s="209" t="s">
        <v>162</v>
      </c>
      <c r="C213" s="209"/>
      <c r="D213" s="209"/>
      <c r="E213" s="209"/>
      <c r="F213" s="209"/>
      <c r="G213" s="209"/>
      <c r="H213" s="209"/>
      <c r="I213" s="209"/>
      <c r="J213" s="12" t="str">
        <f t="shared" si="50"/>
        <v/>
      </c>
      <c r="K213" s="12" t="str">
        <f t="shared" si="51"/>
        <v/>
      </c>
      <c r="L213" s="12" t="str">
        <f t="shared" si="52"/>
        <v/>
      </c>
      <c r="M213" s="12" t="str">
        <f t="shared" si="53"/>
        <v/>
      </c>
      <c r="N213" s="12" t="str">
        <f t="shared" si="54"/>
        <v/>
      </c>
      <c r="O213" s="12" t="str">
        <f t="shared" si="55"/>
        <v/>
      </c>
      <c r="P213" s="12" t="str">
        <f t="shared" si="56"/>
        <v/>
      </c>
      <c r="Q213" s="20" t="str">
        <f t="shared" si="57"/>
        <v/>
      </c>
      <c r="R213" s="20" t="str">
        <f t="shared" si="58"/>
        <v/>
      </c>
      <c r="S213" s="20" t="str">
        <f t="shared" si="59"/>
        <v/>
      </c>
      <c r="T213" s="20" t="str">
        <f t="shared" si="60"/>
        <v/>
      </c>
      <c r="U213" s="89"/>
      <c r="V213" s="70"/>
      <c r="W213" s="70"/>
      <c r="X213" s="70"/>
      <c r="Y213" s="70"/>
      <c r="Z213" s="70"/>
    </row>
    <row r="214" spans="1:26" ht="14.4" hidden="1" x14ac:dyDescent="0.3">
      <c r="A214" s="22" t="str">
        <f t="shared" si="49"/>
        <v/>
      </c>
      <c r="B214" s="209"/>
      <c r="C214" s="209"/>
      <c r="D214" s="209"/>
      <c r="E214" s="209"/>
      <c r="F214" s="209"/>
      <c r="G214" s="209"/>
      <c r="H214" s="209"/>
      <c r="I214" s="209"/>
      <c r="J214" s="12" t="str">
        <f t="shared" si="50"/>
        <v/>
      </c>
      <c r="K214" s="12" t="str">
        <f t="shared" si="51"/>
        <v/>
      </c>
      <c r="L214" s="12" t="str">
        <f t="shared" si="52"/>
        <v/>
      </c>
      <c r="M214" s="12" t="str">
        <f t="shared" si="53"/>
        <v/>
      </c>
      <c r="N214" s="12" t="str">
        <f t="shared" si="54"/>
        <v/>
      </c>
      <c r="O214" s="12" t="str">
        <f t="shared" si="55"/>
        <v/>
      </c>
      <c r="P214" s="12" t="str">
        <f t="shared" si="56"/>
        <v/>
      </c>
      <c r="Q214" s="20" t="str">
        <f t="shared" si="57"/>
        <v/>
      </c>
      <c r="R214" s="20" t="str">
        <f t="shared" si="58"/>
        <v/>
      </c>
      <c r="S214" s="20" t="str">
        <f t="shared" si="59"/>
        <v/>
      </c>
      <c r="T214" s="20" t="str">
        <f t="shared" si="60"/>
        <v/>
      </c>
      <c r="U214" s="89"/>
      <c r="V214" s="70"/>
      <c r="W214" s="70"/>
      <c r="X214" s="70"/>
      <c r="Y214" s="70"/>
      <c r="Z214" s="70"/>
    </row>
    <row r="215" spans="1:26" ht="14.4" hidden="1" x14ac:dyDescent="0.3">
      <c r="A215" s="22" t="str">
        <f t="shared" si="49"/>
        <v/>
      </c>
      <c r="B215" s="209"/>
      <c r="C215" s="209"/>
      <c r="D215" s="209"/>
      <c r="E215" s="209"/>
      <c r="F215" s="209"/>
      <c r="G215" s="209"/>
      <c r="H215" s="209"/>
      <c r="I215" s="209"/>
      <c r="J215" s="12" t="str">
        <f t="shared" si="50"/>
        <v/>
      </c>
      <c r="K215" s="12" t="str">
        <f t="shared" si="51"/>
        <v/>
      </c>
      <c r="L215" s="12" t="str">
        <f t="shared" si="52"/>
        <v/>
      </c>
      <c r="M215" s="12" t="str">
        <f t="shared" si="53"/>
        <v/>
      </c>
      <c r="N215" s="12" t="str">
        <f t="shared" si="54"/>
        <v/>
      </c>
      <c r="O215" s="12" t="str">
        <f t="shared" si="55"/>
        <v/>
      </c>
      <c r="P215" s="12" t="str">
        <f t="shared" si="56"/>
        <v/>
      </c>
      <c r="Q215" s="20" t="str">
        <f t="shared" si="57"/>
        <v/>
      </c>
      <c r="R215" s="20" t="str">
        <f t="shared" si="58"/>
        <v/>
      </c>
      <c r="S215" s="20" t="str">
        <f t="shared" si="59"/>
        <v/>
      </c>
      <c r="T215" s="20" t="str">
        <f t="shared" si="60"/>
        <v/>
      </c>
      <c r="U215" s="89"/>
      <c r="V215" s="70"/>
      <c r="W215" s="70"/>
      <c r="X215" s="70"/>
      <c r="Y215" s="70"/>
      <c r="Z215" s="70"/>
    </row>
    <row r="216" spans="1:26" ht="14.4" hidden="1" x14ac:dyDescent="0.3">
      <c r="A216" s="22" t="str">
        <f t="shared" si="49"/>
        <v/>
      </c>
      <c r="B216" s="209"/>
      <c r="C216" s="209"/>
      <c r="D216" s="209"/>
      <c r="E216" s="209"/>
      <c r="F216" s="209"/>
      <c r="G216" s="209"/>
      <c r="H216" s="209"/>
      <c r="I216" s="209"/>
      <c r="J216" s="12" t="str">
        <f t="shared" si="50"/>
        <v/>
      </c>
      <c r="K216" s="12" t="str">
        <f t="shared" si="51"/>
        <v/>
      </c>
      <c r="L216" s="12" t="str">
        <f t="shared" si="52"/>
        <v/>
      </c>
      <c r="M216" s="12" t="str">
        <f t="shared" si="53"/>
        <v/>
      </c>
      <c r="N216" s="12" t="str">
        <f t="shared" si="54"/>
        <v/>
      </c>
      <c r="O216" s="12" t="str">
        <f t="shared" si="55"/>
        <v/>
      </c>
      <c r="P216" s="12" t="str">
        <f t="shared" si="56"/>
        <v/>
      </c>
      <c r="Q216" s="20" t="str">
        <f t="shared" si="57"/>
        <v/>
      </c>
      <c r="R216" s="20" t="str">
        <f t="shared" si="58"/>
        <v/>
      </c>
      <c r="S216" s="20" t="str">
        <f t="shared" si="59"/>
        <v/>
      </c>
      <c r="T216" s="20" t="str">
        <f t="shared" si="60"/>
        <v/>
      </c>
      <c r="U216" s="89"/>
      <c r="V216" s="70"/>
      <c r="W216" s="70"/>
      <c r="X216" s="70"/>
      <c r="Y216" s="70"/>
      <c r="Z216" s="70"/>
    </row>
    <row r="217" spans="1:26" s="36" customFormat="1" ht="14.4" hidden="1" x14ac:dyDescent="0.3">
      <c r="A217" s="22" t="str">
        <f t="shared" si="49"/>
        <v/>
      </c>
      <c r="B217" s="209"/>
      <c r="C217" s="209"/>
      <c r="D217" s="209"/>
      <c r="E217" s="209"/>
      <c r="F217" s="209"/>
      <c r="G217" s="209"/>
      <c r="H217" s="209"/>
      <c r="I217" s="209"/>
      <c r="J217" s="12" t="str">
        <f t="shared" si="50"/>
        <v/>
      </c>
      <c r="K217" s="12" t="str">
        <f t="shared" si="51"/>
        <v/>
      </c>
      <c r="L217" s="12" t="str">
        <f t="shared" si="52"/>
        <v/>
      </c>
      <c r="M217" s="12" t="str">
        <f t="shared" si="53"/>
        <v/>
      </c>
      <c r="N217" s="12" t="str">
        <f t="shared" si="54"/>
        <v/>
      </c>
      <c r="O217" s="12" t="str">
        <f t="shared" si="55"/>
        <v/>
      </c>
      <c r="P217" s="12" t="str">
        <f t="shared" si="56"/>
        <v/>
      </c>
      <c r="Q217" s="20" t="str">
        <f t="shared" si="57"/>
        <v/>
      </c>
      <c r="R217" s="20" t="str">
        <f t="shared" si="58"/>
        <v/>
      </c>
      <c r="S217" s="20" t="str">
        <f t="shared" si="59"/>
        <v/>
      </c>
      <c r="T217" s="20" t="str">
        <f t="shared" si="60"/>
        <v/>
      </c>
      <c r="U217" s="89"/>
      <c r="V217" s="70"/>
      <c r="W217" s="70"/>
      <c r="X217" s="70"/>
      <c r="Y217" s="70"/>
      <c r="Z217" s="70"/>
    </row>
    <row r="218" spans="1:26" ht="14.4" hidden="1" x14ac:dyDescent="0.3">
      <c r="A218" s="22" t="str">
        <f t="shared" si="49"/>
        <v/>
      </c>
      <c r="B218" s="209"/>
      <c r="C218" s="209"/>
      <c r="D218" s="209"/>
      <c r="E218" s="209"/>
      <c r="F218" s="209"/>
      <c r="G218" s="209"/>
      <c r="H218" s="209"/>
      <c r="I218" s="209"/>
      <c r="J218" s="12" t="str">
        <f t="shared" si="50"/>
        <v/>
      </c>
      <c r="K218" s="12" t="str">
        <f t="shared" si="51"/>
        <v/>
      </c>
      <c r="L218" s="12" t="str">
        <f t="shared" si="52"/>
        <v/>
      </c>
      <c r="M218" s="12" t="str">
        <f t="shared" si="53"/>
        <v/>
      </c>
      <c r="N218" s="12" t="str">
        <f t="shared" si="54"/>
        <v/>
      </c>
      <c r="O218" s="12" t="str">
        <f t="shared" si="55"/>
        <v/>
      </c>
      <c r="P218" s="12" t="str">
        <f t="shared" si="56"/>
        <v/>
      </c>
      <c r="Q218" s="20" t="str">
        <f t="shared" si="57"/>
        <v/>
      </c>
      <c r="R218" s="20" t="str">
        <f t="shared" si="58"/>
        <v/>
      </c>
      <c r="S218" s="20" t="str">
        <f t="shared" si="59"/>
        <v/>
      </c>
      <c r="T218" s="20" t="str">
        <f t="shared" si="60"/>
        <v/>
      </c>
      <c r="U218" s="89"/>
      <c r="V218" s="70"/>
      <c r="W218" s="70"/>
      <c r="X218" s="70"/>
      <c r="Y218" s="70"/>
      <c r="Z218" s="70"/>
    </row>
    <row r="219" spans="1:26" ht="14.4" hidden="1" x14ac:dyDescent="0.3">
      <c r="A219" s="22" t="str">
        <f t="shared" si="49"/>
        <v/>
      </c>
      <c r="B219" s="209"/>
      <c r="C219" s="209"/>
      <c r="D219" s="209"/>
      <c r="E219" s="209"/>
      <c r="F219" s="209"/>
      <c r="G219" s="209"/>
      <c r="H219" s="209"/>
      <c r="I219" s="209"/>
      <c r="J219" s="12" t="str">
        <f t="shared" si="50"/>
        <v/>
      </c>
      <c r="K219" s="12" t="str">
        <f t="shared" si="51"/>
        <v/>
      </c>
      <c r="L219" s="12" t="str">
        <f t="shared" si="52"/>
        <v/>
      </c>
      <c r="M219" s="12" t="str">
        <f t="shared" si="53"/>
        <v/>
      </c>
      <c r="N219" s="12" t="str">
        <f t="shared" si="54"/>
        <v/>
      </c>
      <c r="O219" s="12" t="str">
        <f t="shared" si="55"/>
        <v/>
      </c>
      <c r="P219" s="12" t="str">
        <f t="shared" si="56"/>
        <v/>
      </c>
      <c r="Q219" s="20" t="str">
        <f t="shared" si="57"/>
        <v/>
      </c>
      <c r="R219" s="20" t="str">
        <f t="shared" si="58"/>
        <v/>
      </c>
      <c r="S219" s="20" t="str">
        <f t="shared" si="59"/>
        <v/>
      </c>
      <c r="T219" s="20" t="str">
        <f t="shared" si="60"/>
        <v/>
      </c>
      <c r="U219" s="89"/>
      <c r="V219" s="70"/>
      <c r="W219" s="70"/>
      <c r="X219" s="70"/>
      <c r="Y219" s="70"/>
      <c r="Z219" s="70"/>
    </row>
    <row r="220" spans="1:26" ht="14.4" hidden="1" x14ac:dyDescent="0.3">
      <c r="A220" s="22" t="str">
        <f t="shared" si="49"/>
        <v/>
      </c>
      <c r="B220" s="209"/>
      <c r="C220" s="209"/>
      <c r="D220" s="209"/>
      <c r="E220" s="209"/>
      <c r="F220" s="209"/>
      <c r="G220" s="209"/>
      <c r="H220" s="209"/>
      <c r="I220" s="209"/>
      <c r="J220" s="12" t="str">
        <f t="shared" si="50"/>
        <v/>
      </c>
      <c r="K220" s="12" t="str">
        <f t="shared" si="51"/>
        <v/>
      </c>
      <c r="L220" s="12" t="str">
        <f t="shared" si="52"/>
        <v/>
      </c>
      <c r="M220" s="12" t="str">
        <f t="shared" si="53"/>
        <v/>
      </c>
      <c r="N220" s="12" t="str">
        <f t="shared" si="54"/>
        <v/>
      </c>
      <c r="O220" s="12" t="str">
        <f t="shared" si="55"/>
        <v/>
      </c>
      <c r="P220" s="12" t="str">
        <f t="shared" si="56"/>
        <v/>
      </c>
      <c r="Q220" s="20" t="str">
        <f t="shared" si="57"/>
        <v/>
      </c>
      <c r="R220" s="20" t="str">
        <f t="shared" si="58"/>
        <v/>
      </c>
      <c r="S220" s="20" t="str">
        <f t="shared" si="59"/>
        <v/>
      </c>
      <c r="T220" s="20" t="str">
        <f t="shared" si="60"/>
        <v/>
      </c>
      <c r="U220" s="89"/>
      <c r="V220" s="70"/>
      <c r="W220" s="70"/>
      <c r="X220" s="70"/>
      <c r="Y220" s="70"/>
      <c r="Z220" s="70"/>
    </row>
    <row r="221" spans="1:26" ht="14.4" hidden="1" x14ac:dyDescent="0.3">
      <c r="A221" s="22" t="str">
        <f t="shared" si="49"/>
        <v/>
      </c>
      <c r="B221" s="209"/>
      <c r="C221" s="209"/>
      <c r="D221" s="209"/>
      <c r="E221" s="209"/>
      <c r="F221" s="209"/>
      <c r="G221" s="209"/>
      <c r="H221" s="209"/>
      <c r="I221" s="209"/>
      <c r="J221" s="12" t="str">
        <f t="shared" si="50"/>
        <v/>
      </c>
      <c r="K221" s="12" t="str">
        <f t="shared" si="51"/>
        <v/>
      </c>
      <c r="L221" s="12" t="str">
        <f t="shared" si="52"/>
        <v/>
      </c>
      <c r="M221" s="12" t="str">
        <f t="shared" si="53"/>
        <v/>
      </c>
      <c r="N221" s="12" t="str">
        <f t="shared" si="54"/>
        <v/>
      </c>
      <c r="O221" s="12" t="str">
        <f t="shared" si="55"/>
        <v/>
      </c>
      <c r="P221" s="12" t="str">
        <f t="shared" si="56"/>
        <v/>
      </c>
      <c r="Q221" s="20" t="str">
        <f t="shared" si="57"/>
        <v/>
      </c>
      <c r="R221" s="20" t="str">
        <f t="shared" si="58"/>
        <v/>
      </c>
      <c r="S221" s="20" t="str">
        <f t="shared" si="59"/>
        <v/>
      </c>
      <c r="T221" s="20" t="str">
        <f t="shared" si="60"/>
        <v/>
      </c>
      <c r="U221" s="89"/>
      <c r="V221" s="70"/>
      <c r="W221" s="70"/>
      <c r="X221" s="70"/>
      <c r="Y221" s="70"/>
      <c r="Z221" s="70"/>
    </row>
    <row r="222" spans="1:26" ht="14.4" hidden="1" x14ac:dyDescent="0.3">
      <c r="A222" s="22" t="str">
        <f t="shared" si="49"/>
        <v/>
      </c>
      <c r="B222" s="209"/>
      <c r="C222" s="209"/>
      <c r="D222" s="209"/>
      <c r="E222" s="209"/>
      <c r="F222" s="209"/>
      <c r="G222" s="209"/>
      <c r="H222" s="209"/>
      <c r="I222" s="209"/>
      <c r="J222" s="12" t="str">
        <f t="shared" si="50"/>
        <v/>
      </c>
      <c r="K222" s="12" t="str">
        <f t="shared" si="51"/>
        <v/>
      </c>
      <c r="L222" s="12" t="str">
        <f t="shared" si="52"/>
        <v/>
      </c>
      <c r="M222" s="12" t="str">
        <f t="shared" si="53"/>
        <v/>
      </c>
      <c r="N222" s="12" t="str">
        <f t="shared" si="54"/>
        <v/>
      </c>
      <c r="O222" s="12" t="str">
        <f t="shared" si="55"/>
        <v/>
      </c>
      <c r="P222" s="12" t="str">
        <f t="shared" si="56"/>
        <v/>
      </c>
      <c r="Q222" s="20" t="str">
        <f t="shared" si="57"/>
        <v/>
      </c>
      <c r="R222" s="20" t="str">
        <f t="shared" si="58"/>
        <v/>
      </c>
      <c r="S222" s="20" t="str">
        <f t="shared" si="59"/>
        <v/>
      </c>
      <c r="T222" s="20" t="str">
        <f t="shared" si="60"/>
        <v/>
      </c>
      <c r="U222" s="89"/>
      <c r="V222" s="70"/>
      <c r="W222" s="70"/>
      <c r="X222" s="70"/>
      <c r="Y222" s="70"/>
      <c r="Z222" s="70"/>
    </row>
    <row r="223" spans="1:26" ht="14.4" hidden="1" x14ac:dyDescent="0.3">
      <c r="A223" s="22" t="str">
        <f t="shared" si="49"/>
        <v/>
      </c>
      <c r="B223" s="209"/>
      <c r="C223" s="209"/>
      <c r="D223" s="209"/>
      <c r="E223" s="209"/>
      <c r="F223" s="209"/>
      <c r="G223" s="209"/>
      <c r="H223" s="209"/>
      <c r="I223" s="209"/>
      <c r="J223" s="12" t="str">
        <f t="shared" si="50"/>
        <v/>
      </c>
      <c r="K223" s="12" t="str">
        <f t="shared" si="51"/>
        <v/>
      </c>
      <c r="L223" s="12" t="str">
        <f t="shared" si="52"/>
        <v/>
      </c>
      <c r="M223" s="12" t="str">
        <f t="shared" si="53"/>
        <v/>
      </c>
      <c r="N223" s="12" t="str">
        <f t="shared" si="54"/>
        <v/>
      </c>
      <c r="O223" s="12" t="str">
        <f t="shared" si="55"/>
        <v/>
      </c>
      <c r="P223" s="12" t="str">
        <f t="shared" si="56"/>
        <v/>
      </c>
      <c r="Q223" s="20" t="str">
        <f t="shared" si="57"/>
        <v/>
      </c>
      <c r="R223" s="20" t="str">
        <f t="shared" si="58"/>
        <v/>
      </c>
      <c r="S223" s="20" t="str">
        <f t="shared" si="59"/>
        <v/>
      </c>
      <c r="T223" s="20" t="str">
        <f t="shared" si="60"/>
        <v/>
      </c>
      <c r="U223" s="89"/>
      <c r="V223" s="70"/>
      <c r="W223" s="70"/>
      <c r="X223" s="70"/>
      <c r="Y223" s="70"/>
      <c r="Z223" s="70"/>
    </row>
    <row r="224" spans="1:26" ht="14.4" hidden="1" x14ac:dyDescent="0.3">
      <c r="A224" s="22" t="str">
        <f t="shared" si="49"/>
        <v/>
      </c>
      <c r="B224" s="209"/>
      <c r="C224" s="209"/>
      <c r="D224" s="209"/>
      <c r="E224" s="209"/>
      <c r="F224" s="209"/>
      <c r="G224" s="209"/>
      <c r="H224" s="209"/>
      <c r="I224" s="209"/>
      <c r="J224" s="12" t="str">
        <f t="shared" si="50"/>
        <v/>
      </c>
      <c r="K224" s="12" t="str">
        <f t="shared" si="51"/>
        <v/>
      </c>
      <c r="L224" s="12" t="str">
        <f t="shared" si="52"/>
        <v/>
      </c>
      <c r="M224" s="12" t="str">
        <f t="shared" si="53"/>
        <v/>
      </c>
      <c r="N224" s="12" t="str">
        <f t="shared" si="54"/>
        <v/>
      </c>
      <c r="O224" s="12" t="str">
        <f t="shared" si="55"/>
        <v/>
      </c>
      <c r="P224" s="12" t="str">
        <f t="shared" si="56"/>
        <v/>
      </c>
      <c r="Q224" s="20" t="str">
        <f t="shared" si="57"/>
        <v/>
      </c>
      <c r="R224" s="20" t="str">
        <f t="shared" si="58"/>
        <v/>
      </c>
      <c r="S224" s="20" t="str">
        <f t="shared" si="59"/>
        <v/>
      </c>
      <c r="T224" s="20" t="str">
        <f t="shared" si="60"/>
        <v/>
      </c>
      <c r="U224" s="89"/>
      <c r="V224" s="70"/>
      <c r="W224" s="70"/>
      <c r="X224" s="70"/>
      <c r="Y224" s="70"/>
      <c r="Z224" s="70"/>
    </row>
    <row r="225" spans="1:26" s="36" customFormat="1" ht="14.4" hidden="1" x14ac:dyDescent="0.3">
      <c r="A225" s="22" t="str">
        <f t="shared" si="49"/>
        <v/>
      </c>
      <c r="B225" s="209"/>
      <c r="C225" s="209"/>
      <c r="D225" s="209"/>
      <c r="E225" s="209"/>
      <c r="F225" s="209"/>
      <c r="G225" s="209"/>
      <c r="H225" s="209"/>
      <c r="I225" s="209"/>
      <c r="J225" s="12" t="str">
        <f t="shared" si="50"/>
        <v/>
      </c>
      <c r="K225" s="12" t="str">
        <f t="shared" si="51"/>
        <v/>
      </c>
      <c r="L225" s="12" t="str">
        <f t="shared" si="52"/>
        <v/>
      </c>
      <c r="M225" s="12" t="str">
        <f t="shared" si="53"/>
        <v/>
      </c>
      <c r="N225" s="12" t="str">
        <f t="shared" si="54"/>
        <v/>
      </c>
      <c r="O225" s="12" t="str">
        <f t="shared" si="55"/>
        <v/>
      </c>
      <c r="P225" s="12" t="str">
        <f t="shared" si="56"/>
        <v/>
      </c>
      <c r="Q225" s="20" t="str">
        <f t="shared" si="57"/>
        <v/>
      </c>
      <c r="R225" s="20" t="str">
        <f t="shared" si="58"/>
        <v/>
      </c>
      <c r="S225" s="20" t="str">
        <f t="shared" si="59"/>
        <v/>
      </c>
      <c r="T225" s="20" t="str">
        <f t="shared" si="60"/>
        <v/>
      </c>
      <c r="U225" s="89"/>
      <c r="V225" s="70"/>
      <c r="W225" s="70"/>
      <c r="X225" s="70"/>
      <c r="Y225" s="70"/>
      <c r="Z225" s="70"/>
    </row>
    <row r="226" spans="1:26" ht="14.4" hidden="1" x14ac:dyDescent="0.3">
      <c r="A226" s="80" t="s">
        <v>26</v>
      </c>
      <c r="B226" s="238"/>
      <c r="C226" s="238"/>
      <c r="D226" s="238"/>
      <c r="E226" s="238"/>
      <c r="F226" s="238"/>
      <c r="G226" s="238"/>
      <c r="H226" s="238"/>
      <c r="I226" s="238"/>
      <c r="J226" s="14">
        <f>IF(ISNA(SUM(J212:J225)),"",SUM(J212:J225))</f>
        <v>0</v>
      </c>
      <c r="K226" s="14">
        <f t="shared" ref="K226:P226" si="61">SUM(K212:K225)</f>
        <v>0</v>
      </c>
      <c r="L226" s="14">
        <f t="shared" si="61"/>
        <v>0</v>
      </c>
      <c r="M226" s="14">
        <f t="shared" si="61"/>
        <v>0</v>
      </c>
      <c r="N226" s="14">
        <f t="shared" si="61"/>
        <v>0</v>
      </c>
      <c r="O226" s="14">
        <f t="shared" si="61"/>
        <v>0</v>
      </c>
      <c r="P226" s="14">
        <f t="shared" si="61"/>
        <v>0</v>
      </c>
      <c r="Q226" s="80">
        <f>COUNTIF(Q212:Q225,"E")</f>
        <v>0</v>
      </c>
      <c r="R226" s="80">
        <f>COUNTIF(R212:R225,"C")</f>
        <v>0</v>
      </c>
      <c r="S226" s="80">
        <f>COUNTIF(S212:S225,"VP")</f>
        <v>0</v>
      </c>
      <c r="T226" s="81">
        <v>0</v>
      </c>
      <c r="U226" s="89"/>
      <c r="V226" s="70"/>
      <c r="W226" s="70"/>
      <c r="X226" s="70"/>
      <c r="Y226" s="70"/>
      <c r="Z226" s="70"/>
    </row>
    <row r="227" spans="1:26" ht="14.4" hidden="1" x14ac:dyDescent="0.3">
      <c r="A227" s="210" t="s">
        <v>70</v>
      </c>
      <c r="B227" s="210"/>
      <c r="C227" s="210"/>
      <c r="D227" s="210"/>
      <c r="E227" s="210"/>
      <c r="F227" s="210"/>
      <c r="G227" s="210"/>
      <c r="H227" s="210"/>
      <c r="I227" s="210"/>
      <c r="J227" s="210"/>
      <c r="K227" s="210"/>
      <c r="L227" s="210"/>
      <c r="M227" s="210"/>
      <c r="N227" s="210"/>
      <c r="O227" s="210"/>
      <c r="P227" s="210"/>
      <c r="Q227" s="210"/>
      <c r="R227" s="210"/>
      <c r="S227" s="210"/>
      <c r="T227" s="210"/>
      <c r="U227" s="89"/>
      <c r="V227" s="70"/>
      <c r="W227" s="70"/>
      <c r="X227" s="70"/>
      <c r="Y227" s="70"/>
      <c r="Z227" s="70"/>
    </row>
    <row r="228" spans="1:26" ht="14.4" hidden="1" x14ac:dyDescent="0.3">
      <c r="A228" s="22" t="str">
        <f>IF(ISNA(INDEX($A$39:$T$171,MATCH($B228,$B$39:$B$171,0),1)),"",INDEX($A$39:$T$171,MATCH($B228,$B$39:$B$171,0),1))</f>
        <v/>
      </c>
      <c r="B228" s="209" t="s">
        <v>90</v>
      </c>
      <c r="C228" s="209"/>
      <c r="D228" s="209"/>
      <c r="E228" s="209"/>
      <c r="F228" s="209"/>
      <c r="G228" s="209"/>
      <c r="H228" s="209"/>
      <c r="I228" s="209"/>
      <c r="J228" s="12" t="str">
        <f>IF(ISNA(INDEX($A$39:$T$171,MATCH($B228,$B$39:$B$171,0),10)),"",INDEX($A$39:$T$171,MATCH($B228,$B$39:$B$171,0),10))</f>
        <v/>
      </c>
      <c r="K228" s="12" t="str">
        <f>IF(ISNA(INDEX($A$39:$T$171,MATCH($B228,$B$39:$B$171,0),11)),"",INDEX($A$39:$T$171,MATCH($B228,$B$39:$B$171,0),11))</f>
        <v/>
      </c>
      <c r="L228" s="12" t="str">
        <f>IF(ISNA(INDEX($A$39:$T$171,MATCH($B228,$B$39:$B$171,0),12)),"",INDEX($A$39:$T$171,MATCH($B228,$B$39:$B$171,0),12))</f>
        <v/>
      </c>
      <c r="M228" s="12" t="str">
        <f>IF(ISNA(INDEX($A$39:$T$171,MATCH($B228,$B$39:$B$171,0),13)),"",INDEX($A$39:$T$171,MATCH($B228,$B$39:$B$171,0),13))</f>
        <v/>
      </c>
      <c r="N228" s="12" t="str">
        <f>IF(ISNA(INDEX($A$39:$T$171,MATCH($B228,$B$39:$B$171,0),14)),"",INDEX($A$39:$T$171,MATCH($B228,$B$39:$B$171,0),14))</f>
        <v/>
      </c>
      <c r="O228" s="12" t="str">
        <f>IF(ISNA(INDEX($A$39:$T$171,MATCH($B228,$B$39:$B$171,0),15)),"",INDEX($A$39:$T$171,MATCH($B228,$B$39:$B$171,0),15))</f>
        <v/>
      </c>
      <c r="P228" s="12" t="str">
        <f>IF(ISNA(INDEX($A$39:$T$171,MATCH($B228,$B$39:$B$171,0),16)),"",INDEX($A$39:$T$171,MATCH($B228,$B$39:$B$171,0),16))</f>
        <v/>
      </c>
      <c r="Q228" s="20" t="str">
        <f>IF(ISNA(INDEX($A$39:$T$171,MATCH($B228,$B$39:$B$171,0),17)),"",INDEX($A$39:$T$171,MATCH($B228,$B$39:$B$171,0),17))</f>
        <v/>
      </c>
      <c r="R228" s="20" t="str">
        <f>IF(ISNA(INDEX($A$39:$T$171,MATCH($B228,$B$39:$B$171,0),18)),"",INDEX($A$39:$T$171,MATCH($B228,$B$39:$B$171,0),18))</f>
        <v/>
      </c>
      <c r="S228" s="20" t="str">
        <f>IF(ISNA(INDEX($A$39:$T$171,MATCH($B228,$B$39:$B$171,0),19)),"",INDEX($A$39:$T$171,MATCH($B228,$B$39:$B$171,0),19))</f>
        <v/>
      </c>
      <c r="T228" s="20" t="str">
        <f>IF(ISNA(INDEX($A$39:$T$171,MATCH($B228,$B$39:$B$171,0),20)),"",INDEX($A$39:$T$171,MATCH($B228,$B$39:$B$171,0),20))</f>
        <v/>
      </c>
      <c r="U228" s="89"/>
      <c r="V228" s="70"/>
      <c r="W228" s="70"/>
      <c r="X228" s="70"/>
      <c r="Y228" s="70"/>
      <c r="Z228" s="70"/>
    </row>
    <row r="229" spans="1:26" ht="14.4" hidden="1" x14ac:dyDescent="0.3">
      <c r="A229" s="22" t="str">
        <f>IF(ISNA(INDEX($A$39:$T$171,MATCH($B229,$B$39:$B$171,0),1)),"",INDEX($A$39:$T$171,MATCH($B229,$B$39:$B$171,0),1))</f>
        <v/>
      </c>
      <c r="B229" s="209"/>
      <c r="C229" s="209"/>
      <c r="D229" s="209"/>
      <c r="E229" s="209"/>
      <c r="F229" s="209"/>
      <c r="G229" s="209"/>
      <c r="H229" s="209"/>
      <c r="I229" s="209"/>
      <c r="J229" s="12" t="str">
        <f>IF(ISNA(INDEX($A$39:$T$171,MATCH($B229,$B$39:$B$171,0),10)),"",INDEX($A$39:$T$171,MATCH($B229,$B$39:$B$171,0),10))</f>
        <v/>
      </c>
      <c r="K229" s="12" t="str">
        <f>IF(ISNA(INDEX($A$39:$T$171,MATCH($B229,$B$39:$B$171,0),11)),"",INDEX($A$39:$T$171,MATCH($B229,$B$39:$B$171,0),11))</f>
        <v/>
      </c>
      <c r="L229" s="12" t="str">
        <f>IF(ISNA(INDEX($A$39:$T$171,MATCH($B229,$B$39:$B$171,0),12)),"",INDEX($A$39:$T$171,MATCH($B229,$B$39:$B$171,0),12))</f>
        <v/>
      </c>
      <c r="M229" s="12" t="str">
        <f>IF(ISNA(INDEX($A$39:$T$171,MATCH($B229,$B$39:$B$171,0),13)),"",INDEX($A$39:$T$171,MATCH($B229,$B$39:$B$171,0),13))</f>
        <v/>
      </c>
      <c r="N229" s="12" t="str">
        <f>IF(ISNA(INDEX($A$39:$T$171,MATCH($B229,$B$39:$B$171,0),14)),"",INDEX($A$39:$T$171,MATCH($B229,$B$39:$B$171,0),14))</f>
        <v/>
      </c>
      <c r="O229" s="12" t="str">
        <f>IF(ISNA(INDEX($A$39:$T$171,MATCH($B229,$B$39:$B$171,0),15)),"",INDEX($A$39:$T$171,MATCH($B229,$B$39:$B$171,0),15))</f>
        <v/>
      </c>
      <c r="P229" s="12" t="str">
        <f>IF(ISNA(INDEX($A$39:$T$171,MATCH($B229,$B$39:$B$171,0),16)),"",INDEX($A$39:$T$171,MATCH($B229,$B$39:$B$171,0),16))</f>
        <v/>
      </c>
      <c r="Q229" s="20" t="str">
        <f>IF(ISNA(INDEX($A$39:$T$171,MATCH($B229,$B$39:$B$171,0),17)),"",INDEX($A$39:$T$171,MATCH($B229,$B$39:$B$171,0),17))</f>
        <v/>
      </c>
      <c r="R229" s="20" t="str">
        <f>IF(ISNA(INDEX($A$39:$T$171,MATCH($B229,$B$39:$B$171,0),18)),"",INDEX($A$39:$T$171,MATCH($B229,$B$39:$B$171,0),18))</f>
        <v/>
      </c>
      <c r="S229" s="20" t="str">
        <f>IF(ISNA(INDEX($A$39:$T$171,MATCH($B229,$B$39:$B$171,0),19)),"",INDEX($A$39:$T$171,MATCH($B229,$B$39:$B$171,0),19))</f>
        <v/>
      </c>
      <c r="T229" s="20" t="str">
        <f>IF(ISNA(INDEX($A$39:$T$171,MATCH($B229,$B$39:$B$171,0),20)),"",INDEX($A$39:$T$171,MATCH($B229,$B$39:$B$171,0),20))</f>
        <v/>
      </c>
      <c r="U229" s="89"/>
      <c r="V229" s="70"/>
      <c r="W229" s="70"/>
      <c r="X229" s="70"/>
      <c r="Y229" s="70"/>
      <c r="Z229" s="70"/>
    </row>
    <row r="230" spans="1:26" ht="14.4" hidden="1" x14ac:dyDescent="0.3">
      <c r="A230" s="22" t="str">
        <f>IF(ISNA(INDEX($A$39:$T$171,MATCH($B230,$B$39:$B$171,0),1)),"",INDEX($A$39:$T$171,MATCH($B230,$B$39:$B$171,0),1))</f>
        <v/>
      </c>
      <c r="B230" s="209"/>
      <c r="C230" s="209"/>
      <c r="D230" s="209"/>
      <c r="E230" s="209"/>
      <c r="F230" s="209"/>
      <c r="G230" s="209"/>
      <c r="H230" s="209"/>
      <c r="I230" s="209"/>
      <c r="J230" s="12" t="str">
        <f>IF(ISNA(INDEX($A$39:$T$171,MATCH($B230,$B$39:$B$171,0),10)),"",INDEX($A$39:$T$171,MATCH($B230,$B$39:$B$171,0),10))</f>
        <v/>
      </c>
      <c r="K230" s="12" t="str">
        <f>IF(ISNA(INDEX($A$39:$T$171,MATCH($B230,$B$39:$B$171,0),11)),"",INDEX($A$39:$T$171,MATCH($B230,$B$39:$B$171,0),11))</f>
        <v/>
      </c>
      <c r="L230" s="12" t="str">
        <f>IF(ISNA(INDEX($A$39:$T$171,MATCH($B230,$B$39:$B$171,0),12)),"",INDEX($A$39:$T$171,MATCH($B230,$B$39:$B$171,0),12))</f>
        <v/>
      </c>
      <c r="M230" s="12" t="str">
        <f>IF(ISNA(INDEX($A$39:$T$171,MATCH($B230,$B$39:$B$171,0),13)),"",INDEX($A$39:$T$171,MATCH($B230,$B$39:$B$171,0),13))</f>
        <v/>
      </c>
      <c r="N230" s="12" t="str">
        <f>IF(ISNA(INDEX($A$39:$T$171,MATCH($B230,$B$39:$B$171,0),14)),"",INDEX($A$39:$T$171,MATCH($B230,$B$39:$B$171,0),14))</f>
        <v/>
      </c>
      <c r="O230" s="12" t="str">
        <f>IF(ISNA(INDEX($A$39:$T$171,MATCH($B230,$B$39:$B$171,0),15)),"",INDEX($A$39:$T$171,MATCH($B230,$B$39:$B$171,0),15))</f>
        <v/>
      </c>
      <c r="P230" s="12" t="str">
        <f>IF(ISNA(INDEX($A$39:$T$171,MATCH($B230,$B$39:$B$171,0),16)),"",INDEX($A$39:$T$171,MATCH($B230,$B$39:$B$171,0),16))</f>
        <v/>
      </c>
      <c r="Q230" s="20" t="str">
        <f>IF(ISNA(INDEX($A$39:$T$171,MATCH($B230,$B$39:$B$171,0),17)),"",INDEX($A$39:$T$171,MATCH($B230,$B$39:$B$171,0),17))</f>
        <v/>
      </c>
      <c r="R230" s="20" t="str">
        <f>IF(ISNA(INDEX($A$39:$T$171,MATCH($B230,$B$39:$B$171,0),18)),"",INDEX($A$39:$T$171,MATCH($B230,$B$39:$B$171,0),18))</f>
        <v/>
      </c>
      <c r="S230" s="20" t="str">
        <f>IF(ISNA(INDEX($A$39:$T$171,MATCH($B230,$B$39:$B$171,0),19)),"",INDEX($A$39:$T$171,MATCH($B230,$B$39:$B$171,0),19))</f>
        <v/>
      </c>
      <c r="T230" s="20" t="str">
        <f>IF(ISNA(INDEX($A$39:$T$171,MATCH($B230,$B$39:$B$171,0),20)),"",INDEX($A$39:$T$171,MATCH($B230,$B$39:$B$171,0),20))</f>
        <v/>
      </c>
      <c r="U230" s="89"/>
      <c r="V230" s="70"/>
      <c r="W230" s="70"/>
      <c r="X230" s="70"/>
      <c r="Y230" s="70"/>
      <c r="Z230" s="70"/>
    </row>
    <row r="231" spans="1:26" ht="14.4" hidden="1" x14ac:dyDescent="0.3">
      <c r="A231" s="80" t="s">
        <v>26</v>
      </c>
      <c r="B231" s="210"/>
      <c r="C231" s="210"/>
      <c r="D231" s="210"/>
      <c r="E231" s="210"/>
      <c r="F231" s="210"/>
      <c r="G231" s="210"/>
      <c r="H231" s="210"/>
      <c r="I231" s="210"/>
      <c r="J231" s="14">
        <f t="shared" ref="J231:P231" si="62">SUM(J228:J230)</f>
        <v>0</v>
      </c>
      <c r="K231" s="14">
        <f t="shared" si="62"/>
        <v>0</v>
      </c>
      <c r="L231" s="14">
        <f t="shared" si="62"/>
        <v>0</v>
      </c>
      <c r="M231" s="14">
        <f t="shared" si="62"/>
        <v>0</v>
      </c>
      <c r="N231" s="14">
        <f t="shared" si="62"/>
        <v>0</v>
      </c>
      <c r="O231" s="14">
        <f t="shared" si="62"/>
        <v>0</v>
      </c>
      <c r="P231" s="14">
        <f t="shared" si="62"/>
        <v>0</v>
      </c>
      <c r="Q231" s="80">
        <f>COUNTIF(Q228:Q230,"E")</f>
        <v>0</v>
      </c>
      <c r="R231" s="80">
        <f>COUNTIF(R228:R230,"C")</f>
        <v>0</v>
      </c>
      <c r="S231" s="80">
        <f>COUNTIF(S228:S230,"VP")</f>
        <v>0</v>
      </c>
      <c r="T231" s="81">
        <v>0</v>
      </c>
      <c r="U231" s="89"/>
      <c r="V231" s="70"/>
      <c r="W231" s="70"/>
      <c r="X231" s="70"/>
      <c r="Y231" s="70"/>
      <c r="Z231" s="70"/>
    </row>
    <row r="232" spans="1:26" ht="14.4" hidden="1" x14ac:dyDescent="0.3">
      <c r="A232" s="156" t="s">
        <v>153</v>
      </c>
      <c r="B232" s="156"/>
      <c r="C232" s="156"/>
      <c r="D232" s="156"/>
      <c r="E232" s="156"/>
      <c r="F232" s="156"/>
      <c r="G232" s="156"/>
      <c r="H232" s="156"/>
      <c r="I232" s="156"/>
      <c r="J232" s="14">
        <f t="shared" ref="J232:S232" si="63">SUM(J226,J231)</f>
        <v>0</v>
      </c>
      <c r="K232" s="14">
        <f t="shared" si="63"/>
        <v>0</v>
      </c>
      <c r="L232" s="14">
        <f t="shared" si="63"/>
        <v>0</v>
      </c>
      <c r="M232" s="14">
        <f t="shared" si="63"/>
        <v>0</v>
      </c>
      <c r="N232" s="14">
        <f t="shared" si="63"/>
        <v>0</v>
      </c>
      <c r="O232" s="14">
        <f t="shared" si="63"/>
        <v>0</v>
      </c>
      <c r="P232" s="14">
        <f t="shared" si="63"/>
        <v>0</v>
      </c>
      <c r="Q232" s="14">
        <f t="shared" si="63"/>
        <v>0</v>
      </c>
      <c r="R232" s="14">
        <f t="shared" si="63"/>
        <v>0</v>
      </c>
      <c r="S232" s="14">
        <f t="shared" si="63"/>
        <v>0</v>
      </c>
      <c r="T232" s="86">
        <v>0</v>
      </c>
      <c r="U232" s="89"/>
      <c r="V232" s="70"/>
      <c r="W232" s="70"/>
      <c r="X232" s="70"/>
      <c r="Y232" s="70"/>
      <c r="Z232" s="70"/>
    </row>
    <row r="233" spans="1:26" ht="14.4" hidden="1" x14ac:dyDescent="0.3">
      <c r="A233" s="156" t="s">
        <v>51</v>
      </c>
      <c r="B233" s="156"/>
      <c r="C233" s="156"/>
      <c r="D233" s="156"/>
      <c r="E233" s="156"/>
      <c r="F233" s="156"/>
      <c r="G233" s="156"/>
      <c r="H233" s="156"/>
      <c r="I233" s="156"/>
      <c r="J233" s="156"/>
      <c r="K233" s="14">
        <f t="shared" ref="K233:P233" si="64">K226*14+K231*12</f>
        <v>0</v>
      </c>
      <c r="L233" s="14">
        <f t="shared" si="64"/>
        <v>0</v>
      </c>
      <c r="M233" s="14">
        <f t="shared" si="64"/>
        <v>0</v>
      </c>
      <c r="N233" s="14">
        <f t="shared" si="64"/>
        <v>0</v>
      </c>
      <c r="O233" s="14">
        <f t="shared" si="64"/>
        <v>0</v>
      </c>
      <c r="P233" s="14">
        <f t="shared" si="64"/>
        <v>0</v>
      </c>
      <c r="Q233" s="317"/>
      <c r="R233" s="317"/>
      <c r="S233" s="317"/>
      <c r="T233" s="317"/>
      <c r="U233" s="89"/>
      <c r="V233" s="70"/>
      <c r="W233" s="70"/>
      <c r="X233" s="70"/>
      <c r="Y233" s="70"/>
      <c r="Z233" s="70"/>
    </row>
    <row r="234" spans="1:26" ht="14.4" hidden="1" x14ac:dyDescent="0.3">
      <c r="A234" s="156"/>
      <c r="B234" s="156"/>
      <c r="C234" s="156"/>
      <c r="D234" s="156"/>
      <c r="E234" s="156"/>
      <c r="F234" s="156"/>
      <c r="G234" s="156"/>
      <c r="H234" s="156"/>
      <c r="I234" s="156"/>
      <c r="J234" s="156"/>
      <c r="K234" s="307">
        <f>SUM(K233:M233)</f>
        <v>0</v>
      </c>
      <c r="L234" s="307"/>
      <c r="M234" s="307"/>
      <c r="N234" s="307">
        <f>SUM(N233:O233)</f>
        <v>0</v>
      </c>
      <c r="O234" s="307"/>
      <c r="P234" s="307"/>
      <c r="Q234" s="317"/>
      <c r="R234" s="317"/>
      <c r="S234" s="317"/>
      <c r="T234" s="317"/>
      <c r="U234" s="89"/>
      <c r="V234" s="70"/>
      <c r="W234" s="70"/>
      <c r="X234" s="70"/>
      <c r="Y234" s="70"/>
      <c r="Z234" s="70"/>
    </row>
    <row r="235" spans="1:26" ht="15" hidden="1" customHeight="1" x14ac:dyDescent="0.3">
      <c r="A235" s="296" t="s">
        <v>99</v>
      </c>
      <c r="B235" s="297"/>
      <c r="C235" s="297"/>
      <c r="D235" s="297"/>
      <c r="E235" s="297"/>
      <c r="F235" s="297"/>
      <c r="G235" s="297"/>
      <c r="H235" s="297"/>
      <c r="I235" s="297"/>
      <c r="J235" s="298"/>
      <c r="K235" s="340">
        <f>T232/SUM(T51,T68,T83,T98,T115,T129)</f>
        <v>0</v>
      </c>
      <c r="L235" s="340"/>
      <c r="M235" s="340"/>
      <c r="N235" s="340"/>
      <c r="O235" s="340"/>
      <c r="P235" s="340"/>
      <c r="Q235" s="340"/>
      <c r="R235" s="340"/>
      <c r="S235" s="340"/>
      <c r="T235" s="340"/>
      <c r="U235" s="89"/>
      <c r="V235" s="70"/>
      <c r="W235" s="70"/>
      <c r="X235" s="70"/>
      <c r="Y235" s="70"/>
      <c r="Z235" s="70"/>
    </row>
    <row r="236" spans="1:26" ht="14.4" hidden="1" x14ac:dyDescent="0.3">
      <c r="A236" s="245" t="s">
        <v>100</v>
      </c>
      <c r="B236" s="245"/>
      <c r="C236" s="245"/>
      <c r="D236" s="245"/>
      <c r="E236" s="245"/>
      <c r="F236" s="245"/>
      <c r="G236" s="245"/>
      <c r="H236" s="245"/>
      <c r="I236" s="245"/>
      <c r="J236" s="245"/>
      <c r="K236" s="340">
        <f>K234/(SUM(N51,N68,N83,N98,N115)*14+N129*12)</f>
        <v>0</v>
      </c>
      <c r="L236" s="340"/>
      <c r="M236" s="340"/>
      <c r="N236" s="340"/>
      <c r="O236" s="340"/>
      <c r="P236" s="340"/>
      <c r="Q236" s="340"/>
      <c r="R236" s="340"/>
      <c r="S236" s="340"/>
      <c r="T236" s="340"/>
      <c r="U236" s="89"/>
      <c r="V236" s="70"/>
      <c r="W236" s="70"/>
      <c r="X236" s="70"/>
      <c r="Y236" s="70"/>
      <c r="Z236" s="70"/>
    </row>
    <row r="237" spans="1:26" s="43" customFormat="1" x14ac:dyDescent="0.25">
      <c r="A237" s="48"/>
      <c r="B237" s="48"/>
      <c r="C237" s="48"/>
      <c r="D237" s="48"/>
      <c r="E237" s="48"/>
      <c r="F237" s="48"/>
      <c r="G237" s="48"/>
      <c r="H237" s="48"/>
      <c r="I237" s="48"/>
      <c r="J237" s="48"/>
      <c r="K237" s="48"/>
      <c r="L237" s="48"/>
      <c r="M237" s="48"/>
      <c r="N237" s="48"/>
      <c r="O237" s="48"/>
      <c r="P237" s="48"/>
      <c r="Q237" s="48"/>
      <c r="R237" s="48"/>
      <c r="S237" s="48"/>
      <c r="T237" s="48"/>
    </row>
    <row r="238" spans="1:26" ht="14.4" x14ac:dyDescent="0.3">
      <c r="A238" s="178" t="s">
        <v>103</v>
      </c>
      <c r="B238" s="179"/>
      <c r="C238" s="179"/>
      <c r="D238" s="179"/>
      <c r="E238" s="179"/>
      <c r="F238" s="179"/>
      <c r="G238" s="179"/>
      <c r="H238" s="179"/>
      <c r="I238" s="179"/>
      <c r="J238" s="179"/>
      <c r="K238" s="179"/>
      <c r="L238" s="179"/>
      <c r="M238" s="179"/>
      <c r="N238" s="179"/>
      <c r="O238" s="179"/>
      <c r="P238" s="179"/>
      <c r="Q238" s="179"/>
      <c r="R238" s="179"/>
      <c r="S238" s="179"/>
      <c r="T238" s="180"/>
      <c r="U238" s="61"/>
      <c r="V238" s="62"/>
    </row>
    <row r="239" spans="1:26" s="115" customFormat="1" ht="14.4" x14ac:dyDescent="0.3">
      <c r="A239" s="181"/>
      <c r="B239" s="182"/>
      <c r="C239" s="182"/>
      <c r="D239" s="182"/>
      <c r="E239" s="182"/>
      <c r="F239" s="182"/>
      <c r="G239" s="182"/>
      <c r="H239" s="182"/>
      <c r="I239" s="182"/>
      <c r="J239" s="182"/>
      <c r="K239" s="182"/>
      <c r="L239" s="182"/>
      <c r="M239" s="182"/>
      <c r="N239" s="182"/>
      <c r="O239" s="182"/>
      <c r="P239" s="182"/>
      <c r="Q239" s="182"/>
      <c r="R239" s="182"/>
      <c r="S239" s="182"/>
      <c r="T239" s="183"/>
      <c r="U239" s="61"/>
      <c r="V239" s="62"/>
    </row>
    <row r="240" spans="1:26" ht="14.4" x14ac:dyDescent="0.3">
      <c r="A240" s="210" t="s">
        <v>28</v>
      </c>
      <c r="B240" s="210" t="s">
        <v>27</v>
      </c>
      <c r="C240" s="210"/>
      <c r="D240" s="210"/>
      <c r="E240" s="210"/>
      <c r="F240" s="210"/>
      <c r="G240" s="210"/>
      <c r="H240" s="210"/>
      <c r="I240" s="210"/>
      <c r="J240" s="169" t="s">
        <v>41</v>
      </c>
      <c r="K240" s="172" t="s">
        <v>25</v>
      </c>
      <c r="L240" s="184"/>
      <c r="M240" s="173"/>
      <c r="N240" s="172" t="s">
        <v>42</v>
      </c>
      <c r="O240" s="184"/>
      <c r="P240" s="173"/>
      <c r="Q240" s="172" t="s">
        <v>24</v>
      </c>
      <c r="R240" s="184"/>
      <c r="S240" s="173"/>
      <c r="T240" s="169" t="s">
        <v>23</v>
      </c>
      <c r="U240" s="85"/>
      <c r="V240" s="62"/>
      <c r="W240" s="71"/>
      <c r="X240" s="71"/>
      <c r="Y240" s="71"/>
      <c r="Z240" s="71"/>
    </row>
    <row r="241" spans="1:26" s="115" customFormat="1" ht="14.4" x14ac:dyDescent="0.3">
      <c r="A241" s="210"/>
      <c r="B241" s="210"/>
      <c r="C241" s="210"/>
      <c r="D241" s="210"/>
      <c r="E241" s="210"/>
      <c r="F241" s="210"/>
      <c r="G241" s="210"/>
      <c r="H241" s="210"/>
      <c r="I241" s="210"/>
      <c r="J241" s="169"/>
      <c r="K241" s="174"/>
      <c r="L241" s="185"/>
      <c r="M241" s="175"/>
      <c r="N241" s="174"/>
      <c r="O241" s="185"/>
      <c r="P241" s="175"/>
      <c r="Q241" s="174"/>
      <c r="R241" s="185"/>
      <c r="S241" s="175"/>
      <c r="T241" s="169"/>
      <c r="U241" s="85"/>
      <c r="V241" s="62"/>
      <c r="W241" s="71"/>
      <c r="X241" s="71"/>
      <c r="Y241" s="71"/>
      <c r="Z241" s="71"/>
    </row>
    <row r="242" spans="1:26" ht="14.4" x14ac:dyDescent="0.25">
      <c r="A242" s="210"/>
      <c r="B242" s="210"/>
      <c r="C242" s="210"/>
      <c r="D242" s="210"/>
      <c r="E242" s="210"/>
      <c r="F242" s="210"/>
      <c r="G242" s="210"/>
      <c r="H242" s="210"/>
      <c r="I242" s="210"/>
      <c r="J242" s="169"/>
      <c r="K242" s="82" t="s">
        <v>29</v>
      </c>
      <c r="L242" s="82" t="s">
        <v>30</v>
      </c>
      <c r="M242" s="82" t="s">
        <v>31</v>
      </c>
      <c r="N242" s="82" t="s">
        <v>35</v>
      </c>
      <c r="O242" s="82" t="s">
        <v>8</v>
      </c>
      <c r="P242" s="82" t="s">
        <v>32</v>
      </c>
      <c r="Q242" s="82" t="s">
        <v>33</v>
      </c>
      <c r="R242" s="82" t="s">
        <v>29</v>
      </c>
      <c r="S242" s="82" t="s">
        <v>34</v>
      </c>
      <c r="T242" s="169"/>
      <c r="U242" s="87"/>
      <c r="V242" s="71"/>
      <c r="W242" s="71"/>
      <c r="X242" s="71"/>
      <c r="Y242" s="71"/>
      <c r="Z242" s="71"/>
    </row>
    <row r="243" spans="1:26" ht="14.4" x14ac:dyDescent="0.25">
      <c r="A243" s="210" t="s">
        <v>59</v>
      </c>
      <c r="B243" s="210"/>
      <c r="C243" s="210"/>
      <c r="D243" s="210"/>
      <c r="E243" s="210"/>
      <c r="F243" s="210"/>
      <c r="G243" s="210"/>
      <c r="H243" s="210"/>
      <c r="I243" s="210"/>
      <c r="J243" s="210"/>
      <c r="K243" s="210"/>
      <c r="L243" s="210"/>
      <c r="M243" s="210"/>
      <c r="N243" s="210"/>
      <c r="O243" s="210"/>
      <c r="P243" s="210"/>
      <c r="Q243" s="210"/>
      <c r="R243" s="210"/>
      <c r="S243" s="210"/>
      <c r="T243" s="210"/>
      <c r="U243" s="87"/>
      <c r="V243" s="71"/>
      <c r="W243" s="71"/>
      <c r="X243" s="71"/>
      <c r="Y243" s="71"/>
      <c r="Z243" s="71"/>
    </row>
    <row r="244" spans="1:26" ht="14.4" x14ac:dyDescent="0.25">
      <c r="A244" s="22" t="str">
        <f t="shared" ref="A244:A250" si="65">IF(ISNA(INDEX($A$39:$T$171,MATCH($B244,$B$39:$B$171,0),1)),"",INDEX($A$39:$T$171,MATCH($B244,$B$39:$B$171,0),1))</f>
        <v>ULR2102</v>
      </c>
      <c r="B244" s="311" t="s">
        <v>225</v>
      </c>
      <c r="C244" s="312"/>
      <c r="D244" s="312"/>
      <c r="E244" s="312"/>
      <c r="F244" s="312"/>
      <c r="G244" s="312"/>
      <c r="H244" s="312"/>
      <c r="I244" s="313"/>
      <c r="J244" s="12">
        <f t="shared" ref="J244:J250" si="66">IF(ISNA(INDEX($A$39:$T$171,MATCH($B244,$B$39:$B$171,0),10)),"",INDEX($A$39:$T$171,MATCH($B244,$B$39:$B$171,0),10))</f>
        <v>6</v>
      </c>
      <c r="K244" s="12">
        <f t="shared" ref="K244:K250" si="67">IF(ISNA(INDEX($A$39:$T$171,MATCH($B244,$B$39:$B$171,0),11)),"",INDEX($A$39:$T$171,MATCH($B244,$B$39:$B$171,0),11))</f>
        <v>2</v>
      </c>
      <c r="L244" s="12">
        <f t="shared" ref="L244:L250" si="68">IF(ISNA(INDEX($A$39:$T$171,MATCH($B244,$B$39:$B$171,0),12)),"",INDEX($A$39:$T$171,MATCH($B244,$B$39:$B$171,0),12))</f>
        <v>2</v>
      </c>
      <c r="M244" s="12">
        <f t="shared" ref="M244:M250" si="69">IF(ISNA(INDEX($A$39:$T$171,MATCH($B244,$B$39:$B$171,0),13)),"",INDEX($A$39:$T$171,MATCH($B244,$B$39:$B$171,0),13))</f>
        <v>0</v>
      </c>
      <c r="N244" s="12">
        <f t="shared" ref="N244:N250" si="70">IF(ISNA(INDEX($A$39:$T$171,MATCH($B244,$B$39:$B$171,0),14)),"",INDEX($A$39:$T$171,MATCH($B244,$B$39:$B$171,0),14))</f>
        <v>4</v>
      </c>
      <c r="O244" s="12">
        <f t="shared" ref="O244:O250" si="71">IF(ISNA(INDEX($A$39:$T$171,MATCH($B244,$B$39:$B$171,0),15)),"",INDEX($A$39:$T$171,MATCH($B244,$B$39:$B$171,0),15))</f>
        <v>7</v>
      </c>
      <c r="P244" s="12">
        <f t="shared" ref="P244:P250" si="72">IF(ISNA(INDEX($A$39:$T$171,MATCH($B244,$B$39:$B$171,0),16)),"",INDEX($A$39:$T$171,MATCH($B244,$B$39:$B$171,0),16))</f>
        <v>11</v>
      </c>
      <c r="Q244" s="20" t="str">
        <f t="shared" ref="Q244:Q250" si="73">IF(ISNA(INDEX($A$39:$T$171,MATCH($B244,$B$39:$B$171,0),17)),"",INDEX($A$39:$T$171,MATCH($B244,$B$39:$B$171,0),17))</f>
        <v>E</v>
      </c>
      <c r="R244" s="20">
        <f t="shared" ref="R244:R250" si="74">IF(ISNA(INDEX($A$39:$T$171,MATCH($B244,$B$39:$B$171,0),18)),"",INDEX($A$39:$T$171,MATCH($B244,$B$39:$B$171,0),18))</f>
        <v>0</v>
      </c>
      <c r="S244" s="20">
        <f t="shared" ref="S244:S250" si="75">IF(ISNA(INDEX($A$39:$T$171,MATCH($B244,$B$39:$B$171,0),19)),"",INDEX($A$39:$T$171,MATCH($B244,$B$39:$B$171,0),19))</f>
        <v>0</v>
      </c>
      <c r="T244" s="20" t="str">
        <f t="shared" ref="T244:T250" si="76">IF(ISNA(INDEX($A$39:$T$171,MATCH($B244,$B$39:$B$171,0),20)),"",INDEX($A$39:$T$171,MATCH($B244,$B$39:$B$171,0),20))</f>
        <v>DD</v>
      </c>
      <c r="U244" s="87"/>
      <c r="V244" s="71"/>
      <c r="W244" s="71"/>
      <c r="X244" s="71"/>
      <c r="Y244" s="71"/>
      <c r="Z244" s="71"/>
    </row>
    <row r="245" spans="1:26" ht="24" customHeight="1" x14ac:dyDescent="0.25">
      <c r="A245" s="22" t="str">
        <f t="shared" si="65"/>
        <v>ULR2101</v>
      </c>
      <c r="B245" s="311" t="s">
        <v>226</v>
      </c>
      <c r="C245" s="312"/>
      <c r="D245" s="312"/>
      <c r="E245" s="312"/>
      <c r="F245" s="312"/>
      <c r="G245" s="312"/>
      <c r="H245" s="312"/>
      <c r="I245" s="313"/>
      <c r="J245" s="12">
        <f t="shared" si="66"/>
        <v>6</v>
      </c>
      <c r="K245" s="12">
        <f t="shared" si="67"/>
        <v>2</v>
      </c>
      <c r="L245" s="12">
        <f t="shared" si="68"/>
        <v>2</v>
      </c>
      <c r="M245" s="12">
        <f t="shared" si="69"/>
        <v>0</v>
      </c>
      <c r="N245" s="12">
        <f t="shared" si="70"/>
        <v>4</v>
      </c>
      <c r="O245" s="12">
        <f t="shared" si="71"/>
        <v>7</v>
      </c>
      <c r="P245" s="12">
        <f t="shared" si="72"/>
        <v>11</v>
      </c>
      <c r="Q245" s="20" t="str">
        <f t="shared" si="73"/>
        <v>E</v>
      </c>
      <c r="R245" s="20">
        <f t="shared" si="74"/>
        <v>0</v>
      </c>
      <c r="S245" s="20">
        <f t="shared" si="75"/>
        <v>0</v>
      </c>
      <c r="T245" s="20" t="str">
        <f t="shared" si="76"/>
        <v>DD</v>
      </c>
      <c r="U245" s="87"/>
      <c r="V245" s="71"/>
      <c r="W245" s="71"/>
      <c r="X245" s="71"/>
      <c r="Y245" s="71"/>
      <c r="Z245" s="71"/>
    </row>
    <row r="246" spans="1:26" ht="14.4" x14ac:dyDescent="0.25">
      <c r="A246" s="22" t="str">
        <f t="shared" si="65"/>
        <v>ULR2002</v>
      </c>
      <c r="B246" s="206" t="s">
        <v>228</v>
      </c>
      <c r="C246" s="207"/>
      <c r="D246" s="207"/>
      <c r="E246" s="207"/>
      <c r="F246" s="207"/>
      <c r="G246" s="207"/>
      <c r="H246" s="207"/>
      <c r="I246" s="208"/>
      <c r="J246" s="12">
        <f t="shared" si="66"/>
        <v>5</v>
      </c>
      <c r="K246" s="12">
        <f t="shared" si="67"/>
        <v>2</v>
      </c>
      <c r="L246" s="12">
        <f t="shared" si="68"/>
        <v>2</v>
      </c>
      <c r="M246" s="12">
        <f t="shared" si="69"/>
        <v>0</v>
      </c>
      <c r="N246" s="12">
        <f t="shared" si="70"/>
        <v>4</v>
      </c>
      <c r="O246" s="12">
        <f t="shared" si="71"/>
        <v>5</v>
      </c>
      <c r="P246" s="12">
        <f t="shared" si="72"/>
        <v>9</v>
      </c>
      <c r="Q246" s="20" t="str">
        <f t="shared" si="73"/>
        <v>E</v>
      </c>
      <c r="R246" s="20">
        <f t="shared" si="74"/>
        <v>0</v>
      </c>
      <c r="S246" s="20">
        <f t="shared" si="75"/>
        <v>0</v>
      </c>
      <c r="T246" s="20" t="str">
        <f t="shared" si="76"/>
        <v>DD</v>
      </c>
      <c r="U246" s="87"/>
      <c r="V246" s="71"/>
      <c r="W246" s="71"/>
      <c r="X246" s="71"/>
      <c r="Y246" s="71"/>
      <c r="Z246" s="71"/>
    </row>
    <row r="247" spans="1:26" ht="14.4" x14ac:dyDescent="0.25">
      <c r="A247" s="22" t="str">
        <f t="shared" si="65"/>
        <v>ULR2205</v>
      </c>
      <c r="B247" s="206" t="s">
        <v>252</v>
      </c>
      <c r="C247" s="207"/>
      <c r="D247" s="207"/>
      <c r="E247" s="207"/>
      <c r="F247" s="207"/>
      <c r="G247" s="207"/>
      <c r="H247" s="207"/>
      <c r="I247" s="208"/>
      <c r="J247" s="12">
        <f t="shared" si="66"/>
        <v>5</v>
      </c>
      <c r="K247" s="12">
        <f t="shared" si="67"/>
        <v>2</v>
      </c>
      <c r="L247" s="12">
        <f t="shared" si="68"/>
        <v>2</v>
      </c>
      <c r="M247" s="12">
        <f t="shared" si="69"/>
        <v>0</v>
      </c>
      <c r="N247" s="12">
        <f t="shared" si="70"/>
        <v>4</v>
      </c>
      <c r="O247" s="12">
        <f t="shared" si="71"/>
        <v>5</v>
      </c>
      <c r="P247" s="12">
        <f t="shared" si="72"/>
        <v>9</v>
      </c>
      <c r="Q247" s="20" t="str">
        <f t="shared" si="73"/>
        <v>E</v>
      </c>
      <c r="R247" s="20">
        <f t="shared" si="74"/>
        <v>0</v>
      </c>
      <c r="S247" s="20">
        <f t="shared" si="75"/>
        <v>0</v>
      </c>
      <c r="T247" s="20" t="str">
        <f t="shared" si="76"/>
        <v>DD</v>
      </c>
      <c r="U247" s="87"/>
      <c r="V247" s="71"/>
      <c r="W247" s="71"/>
      <c r="X247" s="71"/>
      <c r="Y247" s="71"/>
      <c r="Z247" s="71"/>
    </row>
    <row r="248" spans="1:26" ht="14.4" x14ac:dyDescent="0.25">
      <c r="A248" s="22" t="str">
        <f t="shared" si="65"/>
        <v>ULR2521</v>
      </c>
      <c r="B248" s="206" t="s">
        <v>186</v>
      </c>
      <c r="C248" s="207"/>
      <c r="D248" s="207"/>
      <c r="E248" s="207"/>
      <c r="F248" s="207"/>
      <c r="G248" s="207"/>
      <c r="H248" s="207"/>
      <c r="I248" s="208"/>
      <c r="J248" s="12">
        <f t="shared" si="66"/>
        <v>5</v>
      </c>
      <c r="K248" s="12">
        <f t="shared" si="67"/>
        <v>2</v>
      </c>
      <c r="L248" s="12">
        <f t="shared" si="68"/>
        <v>2</v>
      </c>
      <c r="M248" s="12">
        <f t="shared" si="69"/>
        <v>0</v>
      </c>
      <c r="N248" s="12">
        <f t="shared" si="70"/>
        <v>4</v>
      </c>
      <c r="O248" s="12">
        <f t="shared" si="71"/>
        <v>5</v>
      </c>
      <c r="P248" s="12">
        <f t="shared" si="72"/>
        <v>9</v>
      </c>
      <c r="Q248" s="20" t="str">
        <f t="shared" si="73"/>
        <v>E</v>
      </c>
      <c r="R248" s="20">
        <f t="shared" si="74"/>
        <v>0</v>
      </c>
      <c r="S248" s="20">
        <f t="shared" si="75"/>
        <v>0</v>
      </c>
      <c r="T248" s="20" t="str">
        <f t="shared" si="76"/>
        <v>DD</v>
      </c>
      <c r="U248" s="87"/>
      <c r="V248" s="71"/>
      <c r="W248" s="71"/>
      <c r="X248" s="71"/>
      <c r="Y248" s="71"/>
      <c r="Z248" s="71"/>
    </row>
    <row r="249" spans="1:26" ht="14.4" x14ac:dyDescent="0.25">
      <c r="A249" s="22" t="str">
        <f t="shared" si="65"/>
        <v>ULR2341</v>
      </c>
      <c r="B249" s="206" t="s">
        <v>247</v>
      </c>
      <c r="C249" s="207"/>
      <c r="D249" s="207"/>
      <c r="E249" s="207"/>
      <c r="F249" s="207"/>
      <c r="G249" s="207"/>
      <c r="H249" s="207"/>
      <c r="I249" s="208"/>
      <c r="J249" s="12">
        <f t="shared" si="66"/>
        <v>5</v>
      </c>
      <c r="K249" s="12">
        <f t="shared" si="67"/>
        <v>2</v>
      </c>
      <c r="L249" s="12">
        <f t="shared" si="68"/>
        <v>2</v>
      </c>
      <c r="M249" s="12">
        <f t="shared" si="69"/>
        <v>0</v>
      </c>
      <c r="N249" s="12">
        <f t="shared" si="70"/>
        <v>4</v>
      </c>
      <c r="O249" s="12">
        <f t="shared" si="71"/>
        <v>5</v>
      </c>
      <c r="P249" s="12">
        <f t="shared" si="72"/>
        <v>9</v>
      </c>
      <c r="Q249" s="20" t="str">
        <f t="shared" si="73"/>
        <v>E</v>
      </c>
      <c r="R249" s="20">
        <f t="shared" si="74"/>
        <v>0</v>
      </c>
      <c r="S249" s="20">
        <f t="shared" si="75"/>
        <v>0</v>
      </c>
      <c r="T249" s="20" t="str">
        <f t="shared" si="76"/>
        <v>DD</v>
      </c>
      <c r="U249" s="87"/>
      <c r="V249" s="71"/>
      <c r="W249" s="71"/>
      <c r="X249" s="71"/>
      <c r="Y249" s="71"/>
      <c r="Z249" s="71"/>
    </row>
    <row r="250" spans="1:26" ht="14.4" x14ac:dyDescent="0.25">
      <c r="A250" s="22" t="str">
        <f t="shared" si="65"/>
        <v>ULR1417</v>
      </c>
      <c r="B250" s="301" t="s">
        <v>199</v>
      </c>
      <c r="C250" s="302"/>
      <c r="D250" s="302"/>
      <c r="E250" s="302"/>
      <c r="F250" s="302"/>
      <c r="G250" s="302"/>
      <c r="H250" s="302"/>
      <c r="I250" s="303"/>
      <c r="J250" s="12">
        <f t="shared" si="66"/>
        <v>5</v>
      </c>
      <c r="K250" s="12">
        <f t="shared" si="67"/>
        <v>2</v>
      </c>
      <c r="L250" s="12">
        <f t="shared" si="68"/>
        <v>2</v>
      </c>
      <c r="M250" s="12">
        <f t="shared" si="69"/>
        <v>0</v>
      </c>
      <c r="N250" s="12">
        <f t="shared" si="70"/>
        <v>4</v>
      </c>
      <c r="O250" s="12">
        <f t="shared" si="71"/>
        <v>5</v>
      </c>
      <c r="P250" s="12">
        <f t="shared" si="72"/>
        <v>9</v>
      </c>
      <c r="Q250" s="20" t="str">
        <f t="shared" si="73"/>
        <v>E</v>
      </c>
      <c r="R250" s="20">
        <f t="shared" si="74"/>
        <v>0</v>
      </c>
      <c r="S250" s="20">
        <f t="shared" si="75"/>
        <v>0</v>
      </c>
      <c r="T250" s="20" t="str">
        <f t="shared" si="76"/>
        <v>DD</v>
      </c>
      <c r="U250" s="87"/>
      <c r="V250" s="71"/>
      <c r="W250" s="71"/>
      <c r="X250" s="71"/>
      <c r="Y250" s="71"/>
      <c r="Z250" s="71"/>
    </row>
    <row r="251" spans="1:26" ht="14.4" x14ac:dyDescent="0.25">
      <c r="A251" s="80" t="s">
        <v>26</v>
      </c>
      <c r="B251" s="238"/>
      <c r="C251" s="238"/>
      <c r="D251" s="238"/>
      <c r="E251" s="238"/>
      <c r="F251" s="238"/>
      <c r="G251" s="238"/>
      <c r="H251" s="238"/>
      <c r="I251" s="238"/>
      <c r="J251" s="14">
        <f t="shared" ref="J251:P251" si="77">SUM(J244:J250)</f>
        <v>37</v>
      </c>
      <c r="K251" s="14">
        <f t="shared" si="77"/>
        <v>14</v>
      </c>
      <c r="L251" s="14">
        <f t="shared" si="77"/>
        <v>14</v>
      </c>
      <c r="M251" s="14">
        <f t="shared" si="77"/>
        <v>0</v>
      </c>
      <c r="N251" s="14">
        <f t="shared" si="77"/>
        <v>28</v>
      </c>
      <c r="O251" s="14">
        <f t="shared" si="77"/>
        <v>39</v>
      </c>
      <c r="P251" s="14">
        <f t="shared" si="77"/>
        <v>67</v>
      </c>
      <c r="Q251" s="80">
        <f>COUNTIF(Q244:Q250,"E")</f>
        <v>7</v>
      </c>
      <c r="R251" s="80">
        <f>COUNTIF(R244:R250,"C")</f>
        <v>0</v>
      </c>
      <c r="S251" s="80">
        <f>COUNTIF(S244:S250,"VP")</f>
        <v>0</v>
      </c>
      <c r="T251" s="81">
        <f>COUNTA(T244:T250)</f>
        <v>7</v>
      </c>
      <c r="U251" s="87"/>
      <c r="V251" s="71"/>
      <c r="W251" s="71"/>
      <c r="X251" s="71"/>
      <c r="Y251" s="71"/>
      <c r="Z251" s="71"/>
    </row>
    <row r="252" spans="1:26" ht="14.4" x14ac:dyDescent="0.25">
      <c r="A252" s="210" t="s">
        <v>70</v>
      </c>
      <c r="B252" s="210"/>
      <c r="C252" s="210"/>
      <c r="D252" s="210"/>
      <c r="E252" s="210"/>
      <c r="F252" s="210"/>
      <c r="G252" s="210"/>
      <c r="H252" s="210"/>
      <c r="I252" s="210"/>
      <c r="J252" s="210"/>
      <c r="K252" s="210"/>
      <c r="L252" s="210"/>
      <c r="M252" s="210"/>
      <c r="N252" s="210"/>
      <c r="O252" s="210"/>
      <c r="P252" s="210"/>
      <c r="Q252" s="210"/>
      <c r="R252" s="210"/>
      <c r="S252" s="210"/>
      <c r="T252" s="210"/>
      <c r="U252" s="87"/>
      <c r="V252" s="71"/>
      <c r="W252" s="71"/>
      <c r="X252" s="71"/>
      <c r="Y252" s="71"/>
      <c r="Z252" s="71"/>
    </row>
    <row r="253" spans="1:26" ht="14.4" x14ac:dyDescent="0.25">
      <c r="A253" s="22" t="str">
        <f>IF(ISNA(INDEX($A$39:$T$171,MATCH($B253,$B$39:$B$171,0),1)),"",INDEX($A$39:$T$171,MATCH($B253,$B$39:$B$171,0),1))</f>
        <v>ULR1634</v>
      </c>
      <c r="B253" s="301" t="s">
        <v>249</v>
      </c>
      <c r="C253" s="308"/>
      <c r="D253" s="308"/>
      <c r="E253" s="308"/>
      <c r="F253" s="308"/>
      <c r="G253" s="308"/>
      <c r="H253" s="308"/>
      <c r="I253" s="309"/>
      <c r="J253" s="12">
        <f>IF(ISNA(INDEX($A$39:$T$171,MATCH($B253,$B$39:$B$171,0),10)),"",INDEX($A$39:$T$171,MATCH($B253,$B$39:$B$171,0),10))</f>
        <v>6</v>
      </c>
      <c r="K253" s="12">
        <f>IF(ISNA(INDEX($A$39:$T$171,MATCH($B253,$B$39:$B$171,0),11)),"",INDEX($A$39:$T$171,MATCH($B253,$B$39:$B$171,0),11))</f>
        <v>2</v>
      </c>
      <c r="L253" s="12">
        <f>IF(ISNA(INDEX($A$39:$T$171,MATCH($B253,$B$39:$B$171,0),12)),"",INDEX($A$39:$T$171,MATCH($B253,$B$39:$B$171,0),12))</f>
        <v>2</v>
      </c>
      <c r="M253" s="12">
        <f>IF(ISNA(INDEX($A$39:$T$171,MATCH($B253,$B$39:$B$171,0),13)),"",INDEX($A$39:$T$171,MATCH($B253,$B$39:$B$171,0),13))</f>
        <v>0</v>
      </c>
      <c r="N253" s="12">
        <f>IF(ISNA(INDEX($A$39:$T$171,MATCH($B253,$B$39:$B$171,0),14)),"",INDEX($A$39:$T$171,MATCH($B253,$B$39:$B$171,0),14))</f>
        <v>4</v>
      </c>
      <c r="O253" s="12">
        <f>IF(ISNA(INDEX($A$39:$T$171,MATCH($B253,$B$39:$B$171,0),15)),"",INDEX($A$39:$T$171,MATCH($B253,$B$39:$B$171,0),15))</f>
        <v>9</v>
      </c>
      <c r="P253" s="12">
        <f>IF(ISNA(INDEX($A$39:$T$171,MATCH($B253,$B$39:$B$171,0),16)),"",INDEX($A$39:$T$171,MATCH($B253,$B$39:$B$171,0),16))</f>
        <v>13</v>
      </c>
      <c r="Q253" s="20" t="str">
        <f>IF(ISNA(INDEX($A$39:$T$171,MATCH($B253,$B$39:$B$171,0),17)),"",INDEX($A$39:$T$171,MATCH($B253,$B$39:$B$171,0),17))</f>
        <v>E</v>
      </c>
      <c r="R253" s="20">
        <f>IF(ISNA(INDEX($A$39:$T$171,MATCH($B253,$B$39:$B$171,0),18)),"",INDEX($A$39:$T$171,MATCH($B253,$B$39:$B$171,0),18))</f>
        <v>0</v>
      </c>
      <c r="S253" s="20">
        <f>IF(ISNA(INDEX($A$39:$T$171,MATCH($B253,$B$39:$B$171,0),19)),"",INDEX($A$39:$T$171,MATCH($B253,$B$39:$B$171,0),19))</f>
        <v>0</v>
      </c>
      <c r="T253" s="20" t="str">
        <f>IF(ISNA(INDEX($A$39:$T$171,MATCH($B253,$B$39:$B$171,0),20)),"",INDEX($A$39:$T$171,MATCH($B253,$B$39:$B$171,0),20))</f>
        <v>DD</v>
      </c>
      <c r="U253" s="87"/>
      <c r="V253" s="71"/>
      <c r="W253" s="71"/>
      <c r="X253" s="71"/>
      <c r="Y253" s="71"/>
      <c r="Z253" s="71"/>
    </row>
    <row r="254" spans="1:26" ht="14.4" x14ac:dyDescent="0.25">
      <c r="A254" s="80" t="s">
        <v>26</v>
      </c>
      <c r="B254" s="210"/>
      <c r="C254" s="210"/>
      <c r="D254" s="210"/>
      <c r="E254" s="210"/>
      <c r="F254" s="210"/>
      <c r="G254" s="210"/>
      <c r="H254" s="210"/>
      <c r="I254" s="210"/>
      <c r="J254" s="14">
        <f t="shared" ref="J254:P254" si="78">SUM(J253:J253)</f>
        <v>6</v>
      </c>
      <c r="K254" s="14">
        <f t="shared" si="78"/>
        <v>2</v>
      </c>
      <c r="L254" s="14">
        <f t="shared" si="78"/>
        <v>2</v>
      </c>
      <c r="M254" s="14">
        <f t="shared" si="78"/>
        <v>0</v>
      </c>
      <c r="N254" s="14">
        <f t="shared" si="78"/>
        <v>4</v>
      </c>
      <c r="O254" s="14">
        <f t="shared" si="78"/>
        <v>9</v>
      </c>
      <c r="P254" s="14">
        <f t="shared" si="78"/>
        <v>13</v>
      </c>
      <c r="Q254" s="80">
        <f>COUNTIF(Q253:Q253,"E")</f>
        <v>1</v>
      </c>
      <c r="R254" s="80">
        <f>COUNTIF(R253:R253,"C")</f>
        <v>0</v>
      </c>
      <c r="S254" s="80">
        <f>COUNTIF(S253:S253,"VP")</f>
        <v>0</v>
      </c>
      <c r="T254" s="81">
        <f>COUNTA(T253:T253)</f>
        <v>1</v>
      </c>
      <c r="U254" s="87"/>
      <c r="V254" s="71"/>
      <c r="W254" s="71"/>
      <c r="X254" s="71"/>
      <c r="Y254" s="71"/>
      <c r="Z254" s="71"/>
    </row>
    <row r="255" spans="1:26" ht="14.4" x14ac:dyDescent="0.25">
      <c r="A255" s="156" t="s">
        <v>153</v>
      </c>
      <c r="B255" s="156"/>
      <c r="C255" s="156"/>
      <c r="D255" s="156"/>
      <c r="E255" s="156"/>
      <c r="F255" s="156"/>
      <c r="G255" s="156"/>
      <c r="H255" s="156"/>
      <c r="I255" s="156"/>
      <c r="J255" s="14">
        <f t="shared" ref="J255:T255" si="79">SUM(J251,J254)</f>
        <v>43</v>
      </c>
      <c r="K255" s="14">
        <f t="shared" si="79"/>
        <v>16</v>
      </c>
      <c r="L255" s="14">
        <f t="shared" si="79"/>
        <v>16</v>
      </c>
      <c r="M255" s="14">
        <f t="shared" si="79"/>
        <v>0</v>
      </c>
      <c r="N255" s="14">
        <f t="shared" si="79"/>
        <v>32</v>
      </c>
      <c r="O255" s="14">
        <f t="shared" si="79"/>
        <v>48</v>
      </c>
      <c r="P255" s="14">
        <f t="shared" si="79"/>
        <v>80</v>
      </c>
      <c r="Q255" s="14">
        <f t="shared" si="79"/>
        <v>8</v>
      </c>
      <c r="R255" s="14">
        <f t="shared" si="79"/>
        <v>0</v>
      </c>
      <c r="S255" s="14">
        <f t="shared" si="79"/>
        <v>0</v>
      </c>
      <c r="T255" s="86">
        <f t="shared" si="79"/>
        <v>8</v>
      </c>
      <c r="U255" s="87"/>
      <c r="V255" s="71"/>
      <c r="W255" s="71"/>
      <c r="X255" s="71"/>
      <c r="Y255" s="71"/>
      <c r="Z255" s="71"/>
    </row>
    <row r="256" spans="1:26" x14ac:dyDescent="0.25">
      <c r="A256" s="156" t="s">
        <v>51</v>
      </c>
      <c r="B256" s="156"/>
      <c r="C256" s="156"/>
      <c r="D256" s="156"/>
      <c r="E256" s="156"/>
      <c r="F256" s="156"/>
      <c r="G256" s="156"/>
      <c r="H256" s="156"/>
      <c r="I256" s="156"/>
      <c r="J256" s="156"/>
      <c r="K256" s="14">
        <f t="shared" ref="K256:P256" si="80">K251*14+K254*12</f>
        <v>220</v>
      </c>
      <c r="L256" s="14">
        <f t="shared" si="80"/>
        <v>220</v>
      </c>
      <c r="M256" s="14">
        <f t="shared" si="80"/>
        <v>0</v>
      </c>
      <c r="N256" s="14">
        <f t="shared" si="80"/>
        <v>440</v>
      </c>
      <c r="O256" s="14">
        <f t="shared" si="80"/>
        <v>654</v>
      </c>
      <c r="P256" s="14">
        <f t="shared" si="80"/>
        <v>1094</v>
      </c>
      <c r="Q256" s="317"/>
      <c r="R256" s="317"/>
      <c r="S256" s="317"/>
      <c r="T256" s="317"/>
    </row>
    <row r="257" spans="1:26" ht="12.75" customHeight="1" x14ac:dyDescent="0.25">
      <c r="A257" s="156"/>
      <c r="B257" s="156"/>
      <c r="C257" s="156"/>
      <c r="D257" s="156"/>
      <c r="E257" s="156"/>
      <c r="F257" s="156"/>
      <c r="G257" s="156"/>
      <c r="H257" s="156"/>
      <c r="I257" s="156"/>
      <c r="J257" s="156"/>
      <c r="K257" s="307">
        <f>SUM(K256:M256)</f>
        <v>440</v>
      </c>
      <c r="L257" s="307"/>
      <c r="M257" s="307"/>
      <c r="N257" s="307">
        <f>SUM(N256:O256)</f>
        <v>1094</v>
      </c>
      <c r="O257" s="307"/>
      <c r="P257" s="307"/>
      <c r="Q257" s="317"/>
      <c r="R257" s="317"/>
      <c r="S257" s="317"/>
      <c r="T257" s="317"/>
    </row>
    <row r="258" spans="1:26" s="43" customFormat="1" ht="18" customHeight="1" x14ac:dyDescent="0.25">
      <c r="A258" s="296" t="s">
        <v>99</v>
      </c>
      <c r="B258" s="297"/>
      <c r="C258" s="297"/>
      <c r="D258" s="297"/>
      <c r="E258" s="297"/>
      <c r="F258" s="297"/>
      <c r="G258" s="297"/>
      <c r="H258" s="297"/>
      <c r="I258" s="297"/>
      <c r="J258" s="298"/>
      <c r="K258" s="340">
        <f>T255/SUM(T51,T68,T83,T98,T115,T129)</f>
        <v>0.2</v>
      </c>
      <c r="L258" s="340"/>
      <c r="M258" s="340"/>
      <c r="N258" s="340"/>
      <c r="O258" s="340"/>
      <c r="P258" s="340"/>
      <c r="Q258" s="340"/>
      <c r="R258" s="340"/>
      <c r="S258" s="340"/>
      <c r="T258" s="340"/>
    </row>
    <row r="259" spans="1:26" ht="18" customHeight="1" x14ac:dyDescent="0.25">
      <c r="A259" s="245" t="s">
        <v>100</v>
      </c>
      <c r="B259" s="245"/>
      <c r="C259" s="245"/>
      <c r="D259" s="245"/>
      <c r="E259" s="245"/>
      <c r="F259" s="245"/>
      <c r="G259" s="245"/>
      <c r="H259" s="245"/>
      <c r="I259" s="245"/>
      <c r="J259" s="245"/>
      <c r="K259" s="340">
        <f>K257/(SUM(N51,N68,N83,N98,N115)*14+N129*12)</f>
        <v>0.21760633036597429</v>
      </c>
      <c r="L259" s="340"/>
      <c r="M259" s="340"/>
      <c r="N259" s="340"/>
      <c r="O259" s="340"/>
      <c r="P259" s="340"/>
      <c r="Q259" s="340"/>
      <c r="R259" s="340"/>
      <c r="S259" s="340"/>
      <c r="T259" s="340"/>
    </row>
    <row r="260" spans="1:26" x14ac:dyDescent="0.25">
      <c r="B260" s="2"/>
      <c r="C260" s="2"/>
      <c r="D260" s="2"/>
      <c r="E260" s="2"/>
      <c r="F260" s="2"/>
      <c r="G260" s="2"/>
      <c r="M260" s="6"/>
      <c r="N260" s="6"/>
      <c r="O260" s="6"/>
      <c r="P260" s="6"/>
      <c r="Q260" s="6"/>
      <c r="R260" s="6"/>
      <c r="S260" s="6"/>
    </row>
    <row r="261" spans="1:26" x14ac:dyDescent="0.25">
      <c r="A261" s="211" t="s">
        <v>296</v>
      </c>
      <c r="B261" s="212"/>
      <c r="C261" s="212"/>
      <c r="D261" s="212"/>
      <c r="E261" s="212"/>
      <c r="F261" s="212"/>
      <c r="G261" s="212"/>
      <c r="H261" s="212"/>
      <c r="I261" s="212"/>
      <c r="J261" s="212"/>
      <c r="K261" s="212"/>
      <c r="L261" s="212"/>
      <c r="M261" s="212"/>
      <c r="N261" s="212"/>
      <c r="O261" s="212"/>
      <c r="P261" s="212"/>
      <c r="Q261" s="212"/>
      <c r="R261" s="212"/>
      <c r="S261" s="212"/>
      <c r="T261" s="213"/>
    </row>
    <row r="262" spans="1:26" s="115" customFormat="1" x14ac:dyDescent="0.25">
      <c r="A262" s="214"/>
      <c r="B262" s="215"/>
      <c r="C262" s="215"/>
      <c r="D262" s="215"/>
      <c r="E262" s="215"/>
      <c r="F262" s="215"/>
      <c r="G262" s="215"/>
      <c r="H262" s="215"/>
      <c r="I262" s="215"/>
      <c r="J262" s="215"/>
      <c r="K262" s="215"/>
      <c r="L262" s="215"/>
      <c r="M262" s="215"/>
      <c r="N262" s="215"/>
      <c r="O262" s="215"/>
      <c r="P262" s="215"/>
      <c r="Q262" s="215"/>
      <c r="R262" s="215"/>
      <c r="S262" s="215"/>
      <c r="T262" s="216"/>
    </row>
    <row r="263" spans="1:26" x14ac:dyDescent="0.25">
      <c r="A263" s="210" t="s">
        <v>28</v>
      </c>
      <c r="B263" s="210" t="s">
        <v>27</v>
      </c>
      <c r="C263" s="210"/>
      <c r="D263" s="210"/>
      <c r="E263" s="210"/>
      <c r="F263" s="210"/>
      <c r="G263" s="210"/>
      <c r="H263" s="210"/>
      <c r="I263" s="210"/>
      <c r="J263" s="169" t="s">
        <v>41</v>
      </c>
      <c r="K263" s="172" t="s">
        <v>25</v>
      </c>
      <c r="L263" s="184"/>
      <c r="M263" s="173"/>
      <c r="N263" s="172" t="s">
        <v>42</v>
      </c>
      <c r="O263" s="184"/>
      <c r="P263" s="173"/>
      <c r="Q263" s="172" t="s">
        <v>24</v>
      </c>
      <c r="R263" s="184"/>
      <c r="S263" s="173"/>
      <c r="T263" s="169" t="s">
        <v>23</v>
      </c>
    </row>
    <row r="264" spans="1:26" s="115" customFormat="1" x14ac:dyDescent="0.25">
      <c r="A264" s="210"/>
      <c r="B264" s="210"/>
      <c r="C264" s="210"/>
      <c r="D264" s="210"/>
      <c r="E264" s="210"/>
      <c r="F264" s="210"/>
      <c r="G264" s="210"/>
      <c r="H264" s="210"/>
      <c r="I264" s="210"/>
      <c r="J264" s="169"/>
      <c r="K264" s="174"/>
      <c r="L264" s="185"/>
      <c r="M264" s="175"/>
      <c r="N264" s="174"/>
      <c r="O264" s="185"/>
      <c r="P264" s="175"/>
      <c r="Q264" s="174"/>
      <c r="R264" s="185"/>
      <c r="S264" s="175"/>
      <c r="T264" s="169"/>
    </row>
    <row r="265" spans="1:26" x14ac:dyDescent="0.25">
      <c r="A265" s="210"/>
      <c r="B265" s="210"/>
      <c r="C265" s="210"/>
      <c r="D265" s="210"/>
      <c r="E265" s="210"/>
      <c r="F265" s="210"/>
      <c r="G265" s="210"/>
      <c r="H265" s="210"/>
      <c r="I265" s="210"/>
      <c r="J265" s="169"/>
      <c r="K265" s="82" t="s">
        <v>29</v>
      </c>
      <c r="L265" s="82" t="s">
        <v>30</v>
      </c>
      <c r="M265" s="82" t="s">
        <v>31</v>
      </c>
      <c r="N265" s="82" t="s">
        <v>35</v>
      </c>
      <c r="O265" s="82" t="s">
        <v>8</v>
      </c>
      <c r="P265" s="82" t="s">
        <v>32</v>
      </c>
      <c r="Q265" s="82" t="s">
        <v>33</v>
      </c>
      <c r="R265" s="82" t="s">
        <v>29</v>
      </c>
      <c r="S265" s="82" t="s">
        <v>34</v>
      </c>
      <c r="T265" s="169"/>
    </row>
    <row r="266" spans="1:26" x14ac:dyDescent="0.25">
      <c r="A266" s="210" t="s">
        <v>59</v>
      </c>
      <c r="B266" s="210"/>
      <c r="C266" s="210"/>
      <c r="D266" s="210"/>
      <c r="E266" s="210"/>
      <c r="F266" s="210"/>
      <c r="G266" s="210"/>
      <c r="H266" s="210"/>
      <c r="I266" s="210"/>
      <c r="J266" s="210"/>
      <c r="K266" s="210"/>
      <c r="L266" s="210"/>
      <c r="M266" s="210"/>
      <c r="N266" s="210"/>
      <c r="O266" s="210"/>
      <c r="P266" s="210"/>
      <c r="Q266" s="210"/>
      <c r="R266" s="210"/>
      <c r="S266" s="210"/>
      <c r="T266" s="210"/>
      <c r="U266" s="48"/>
    </row>
    <row r="267" spans="1:26" x14ac:dyDescent="0.25">
      <c r="A267" s="22" t="str">
        <f t="shared" ref="A267:A289" si="81">IF(ISNA(INDEX($A$39:$T$171,MATCH($B267,$B$39:$B$171,0),1)),"",INDEX($A$39:$T$171,MATCH($B267,$B$39:$B$171,0),1))</f>
        <v>ULR1101</v>
      </c>
      <c r="B267" s="311" t="s">
        <v>192</v>
      </c>
      <c r="C267" s="312"/>
      <c r="D267" s="312"/>
      <c r="E267" s="312"/>
      <c r="F267" s="312"/>
      <c r="G267" s="312"/>
      <c r="H267" s="312"/>
      <c r="I267" s="313"/>
      <c r="J267" s="12">
        <f t="shared" ref="J267:J289" si="82">IF(ISNA(INDEX($A$39:$T$171,MATCH($B267,$B$39:$B$171,0),10)),"",INDEX($A$39:$T$171,MATCH($B267,$B$39:$B$171,0),10))</f>
        <v>6</v>
      </c>
      <c r="K267" s="12">
        <f t="shared" ref="K267:K289" si="83">IF(ISNA(INDEX($A$39:$T$171,MATCH($B267,$B$39:$B$171,0),11)),"",INDEX($A$39:$T$171,MATCH($B267,$B$39:$B$171,0),11))</f>
        <v>2</v>
      </c>
      <c r="L267" s="12">
        <f t="shared" ref="L267:L289" si="84">IF(ISNA(INDEX($A$39:$T$171,MATCH($B267,$B$39:$B$171,0),12)),"",INDEX($A$39:$T$171,MATCH($B267,$B$39:$B$171,0),12))</f>
        <v>2</v>
      </c>
      <c r="M267" s="12">
        <f t="shared" ref="M267:M289" si="85">IF(ISNA(INDEX($A$39:$T$171,MATCH($B267,$B$39:$B$171,0),13)),"",INDEX($A$39:$T$171,MATCH($B267,$B$39:$B$171,0),13))</f>
        <v>0</v>
      </c>
      <c r="N267" s="12">
        <f t="shared" ref="N267:N289" si="86">IF(ISNA(INDEX($A$39:$T$171,MATCH($B267,$B$39:$B$171,0),14)),"",INDEX($A$39:$T$171,MATCH($B267,$B$39:$B$171,0),14))</f>
        <v>4</v>
      </c>
      <c r="O267" s="12">
        <f t="shared" ref="O267:O289" si="87">IF(ISNA(INDEX($A$39:$T$171,MATCH($B267,$B$39:$B$171,0),15)),"",INDEX($A$39:$T$171,MATCH($B267,$B$39:$B$171,0),15))</f>
        <v>7</v>
      </c>
      <c r="P267" s="12">
        <f t="shared" ref="P267:P289" si="88">IF(ISNA(INDEX($A$39:$T$171,MATCH($B267,$B$39:$B$171,0),16)),"",INDEX($A$39:$T$171,MATCH($B267,$B$39:$B$171,0),16))</f>
        <v>11</v>
      </c>
      <c r="Q267" s="20" t="str">
        <f t="shared" ref="Q267:Q289" si="89">IF(ISNA(INDEX($A$39:$T$171,MATCH($B267,$B$39:$B$171,0),17)),"",INDEX($A$39:$T$171,MATCH($B267,$B$39:$B$171,0),17))</f>
        <v>E</v>
      </c>
      <c r="R267" s="20">
        <f t="shared" ref="R267:R289" si="90">IF(ISNA(INDEX($A$39:$T$171,MATCH($B267,$B$39:$B$171,0),18)),"",INDEX($A$39:$T$171,MATCH($B267,$B$39:$B$171,0),18))</f>
        <v>0</v>
      </c>
      <c r="S267" s="20">
        <f t="shared" ref="S267:S289" si="91">IF(ISNA(INDEX($A$39:$T$171,MATCH($B267,$B$39:$B$171,0),19)),"",INDEX($A$39:$T$171,MATCH($B267,$B$39:$B$171,0),19))</f>
        <v>0</v>
      </c>
      <c r="T267" s="20" t="str">
        <f t="shared" ref="T267:T289" si="92">IF(ISNA(INDEX($A$39:$T$171,MATCH($B267,$B$39:$B$171,0),20)),"",INDEX($A$39:$T$171,MATCH($B267,$B$39:$B$171,0),20))</f>
        <v>DS</v>
      </c>
      <c r="U267" s="48"/>
    </row>
    <row r="268" spans="1:26" x14ac:dyDescent="0.25">
      <c r="A268" s="22" t="str">
        <f t="shared" si="81"/>
        <v>ULR1102</v>
      </c>
      <c r="B268" s="311" t="s">
        <v>193</v>
      </c>
      <c r="C268" s="312"/>
      <c r="D268" s="312"/>
      <c r="E268" s="312"/>
      <c r="F268" s="312"/>
      <c r="G268" s="312"/>
      <c r="H268" s="312"/>
      <c r="I268" s="313"/>
      <c r="J268" s="12">
        <f t="shared" si="82"/>
        <v>5</v>
      </c>
      <c r="K268" s="12">
        <f t="shared" si="83"/>
        <v>2</v>
      </c>
      <c r="L268" s="12">
        <f t="shared" si="84"/>
        <v>2</v>
      </c>
      <c r="M268" s="12">
        <f t="shared" si="85"/>
        <v>0</v>
      </c>
      <c r="N268" s="12">
        <f t="shared" si="86"/>
        <v>4</v>
      </c>
      <c r="O268" s="12">
        <f t="shared" si="87"/>
        <v>5</v>
      </c>
      <c r="P268" s="12">
        <f t="shared" si="88"/>
        <v>9</v>
      </c>
      <c r="Q268" s="20" t="str">
        <f t="shared" si="89"/>
        <v>E</v>
      </c>
      <c r="R268" s="20">
        <f t="shared" si="90"/>
        <v>0</v>
      </c>
      <c r="S268" s="20">
        <f t="shared" si="91"/>
        <v>0</v>
      </c>
      <c r="T268" s="20" t="str">
        <f t="shared" si="92"/>
        <v>DS</v>
      </c>
      <c r="U268" s="48"/>
    </row>
    <row r="269" spans="1:26" ht="14.4" x14ac:dyDescent="0.3">
      <c r="A269" s="22" t="str">
        <f t="shared" si="81"/>
        <v>ULX2001</v>
      </c>
      <c r="B269" s="337" t="s">
        <v>196</v>
      </c>
      <c r="C269" s="338"/>
      <c r="D269" s="338"/>
      <c r="E269" s="338"/>
      <c r="F269" s="338"/>
      <c r="G269" s="338"/>
      <c r="H269" s="338"/>
      <c r="I269" s="339"/>
      <c r="J269" s="12">
        <f t="shared" si="82"/>
        <v>4</v>
      </c>
      <c r="K269" s="12">
        <f t="shared" si="83"/>
        <v>2</v>
      </c>
      <c r="L269" s="12">
        <f t="shared" si="84"/>
        <v>1</v>
      </c>
      <c r="M269" s="12">
        <f t="shared" si="85"/>
        <v>0</v>
      </c>
      <c r="N269" s="12">
        <f t="shared" si="86"/>
        <v>3</v>
      </c>
      <c r="O269" s="12">
        <f t="shared" si="87"/>
        <v>4</v>
      </c>
      <c r="P269" s="12">
        <f t="shared" si="88"/>
        <v>7</v>
      </c>
      <c r="Q269" s="20" t="str">
        <f t="shared" si="89"/>
        <v>E</v>
      </c>
      <c r="R269" s="20">
        <f t="shared" si="90"/>
        <v>0</v>
      </c>
      <c r="S269" s="20">
        <f t="shared" si="91"/>
        <v>0</v>
      </c>
      <c r="T269" s="20" t="str">
        <f t="shared" si="92"/>
        <v>DS</v>
      </c>
      <c r="U269" s="61"/>
      <c r="V269" s="62"/>
    </row>
    <row r="270" spans="1:26" ht="14.4" x14ac:dyDescent="0.3">
      <c r="A270" s="22" t="str">
        <f t="shared" si="81"/>
        <v>ULR2000</v>
      </c>
      <c r="B270" s="311" t="s">
        <v>194</v>
      </c>
      <c r="C270" s="312"/>
      <c r="D270" s="312"/>
      <c r="E270" s="312"/>
      <c r="F270" s="312"/>
      <c r="G270" s="312"/>
      <c r="H270" s="312"/>
      <c r="I270" s="313"/>
      <c r="J270" s="12">
        <f t="shared" si="82"/>
        <v>5</v>
      </c>
      <c r="K270" s="12">
        <f t="shared" si="83"/>
        <v>2</v>
      </c>
      <c r="L270" s="12">
        <f t="shared" si="84"/>
        <v>2</v>
      </c>
      <c r="M270" s="12">
        <f t="shared" si="85"/>
        <v>0</v>
      </c>
      <c r="N270" s="12">
        <f t="shared" si="86"/>
        <v>4</v>
      </c>
      <c r="O270" s="12">
        <f t="shared" si="87"/>
        <v>5</v>
      </c>
      <c r="P270" s="12">
        <f t="shared" si="88"/>
        <v>9</v>
      </c>
      <c r="Q270" s="20" t="str">
        <f t="shared" si="89"/>
        <v>E</v>
      </c>
      <c r="R270" s="20">
        <f t="shared" si="90"/>
        <v>0</v>
      </c>
      <c r="S270" s="20">
        <f t="shared" si="91"/>
        <v>0</v>
      </c>
      <c r="T270" s="20" t="str">
        <f t="shared" si="92"/>
        <v>DS</v>
      </c>
      <c r="U270" s="85"/>
      <c r="V270" s="62"/>
      <c r="W270" s="62"/>
      <c r="X270" s="62"/>
      <c r="Y270" s="62"/>
      <c r="Z270" s="62"/>
    </row>
    <row r="271" spans="1:26" ht="26.4" customHeight="1" x14ac:dyDescent="0.3">
      <c r="A271" s="22" t="str">
        <f t="shared" si="81"/>
        <v>ULR2001</v>
      </c>
      <c r="B271" s="311" t="s">
        <v>195</v>
      </c>
      <c r="C271" s="312"/>
      <c r="D271" s="312"/>
      <c r="E271" s="312"/>
      <c r="F271" s="312"/>
      <c r="G271" s="312"/>
      <c r="H271" s="312"/>
      <c r="I271" s="313"/>
      <c r="J271" s="12">
        <f t="shared" si="82"/>
        <v>5</v>
      </c>
      <c r="K271" s="12">
        <f t="shared" si="83"/>
        <v>2</v>
      </c>
      <c r="L271" s="12">
        <f t="shared" si="84"/>
        <v>2</v>
      </c>
      <c r="M271" s="12">
        <f t="shared" si="85"/>
        <v>0</v>
      </c>
      <c r="N271" s="12">
        <f t="shared" si="86"/>
        <v>4</v>
      </c>
      <c r="O271" s="12">
        <f t="shared" si="87"/>
        <v>5</v>
      </c>
      <c r="P271" s="12">
        <f t="shared" si="88"/>
        <v>9</v>
      </c>
      <c r="Q271" s="20" t="str">
        <f t="shared" si="89"/>
        <v>E</v>
      </c>
      <c r="R271" s="20">
        <f t="shared" si="90"/>
        <v>0</v>
      </c>
      <c r="S271" s="20">
        <f t="shared" si="91"/>
        <v>0</v>
      </c>
      <c r="T271" s="20" t="str">
        <f t="shared" si="92"/>
        <v>DS</v>
      </c>
      <c r="U271" s="85"/>
      <c r="V271" s="62"/>
      <c r="W271" s="62"/>
      <c r="X271" s="62"/>
      <c r="Y271" s="62"/>
      <c r="Z271" s="62"/>
    </row>
    <row r="272" spans="1:26" ht="14.4" x14ac:dyDescent="0.3">
      <c r="A272" s="22" t="str">
        <f t="shared" si="81"/>
        <v>ULR2003</v>
      </c>
      <c r="B272" s="311" t="s">
        <v>259</v>
      </c>
      <c r="C272" s="312"/>
      <c r="D272" s="312"/>
      <c r="E272" s="312"/>
      <c r="F272" s="312"/>
      <c r="G272" s="312"/>
      <c r="H272" s="312"/>
      <c r="I272" s="313"/>
      <c r="J272" s="12">
        <f t="shared" si="82"/>
        <v>3</v>
      </c>
      <c r="K272" s="12">
        <f t="shared" si="83"/>
        <v>0</v>
      </c>
      <c r="L272" s="12">
        <f t="shared" si="84"/>
        <v>2</v>
      </c>
      <c r="M272" s="12">
        <f t="shared" si="85"/>
        <v>0</v>
      </c>
      <c r="N272" s="12">
        <f t="shared" si="86"/>
        <v>2</v>
      </c>
      <c r="O272" s="12">
        <f t="shared" si="87"/>
        <v>3</v>
      </c>
      <c r="P272" s="12">
        <f t="shared" si="88"/>
        <v>5</v>
      </c>
      <c r="Q272" s="20">
        <f t="shared" si="89"/>
        <v>0</v>
      </c>
      <c r="R272" s="20" t="str">
        <f t="shared" si="90"/>
        <v>C</v>
      </c>
      <c r="S272" s="20">
        <f t="shared" si="91"/>
        <v>0</v>
      </c>
      <c r="T272" s="20" t="str">
        <f t="shared" si="92"/>
        <v>DS</v>
      </c>
      <c r="U272" s="85"/>
      <c r="V272" s="62"/>
      <c r="W272" s="62"/>
      <c r="X272" s="62"/>
      <c r="Y272" s="62"/>
      <c r="Z272" s="62"/>
    </row>
    <row r="273" spans="1:26" ht="14.4" x14ac:dyDescent="0.3">
      <c r="A273" s="22" t="str">
        <f t="shared" si="81"/>
        <v>ULX2002</v>
      </c>
      <c r="B273" s="301" t="s">
        <v>163</v>
      </c>
      <c r="C273" s="302"/>
      <c r="D273" s="302"/>
      <c r="E273" s="302"/>
      <c r="F273" s="302"/>
      <c r="G273" s="302"/>
      <c r="H273" s="302"/>
      <c r="I273" s="303"/>
      <c r="J273" s="12">
        <f t="shared" si="82"/>
        <v>4</v>
      </c>
      <c r="K273" s="12">
        <f t="shared" si="83"/>
        <v>2</v>
      </c>
      <c r="L273" s="12">
        <f t="shared" si="84"/>
        <v>2</v>
      </c>
      <c r="M273" s="12">
        <f t="shared" si="85"/>
        <v>0</v>
      </c>
      <c r="N273" s="12">
        <f t="shared" si="86"/>
        <v>4</v>
      </c>
      <c r="O273" s="12">
        <f t="shared" si="87"/>
        <v>3</v>
      </c>
      <c r="P273" s="12">
        <f t="shared" si="88"/>
        <v>7</v>
      </c>
      <c r="Q273" s="20" t="str">
        <f t="shared" si="89"/>
        <v>E</v>
      </c>
      <c r="R273" s="20">
        <f t="shared" si="90"/>
        <v>0</v>
      </c>
      <c r="S273" s="20">
        <f t="shared" si="91"/>
        <v>0</v>
      </c>
      <c r="T273" s="20" t="str">
        <f t="shared" si="92"/>
        <v>DS</v>
      </c>
      <c r="U273" s="85"/>
      <c r="V273" s="62"/>
      <c r="W273" s="62"/>
      <c r="X273" s="62"/>
      <c r="Y273" s="62"/>
      <c r="Z273" s="62"/>
    </row>
    <row r="274" spans="1:26" s="59" customFormat="1" ht="14.4" x14ac:dyDescent="0.3">
      <c r="A274" s="22" t="str">
        <f t="shared" si="81"/>
        <v>ULR2004</v>
      </c>
      <c r="B274" s="206" t="s">
        <v>284</v>
      </c>
      <c r="C274" s="207"/>
      <c r="D274" s="207"/>
      <c r="E274" s="207"/>
      <c r="F274" s="207"/>
      <c r="G274" s="207"/>
      <c r="H274" s="207"/>
      <c r="I274" s="208"/>
      <c r="J274" s="12">
        <f t="shared" si="82"/>
        <v>6</v>
      </c>
      <c r="K274" s="12">
        <f t="shared" si="83"/>
        <v>2</v>
      </c>
      <c r="L274" s="12">
        <f t="shared" si="84"/>
        <v>1</v>
      </c>
      <c r="M274" s="12">
        <f t="shared" si="85"/>
        <v>0</v>
      </c>
      <c r="N274" s="12">
        <f t="shared" si="86"/>
        <v>3</v>
      </c>
      <c r="O274" s="12">
        <f t="shared" si="87"/>
        <v>8</v>
      </c>
      <c r="P274" s="12">
        <f t="shared" si="88"/>
        <v>11</v>
      </c>
      <c r="Q274" s="20" t="str">
        <f t="shared" si="89"/>
        <v>E</v>
      </c>
      <c r="R274" s="20">
        <f t="shared" si="90"/>
        <v>0</v>
      </c>
      <c r="S274" s="20">
        <f t="shared" si="91"/>
        <v>0</v>
      </c>
      <c r="T274" s="20" t="str">
        <f t="shared" si="92"/>
        <v>DS</v>
      </c>
      <c r="U274" s="85"/>
      <c r="V274" s="62"/>
      <c r="W274" s="62"/>
      <c r="X274" s="62"/>
      <c r="Y274" s="62"/>
      <c r="Z274" s="62"/>
    </row>
    <row r="275" spans="1:26" s="59" customFormat="1" ht="26.4" customHeight="1" x14ac:dyDescent="0.3">
      <c r="A275" s="22" t="str">
        <f t="shared" si="81"/>
        <v>ULR1312</v>
      </c>
      <c r="B275" s="304" t="s">
        <v>197</v>
      </c>
      <c r="C275" s="305"/>
      <c r="D275" s="305"/>
      <c r="E275" s="305"/>
      <c r="F275" s="305"/>
      <c r="G275" s="305"/>
      <c r="H275" s="305"/>
      <c r="I275" s="306"/>
      <c r="J275" s="12">
        <f t="shared" si="82"/>
        <v>5</v>
      </c>
      <c r="K275" s="12">
        <f t="shared" si="83"/>
        <v>2</v>
      </c>
      <c r="L275" s="12">
        <f t="shared" si="84"/>
        <v>2</v>
      </c>
      <c r="M275" s="12">
        <f t="shared" si="85"/>
        <v>0</v>
      </c>
      <c r="N275" s="12">
        <f t="shared" si="86"/>
        <v>4</v>
      </c>
      <c r="O275" s="12">
        <f t="shared" si="87"/>
        <v>5</v>
      </c>
      <c r="P275" s="12">
        <f t="shared" si="88"/>
        <v>9</v>
      </c>
      <c r="Q275" s="20" t="str">
        <f t="shared" si="89"/>
        <v>E</v>
      </c>
      <c r="R275" s="20">
        <f t="shared" si="90"/>
        <v>0</v>
      </c>
      <c r="S275" s="20">
        <f t="shared" si="91"/>
        <v>0</v>
      </c>
      <c r="T275" s="20" t="str">
        <f t="shared" si="92"/>
        <v>DS</v>
      </c>
      <c r="U275" s="85"/>
      <c r="V275" s="62"/>
      <c r="W275" s="62"/>
      <c r="X275" s="62"/>
      <c r="Y275" s="62"/>
      <c r="Z275" s="62"/>
    </row>
    <row r="276" spans="1:26" s="59" customFormat="1" ht="26.4" customHeight="1" x14ac:dyDescent="0.3">
      <c r="A276" s="22" t="str">
        <f t="shared" si="81"/>
        <v>ULR2005</v>
      </c>
      <c r="B276" s="304" t="s">
        <v>287</v>
      </c>
      <c r="C276" s="305"/>
      <c r="D276" s="305"/>
      <c r="E276" s="305"/>
      <c r="F276" s="305"/>
      <c r="G276" s="305"/>
      <c r="H276" s="305"/>
      <c r="I276" s="306"/>
      <c r="J276" s="12">
        <f t="shared" si="82"/>
        <v>5</v>
      </c>
      <c r="K276" s="12">
        <f t="shared" si="83"/>
        <v>2</v>
      </c>
      <c r="L276" s="12">
        <f t="shared" si="84"/>
        <v>2</v>
      </c>
      <c r="M276" s="12">
        <f t="shared" si="85"/>
        <v>0</v>
      </c>
      <c r="N276" s="12">
        <f t="shared" si="86"/>
        <v>4</v>
      </c>
      <c r="O276" s="12">
        <f t="shared" si="87"/>
        <v>5</v>
      </c>
      <c r="P276" s="12">
        <f t="shared" si="88"/>
        <v>9</v>
      </c>
      <c r="Q276" s="20" t="str">
        <f t="shared" si="89"/>
        <v>E</v>
      </c>
      <c r="R276" s="20">
        <f t="shared" si="90"/>
        <v>0</v>
      </c>
      <c r="S276" s="20">
        <f t="shared" si="91"/>
        <v>0</v>
      </c>
      <c r="T276" s="20" t="str">
        <f t="shared" si="92"/>
        <v>DS</v>
      </c>
      <c r="U276" s="85"/>
      <c r="V276" s="62"/>
      <c r="W276" s="62"/>
      <c r="X276" s="62"/>
      <c r="Y276" s="62"/>
      <c r="Z276" s="62"/>
    </row>
    <row r="277" spans="1:26" s="59" customFormat="1" ht="14.4" x14ac:dyDescent="0.3">
      <c r="A277" s="22" t="str">
        <f t="shared" si="81"/>
        <v>ULX2003</v>
      </c>
      <c r="B277" s="301" t="s">
        <v>164</v>
      </c>
      <c r="C277" s="302"/>
      <c r="D277" s="302"/>
      <c r="E277" s="302"/>
      <c r="F277" s="302"/>
      <c r="G277" s="302"/>
      <c r="H277" s="302"/>
      <c r="I277" s="303"/>
      <c r="J277" s="12">
        <f t="shared" si="82"/>
        <v>4</v>
      </c>
      <c r="K277" s="12">
        <f t="shared" si="83"/>
        <v>2</v>
      </c>
      <c r="L277" s="12">
        <f t="shared" si="84"/>
        <v>2</v>
      </c>
      <c r="M277" s="12">
        <f t="shared" si="85"/>
        <v>0</v>
      </c>
      <c r="N277" s="12">
        <f t="shared" si="86"/>
        <v>4</v>
      </c>
      <c r="O277" s="12">
        <f t="shared" si="87"/>
        <v>3</v>
      </c>
      <c r="P277" s="12">
        <f t="shared" si="88"/>
        <v>7</v>
      </c>
      <c r="Q277" s="20" t="str">
        <f t="shared" si="89"/>
        <v>E</v>
      </c>
      <c r="R277" s="20">
        <f t="shared" si="90"/>
        <v>0</v>
      </c>
      <c r="S277" s="20">
        <f t="shared" si="91"/>
        <v>0</v>
      </c>
      <c r="T277" s="20" t="str">
        <f t="shared" si="92"/>
        <v>DS</v>
      </c>
      <c r="U277" s="85"/>
      <c r="V277" s="62"/>
      <c r="W277" s="62"/>
      <c r="X277" s="62"/>
      <c r="Y277" s="62"/>
      <c r="Z277" s="62"/>
    </row>
    <row r="278" spans="1:26" s="59" customFormat="1" ht="25.8" customHeight="1" x14ac:dyDescent="0.3">
      <c r="A278" s="22" t="str">
        <f t="shared" si="81"/>
        <v>ULR1415</v>
      </c>
      <c r="B278" s="304" t="s">
        <v>198</v>
      </c>
      <c r="C278" s="305"/>
      <c r="D278" s="305"/>
      <c r="E278" s="305"/>
      <c r="F278" s="305"/>
      <c r="G278" s="305"/>
      <c r="H278" s="305"/>
      <c r="I278" s="306"/>
      <c r="J278" s="12">
        <f t="shared" si="82"/>
        <v>6</v>
      </c>
      <c r="K278" s="12">
        <f t="shared" si="83"/>
        <v>2</v>
      </c>
      <c r="L278" s="12">
        <f t="shared" si="84"/>
        <v>2</v>
      </c>
      <c r="M278" s="12">
        <f t="shared" si="85"/>
        <v>0</v>
      </c>
      <c r="N278" s="12">
        <f t="shared" si="86"/>
        <v>4</v>
      </c>
      <c r="O278" s="12">
        <f t="shared" si="87"/>
        <v>7</v>
      </c>
      <c r="P278" s="12">
        <f t="shared" si="88"/>
        <v>11</v>
      </c>
      <c r="Q278" s="20" t="str">
        <f t="shared" si="89"/>
        <v>E</v>
      </c>
      <c r="R278" s="20">
        <f t="shared" si="90"/>
        <v>0</v>
      </c>
      <c r="S278" s="20">
        <f t="shared" si="91"/>
        <v>0</v>
      </c>
      <c r="T278" s="20" t="str">
        <f t="shared" si="92"/>
        <v>DS</v>
      </c>
      <c r="U278" s="85"/>
      <c r="V278" s="62"/>
      <c r="W278" s="62"/>
      <c r="X278" s="62"/>
      <c r="Y278" s="62"/>
      <c r="Z278" s="62"/>
    </row>
    <row r="279" spans="1:26" s="59" customFormat="1" ht="14.4" x14ac:dyDescent="0.3">
      <c r="A279" s="22" t="str">
        <f t="shared" si="81"/>
        <v>ULR2006</v>
      </c>
      <c r="B279" s="301" t="s">
        <v>206</v>
      </c>
      <c r="C279" s="302"/>
      <c r="D279" s="302"/>
      <c r="E279" s="302"/>
      <c r="F279" s="302"/>
      <c r="G279" s="302"/>
      <c r="H279" s="302"/>
      <c r="I279" s="303"/>
      <c r="J279" s="12">
        <f t="shared" si="82"/>
        <v>4</v>
      </c>
      <c r="K279" s="12">
        <f t="shared" si="83"/>
        <v>2</v>
      </c>
      <c r="L279" s="12">
        <f t="shared" si="84"/>
        <v>2</v>
      </c>
      <c r="M279" s="12">
        <f t="shared" si="85"/>
        <v>0</v>
      </c>
      <c r="N279" s="12">
        <f t="shared" si="86"/>
        <v>4</v>
      </c>
      <c r="O279" s="12">
        <f t="shared" si="87"/>
        <v>3</v>
      </c>
      <c r="P279" s="12">
        <f t="shared" si="88"/>
        <v>7</v>
      </c>
      <c r="Q279" s="20" t="str">
        <f t="shared" si="89"/>
        <v>E</v>
      </c>
      <c r="R279" s="20">
        <f t="shared" si="90"/>
        <v>0</v>
      </c>
      <c r="S279" s="20">
        <f t="shared" si="91"/>
        <v>0</v>
      </c>
      <c r="T279" s="20" t="str">
        <f t="shared" si="92"/>
        <v>DS</v>
      </c>
      <c r="U279" s="85"/>
      <c r="V279" s="62"/>
      <c r="W279" s="62"/>
      <c r="X279" s="62"/>
      <c r="Y279" s="62"/>
      <c r="Z279" s="62"/>
    </row>
    <row r="280" spans="1:26" s="59" customFormat="1" ht="14.4" x14ac:dyDescent="0.3">
      <c r="A280" s="22" t="str">
        <f t="shared" si="81"/>
        <v>ULR2007</v>
      </c>
      <c r="B280" s="301" t="s">
        <v>202</v>
      </c>
      <c r="C280" s="302"/>
      <c r="D280" s="302"/>
      <c r="E280" s="302"/>
      <c r="F280" s="302"/>
      <c r="G280" s="302"/>
      <c r="H280" s="302"/>
      <c r="I280" s="303"/>
      <c r="J280" s="12">
        <f t="shared" si="82"/>
        <v>4</v>
      </c>
      <c r="K280" s="12">
        <f t="shared" si="83"/>
        <v>2</v>
      </c>
      <c r="L280" s="12">
        <f t="shared" si="84"/>
        <v>2</v>
      </c>
      <c r="M280" s="12">
        <f t="shared" si="85"/>
        <v>0</v>
      </c>
      <c r="N280" s="12">
        <f t="shared" si="86"/>
        <v>4</v>
      </c>
      <c r="O280" s="12">
        <f t="shared" si="87"/>
        <v>3</v>
      </c>
      <c r="P280" s="12">
        <f t="shared" si="88"/>
        <v>7</v>
      </c>
      <c r="Q280" s="20" t="str">
        <f t="shared" si="89"/>
        <v>E</v>
      </c>
      <c r="R280" s="20">
        <f t="shared" si="90"/>
        <v>0</v>
      </c>
      <c r="S280" s="20">
        <f t="shared" si="91"/>
        <v>0</v>
      </c>
      <c r="T280" s="20" t="str">
        <f t="shared" si="92"/>
        <v>DS</v>
      </c>
      <c r="U280" s="85"/>
      <c r="V280" s="62"/>
      <c r="W280" s="62"/>
      <c r="X280" s="62"/>
      <c r="Y280" s="62"/>
      <c r="Z280" s="62"/>
    </row>
    <row r="281" spans="1:26" s="59" customFormat="1" ht="14.4" x14ac:dyDescent="0.3">
      <c r="A281" s="22" t="str">
        <f t="shared" si="81"/>
        <v>ULR2008</v>
      </c>
      <c r="B281" s="301" t="s">
        <v>253</v>
      </c>
      <c r="C281" s="302"/>
      <c r="D281" s="302"/>
      <c r="E281" s="302"/>
      <c r="F281" s="302"/>
      <c r="G281" s="302"/>
      <c r="H281" s="302"/>
      <c r="I281" s="303"/>
      <c r="J281" s="12">
        <f t="shared" si="82"/>
        <v>4</v>
      </c>
      <c r="K281" s="12">
        <f t="shared" si="83"/>
        <v>2</v>
      </c>
      <c r="L281" s="12">
        <f t="shared" si="84"/>
        <v>2</v>
      </c>
      <c r="M281" s="12">
        <f t="shared" si="85"/>
        <v>0</v>
      </c>
      <c r="N281" s="12">
        <f t="shared" si="86"/>
        <v>4</v>
      </c>
      <c r="O281" s="12">
        <f t="shared" si="87"/>
        <v>3</v>
      </c>
      <c r="P281" s="12">
        <f t="shared" si="88"/>
        <v>7</v>
      </c>
      <c r="Q281" s="20" t="str">
        <f t="shared" si="89"/>
        <v>E</v>
      </c>
      <c r="R281" s="20">
        <f t="shared" si="90"/>
        <v>0</v>
      </c>
      <c r="S281" s="20">
        <f t="shared" si="91"/>
        <v>0</v>
      </c>
      <c r="T281" s="20" t="str">
        <f t="shared" si="92"/>
        <v>DS</v>
      </c>
      <c r="U281" s="85"/>
      <c r="V281" s="62"/>
      <c r="W281" s="62"/>
      <c r="X281" s="62"/>
      <c r="Y281" s="62"/>
      <c r="Z281" s="62"/>
    </row>
    <row r="282" spans="1:26" s="59" customFormat="1" ht="14.4" x14ac:dyDescent="0.3">
      <c r="A282" s="22" t="str">
        <f t="shared" si="81"/>
        <v>ULR2410</v>
      </c>
      <c r="B282" s="337" t="s">
        <v>241</v>
      </c>
      <c r="C282" s="338"/>
      <c r="D282" s="338"/>
      <c r="E282" s="338"/>
      <c r="F282" s="338"/>
      <c r="G282" s="338"/>
      <c r="H282" s="338"/>
      <c r="I282" s="339"/>
      <c r="J282" s="12">
        <f t="shared" si="82"/>
        <v>3</v>
      </c>
      <c r="K282" s="12">
        <f t="shared" si="83"/>
        <v>0</v>
      </c>
      <c r="L282" s="12">
        <f t="shared" si="84"/>
        <v>0</v>
      </c>
      <c r="M282" s="12">
        <f t="shared" si="85"/>
        <v>5</v>
      </c>
      <c r="N282" s="12">
        <f t="shared" si="86"/>
        <v>5</v>
      </c>
      <c r="O282" s="12">
        <f t="shared" si="87"/>
        <v>0</v>
      </c>
      <c r="P282" s="12">
        <f t="shared" si="88"/>
        <v>5</v>
      </c>
      <c r="Q282" s="20">
        <f t="shared" si="89"/>
        <v>0</v>
      </c>
      <c r="R282" s="20">
        <f t="shared" si="90"/>
        <v>0</v>
      </c>
      <c r="S282" s="20" t="str">
        <f t="shared" si="91"/>
        <v>VP</v>
      </c>
      <c r="T282" s="20" t="str">
        <f t="shared" si="92"/>
        <v>DS</v>
      </c>
      <c r="U282" s="85"/>
      <c r="V282" s="62"/>
      <c r="W282" s="62"/>
      <c r="X282" s="62"/>
      <c r="Y282" s="62"/>
      <c r="Z282" s="62"/>
    </row>
    <row r="283" spans="1:26" s="59" customFormat="1" ht="14.4" x14ac:dyDescent="0.3">
      <c r="A283" s="22" t="str">
        <f t="shared" si="81"/>
        <v>ULX2004</v>
      </c>
      <c r="B283" s="301" t="s">
        <v>261</v>
      </c>
      <c r="C283" s="302"/>
      <c r="D283" s="302"/>
      <c r="E283" s="302"/>
      <c r="F283" s="302"/>
      <c r="G283" s="302"/>
      <c r="H283" s="302"/>
      <c r="I283" s="303"/>
      <c r="J283" s="12">
        <f t="shared" si="82"/>
        <v>4</v>
      </c>
      <c r="K283" s="12">
        <f t="shared" si="83"/>
        <v>2</v>
      </c>
      <c r="L283" s="12">
        <f t="shared" si="84"/>
        <v>2</v>
      </c>
      <c r="M283" s="12">
        <f t="shared" si="85"/>
        <v>0</v>
      </c>
      <c r="N283" s="12">
        <f t="shared" si="86"/>
        <v>4</v>
      </c>
      <c r="O283" s="12">
        <f t="shared" si="87"/>
        <v>3</v>
      </c>
      <c r="P283" s="12">
        <f t="shared" si="88"/>
        <v>7</v>
      </c>
      <c r="Q283" s="20" t="str">
        <f t="shared" si="89"/>
        <v>E</v>
      </c>
      <c r="R283" s="20">
        <f t="shared" si="90"/>
        <v>0</v>
      </c>
      <c r="S283" s="20">
        <f t="shared" si="91"/>
        <v>0</v>
      </c>
      <c r="T283" s="20" t="str">
        <f t="shared" si="92"/>
        <v>DS</v>
      </c>
      <c r="U283" s="85"/>
      <c r="V283" s="62"/>
      <c r="W283" s="62"/>
      <c r="X283" s="62"/>
      <c r="Y283" s="62"/>
      <c r="Z283" s="62"/>
    </row>
    <row r="284" spans="1:26" ht="14.4" x14ac:dyDescent="0.3">
      <c r="A284" s="22" t="str">
        <f t="shared" si="81"/>
        <v>ULR2009</v>
      </c>
      <c r="B284" s="301" t="s">
        <v>279</v>
      </c>
      <c r="C284" s="302"/>
      <c r="D284" s="302"/>
      <c r="E284" s="302"/>
      <c r="F284" s="302"/>
      <c r="G284" s="302"/>
      <c r="H284" s="302"/>
      <c r="I284" s="303"/>
      <c r="J284" s="12">
        <f t="shared" si="82"/>
        <v>4</v>
      </c>
      <c r="K284" s="12">
        <f t="shared" si="83"/>
        <v>0</v>
      </c>
      <c r="L284" s="12">
        <f t="shared" si="84"/>
        <v>2</v>
      </c>
      <c r="M284" s="12">
        <f t="shared" si="85"/>
        <v>0</v>
      </c>
      <c r="N284" s="12">
        <f t="shared" si="86"/>
        <v>2</v>
      </c>
      <c r="O284" s="12">
        <f t="shared" si="87"/>
        <v>5</v>
      </c>
      <c r="P284" s="12">
        <f t="shared" si="88"/>
        <v>7</v>
      </c>
      <c r="Q284" s="20" t="str">
        <f t="shared" si="89"/>
        <v>E</v>
      </c>
      <c r="R284" s="20">
        <f t="shared" si="90"/>
        <v>0</v>
      </c>
      <c r="S284" s="20">
        <f t="shared" si="91"/>
        <v>0</v>
      </c>
      <c r="T284" s="20" t="str">
        <f t="shared" si="92"/>
        <v>DS</v>
      </c>
      <c r="U284" s="85"/>
      <c r="V284" s="62"/>
      <c r="W284" s="62"/>
      <c r="X284" s="62"/>
      <c r="Y284" s="62"/>
      <c r="Z284" s="62"/>
    </row>
    <row r="285" spans="1:26" ht="14.4" x14ac:dyDescent="0.3">
      <c r="A285" s="22" t="str">
        <f t="shared" si="81"/>
        <v>ULR2010</v>
      </c>
      <c r="B285" s="301" t="s">
        <v>204</v>
      </c>
      <c r="C285" s="302"/>
      <c r="D285" s="302"/>
      <c r="E285" s="302"/>
      <c r="F285" s="302"/>
      <c r="G285" s="302"/>
      <c r="H285" s="302"/>
      <c r="I285" s="303"/>
      <c r="J285" s="12">
        <f t="shared" si="82"/>
        <v>6</v>
      </c>
      <c r="K285" s="12">
        <f t="shared" si="83"/>
        <v>2</v>
      </c>
      <c r="L285" s="12">
        <f t="shared" si="84"/>
        <v>2</v>
      </c>
      <c r="M285" s="12">
        <f t="shared" si="85"/>
        <v>0</v>
      </c>
      <c r="N285" s="12">
        <f t="shared" si="86"/>
        <v>4</v>
      </c>
      <c r="O285" s="12">
        <f t="shared" si="87"/>
        <v>7</v>
      </c>
      <c r="P285" s="12">
        <f t="shared" si="88"/>
        <v>11</v>
      </c>
      <c r="Q285" s="20" t="str">
        <f t="shared" si="89"/>
        <v>E</v>
      </c>
      <c r="R285" s="20">
        <f t="shared" si="90"/>
        <v>0</v>
      </c>
      <c r="S285" s="20">
        <f t="shared" si="91"/>
        <v>0</v>
      </c>
      <c r="T285" s="20" t="str">
        <f t="shared" si="92"/>
        <v>DS</v>
      </c>
      <c r="U285" s="85"/>
      <c r="V285" s="62"/>
      <c r="W285" s="62"/>
      <c r="X285" s="62"/>
      <c r="Y285" s="62"/>
      <c r="Z285" s="62"/>
    </row>
    <row r="286" spans="1:26" ht="14.4" x14ac:dyDescent="0.3">
      <c r="A286" s="22" t="str">
        <f t="shared" si="81"/>
        <v>ULR2011</v>
      </c>
      <c r="B286" s="301" t="s">
        <v>203</v>
      </c>
      <c r="C286" s="302"/>
      <c r="D286" s="302"/>
      <c r="E286" s="302"/>
      <c r="F286" s="302"/>
      <c r="G286" s="302"/>
      <c r="H286" s="302"/>
      <c r="I286" s="303"/>
      <c r="J286" s="12">
        <f t="shared" si="82"/>
        <v>5</v>
      </c>
      <c r="K286" s="12">
        <f t="shared" si="83"/>
        <v>2</v>
      </c>
      <c r="L286" s="12">
        <f t="shared" si="84"/>
        <v>2</v>
      </c>
      <c r="M286" s="12">
        <f t="shared" si="85"/>
        <v>0</v>
      </c>
      <c r="N286" s="12">
        <f t="shared" si="86"/>
        <v>4</v>
      </c>
      <c r="O286" s="12">
        <f t="shared" si="87"/>
        <v>5</v>
      </c>
      <c r="P286" s="12">
        <f t="shared" si="88"/>
        <v>9</v>
      </c>
      <c r="Q286" s="20" t="str">
        <f t="shared" si="89"/>
        <v>E</v>
      </c>
      <c r="R286" s="20">
        <f t="shared" si="90"/>
        <v>0</v>
      </c>
      <c r="S286" s="20">
        <f t="shared" si="91"/>
        <v>0</v>
      </c>
      <c r="T286" s="20" t="str">
        <f t="shared" si="92"/>
        <v>DS</v>
      </c>
      <c r="U286" s="85"/>
      <c r="V286" s="62"/>
      <c r="W286" s="62"/>
      <c r="X286" s="62"/>
      <c r="Y286" s="62"/>
      <c r="Z286" s="62"/>
    </row>
    <row r="287" spans="1:26" ht="21" customHeight="1" x14ac:dyDescent="0.3">
      <c r="A287" s="22" t="str">
        <f t="shared" si="81"/>
        <v>ULR2012</v>
      </c>
      <c r="B287" s="311" t="s">
        <v>205</v>
      </c>
      <c r="C287" s="312"/>
      <c r="D287" s="312"/>
      <c r="E287" s="312"/>
      <c r="F287" s="312"/>
      <c r="G287" s="312"/>
      <c r="H287" s="312"/>
      <c r="I287" s="313"/>
      <c r="J287" s="12">
        <f t="shared" si="82"/>
        <v>6</v>
      </c>
      <c r="K287" s="12">
        <f t="shared" si="83"/>
        <v>2</v>
      </c>
      <c r="L287" s="12">
        <f t="shared" si="84"/>
        <v>2</v>
      </c>
      <c r="M287" s="12">
        <f t="shared" si="85"/>
        <v>0</v>
      </c>
      <c r="N287" s="12">
        <f t="shared" si="86"/>
        <v>4</v>
      </c>
      <c r="O287" s="12">
        <f t="shared" si="87"/>
        <v>7</v>
      </c>
      <c r="P287" s="12">
        <f t="shared" si="88"/>
        <v>11</v>
      </c>
      <c r="Q287" s="20" t="str">
        <f t="shared" si="89"/>
        <v>E</v>
      </c>
      <c r="R287" s="20">
        <f t="shared" si="90"/>
        <v>0</v>
      </c>
      <c r="S287" s="20">
        <f t="shared" si="91"/>
        <v>0</v>
      </c>
      <c r="T287" s="20" t="str">
        <f t="shared" si="92"/>
        <v>DS</v>
      </c>
      <c r="U287" s="85"/>
      <c r="V287" s="62"/>
      <c r="W287" s="62"/>
      <c r="X287" s="62"/>
      <c r="Y287" s="62"/>
      <c r="Z287" s="62"/>
    </row>
    <row r="288" spans="1:26" ht="14.4" x14ac:dyDescent="0.3">
      <c r="A288" s="22" t="str">
        <f t="shared" si="81"/>
        <v>ULR3313</v>
      </c>
      <c r="B288" s="301" t="s">
        <v>201</v>
      </c>
      <c r="C288" s="302"/>
      <c r="D288" s="302"/>
      <c r="E288" s="302"/>
      <c r="F288" s="302"/>
      <c r="G288" s="302"/>
      <c r="H288" s="302"/>
      <c r="I288" s="303"/>
      <c r="J288" s="12">
        <f t="shared" si="82"/>
        <v>5</v>
      </c>
      <c r="K288" s="12">
        <f t="shared" si="83"/>
        <v>2</v>
      </c>
      <c r="L288" s="12">
        <f t="shared" si="84"/>
        <v>2</v>
      </c>
      <c r="M288" s="12">
        <f t="shared" si="85"/>
        <v>0</v>
      </c>
      <c r="N288" s="12">
        <f t="shared" si="86"/>
        <v>4</v>
      </c>
      <c r="O288" s="12">
        <f t="shared" si="87"/>
        <v>5</v>
      </c>
      <c r="P288" s="12">
        <f t="shared" si="88"/>
        <v>9</v>
      </c>
      <c r="Q288" s="20" t="str">
        <f t="shared" si="89"/>
        <v>E</v>
      </c>
      <c r="R288" s="20">
        <f t="shared" si="90"/>
        <v>0</v>
      </c>
      <c r="S288" s="20">
        <f t="shared" si="91"/>
        <v>0</v>
      </c>
      <c r="T288" s="20" t="str">
        <f t="shared" si="92"/>
        <v>DS</v>
      </c>
      <c r="U288" s="85"/>
      <c r="V288" s="62"/>
      <c r="W288" s="62"/>
      <c r="X288" s="62"/>
      <c r="Y288" s="62"/>
      <c r="Z288" s="62"/>
    </row>
    <row r="289" spans="1:26" s="36" customFormat="1" ht="14.4" x14ac:dyDescent="0.3">
      <c r="A289" s="22" t="str">
        <f t="shared" si="81"/>
        <v>ULX2005</v>
      </c>
      <c r="B289" s="301" t="s">
        <v>165</v>
      </c>
      <c r="C289" s="302"/>
      <c r="D289" s="302"/>
      <c r="E289" s="302"/>
      <c r="F289" s="302"/>
      <c r="G289" s="302"/>
      <c r="H289" s="302"/>
      <c r="I289" s="303"/>
      <c r="J289" s="12">
        <f t="shared" si="82"/>
        <v>4</v>
      </c>
      <c r="K289" s="12">
        <f t="shared" si="83"/>
        <v>2</v>
      </c>
      <c r="L289" s="12">
        <f t="shared" si="84"/>
        <v>2</v>
      </c>
      <c r="M289" s="12">
        <f t="shared" si="85"/>
        <v>0</v>
      </c>
      <c r="N289" s="12">
        <f t="shared" si="86"/>
        <v>4</v>
      </c>
      <c r="O289" s="12">
        <f t="shared" si="87"/>
        <v>3</v>
      </c>
      <c r="P289" s="12">
        <f t="shared" si="88"/>
        <v>7</v>
      </c>
      <c r="Q289" s="20" t="str">
        <f t="shared" si="89"/>
        <v>E</v>
      </c>
      <c r="R289" s="20">
        <f t="shared" si="90"/>
        <v>0</v>
      </c>
      <c r="S289" s="20">
        <f t="shared" si="91"/>
        <v>0</v>
      </c>
      <c r="T289" s="20" t="str">
        <f t="shared" si="92"/>
        <v>DS</v>
      </c>
      <c r="U289" s="85"/>
      <c r="V289" s="62"/>
      <c r="W289" s="62"/>
      <c r="X289" s="62"/>
      <c r="Y289" s="62"/>
      <c r="Z289" s="62"/>
    </row>
    <row r="290" spans="1:26" ht="14.4" x14ac:dyDescent="0.3">
      <c r="A290" s="80" t="s">
        <v>26</v>
      </c>
      <c r="B290" s="238"/>
      <c r="C290" s="238"/>
      <c r="D290" s="238"/>
      <c r="E290" s="238"/>
      <c r="F290" s="238"/>
      <c r="G290" s="238"/>
      <c r="H290" s="238"/>
      <c r="I290" s="238"/>
      <c r="J290" s="14">
        <f t="shared" ref="J290:P290" si="93">SUM(J267:J289)</f>
        <v>107</v>
      </c>
      <c r="K290" s="14">
        <f t="shared" si="93"/>
        <v>40</v>
      </c>
      <c r="L290" s="14">
        <f t="shared" si="93"/>
        <v>42</v>
      </c>
      <c r="M290" s="14">
        <f t="shared" si="93"/>
        <v>5</v>
      </c>
      <c r="N290" s="14">
        <f t="shared" si="93"/>
        <v>87</v>
      </c>
      <c r="O290" s="14">
        <f t="shared" si="93"/>
        <v>104</v>
      </c>
      <c r="P290" s="14">
        <f t="shared" si="93"/>
        <v>191</v>
      </c>
      <c r="Q290" s="80">
        <f>COUNTIF(Q267:Q289,"E")</f>
        <v>21</v>
      </c>
      <c r="R290" s="80">
        <f>COUNTIF(R267:R289,"C")</f>
        <v>1</v>
      </c>
      <c r="S290" s="80">
        <f>COUNTIF(S267:S289,"VP")</f>
        <v>1</v>
      </c>
      <c r="T290" s="81">
        <f>COUNTA(T267:T289)</f>
        <v>23</v>
      </c>
      <c r="U290" s="85"/>
      <c r="V290" s="62"/>
      <c r="W290" s="62"/>
      <c r="X290" s="62"/>
      <c r="Y290" s="62"/>
      <c r="Z290" s="62"/>
    </row>
    <row r="291" spans="1:26" ht="14.4" x14ac:dyDescent="0.3">
      <c r="A291" s="210" t="s">
        <v>71</v>
      </c>
      <c r="B291" s="210"/>
      <c r="C291" s="210"/>
      <c r="D291" s="210"/>
      <c r="E291" s="210"/>
      <c r="F291" s="210"/>
      <c r="G291" s="210"/>
      <c r="H291" s="210"/>
      <c r="I291" s="210"/>
      <c r="J291" s="210"/>
      <c r="K291" s="210"/>
      <c r="L291" s="210"/>
      <c r="M291" s="210"/>
      <c r="N291" s="210"/>
      <c r="O291" s="210"/>
      <c r="P291" s="210"/>
      <c r="Q291" s="210"/>
      <c r="R291" s="210"/>
      <c r="S291" s="210"/>
      <c r="T291" s="210"/>
      <c r="U291" s="85"/>
      <c r="V291" s="62"/>
      <c r="W291" s="62"/>
      <c r="X291" s="62"/>
      <c r="Y291" s="62"/>
      <c r="Z291" s="62"/>
    </row>
    <row r="292" spans="1:26" ht="30" customHeight="1" x14ac:dyDescent="0.3">
      <c r="A292" s="22" t="str">
        <f>IF(ISNA(INDEX($A$39:$T$171,MATCH($B292,$B$39:$B$171,0),1)),"",INDEX($A$39:$T$171,MATCH($B292,$B$39:$B$171,0),1))</f>
        <v>ULR1234</v>
      </c>
      <c r="B292" s="311" t="s">
        <v>251</v>
      </c>
      <c r="C292" s="312"/>
      <c r="D292" s="312"/>
      <c r="E292" s="312"/>
      <c r="F292" s="312"/>
      <c r="G292" s="312"/>
      <c r="H292" s="312"/>
      <c r="I292" s="313"/>
      <c r="J292" s="12">
        <f>IF(ISNA(INDEX($A$39:$T$171,MATCH($B292,$B$39:$B$171,0),10)),"",INDEX($A$39:$T$171,MATCH($B292,$B$39:$B$171,0),10))</f>
        <v>6</v>
      </c>
      <c r="K292" s="12">
        <f>IF(ISNA(INDEX($A$39:$T$171,MATCH($B292,$B$39:$B$171,0),11)),"",INDEX($A$39:$T$171,MATCH($B292,$B$39:$B$171,0),11))</f>
        <v>2</v>
      </c>
      <c r="L292" s="12">
        <f>IF(ISNA(INDEX($A$39:$T$171,MATCH($B292,$B$39:$B$171,0),12)),"",INDEX($A$39:$T$171,MATCH($B292,$B$39:$B$171,0),12))</f>
        <v>2</v>
      </c>
      <c r="M292" s="12">
        <f>IF(ISNA(INDEX($A$39:$T$171,MATCH($B292,$B$39:$B$171,0),13)),"",INDEX($A$39:$T$171,MATCH($B292,$B$39:$B$171,0),13))</f>
        <v>0</v>
      </c>
      <c r="N292" s="12">
        <f>IF(ISNA(INDEX($A$39:$T$171,MATCH($B292,$B$39:$B$171,0),14)),"",INDEX($A$39:$T$171,MATCH($B292,$B$39:$B$171,0),14))</f>
        <v>4</v>
      </c>
      <c r="O292" s="12">
        <f>IF(ISNA(INDEX($A$39:$T$171,MATCH($B292,$B$39:$B$171,0),15)),"",INDEX($A$39:$T$171,MATCH($B292,$B$39:$B$171,0),15))</f>
        <v>9</v>
      </c>
      <c r="P292" s="12">
        <f>IF(ISNA(INDEX($A$39:$T$171,MATCH($B292,$B$39:$B$171,0),16)),"",INDEX($A$39:$T$171,MATCH($B292,$B$39:$B$171,0),16))</f>
        <v>13</v>
      </c>
      <c r="Q292" s="20" t="str">
        <f>IF(ISNA(INDEX($A$39:$T$171,MATCH($B292,$B$39:$B$171,0),17)),"",INDEX($A$39:$T$171,MATCH($B292,$B$39:$B$171,0),17))</f>
        <v>E</v>
      </c>
      <c r="R292" s="20">
        <f>IF(ISNA(INDEX($A$39:$T$171,MATCH($B292,$B$39:$B$171,0),18)),"",INDEX($A$39:$T$171,MATCH($B292,$B$39:$B$171,0),18))</f>
        <v>0</v>
      </c>
      <c r="S292" s="20">
        <f>IF(ISNA(INDEX($A$39:$T$171,MATCH($B292,$B$39:$B$171,0),19)),"",INDEX($A$39:$T$171,MATCH($B292,$B$39:$B$171,0),19))</f>
        <v>0</v>
      </c>
      <c r="T292" s="20" t="str">
        <f>IF(ISNA(INDEX($A$39:$T$171,MATCH($B292,$B$39:$B$171,0),20)),"",INDEX($A$39:$T$171,MATCH($B292,$B$39:$B$171,0),20))</f>
        <v>DS</v>
      </c>
      <c r="U292" s="85"/>
      <c r="V292" s="62"/>
      <c r="W292" s="62"/>
      <c r="X292" s="62"/>
      <c r="Y292" s="62"/>
      <c r="Z292" s="62"/>
    </row>
    <row r="293" spans="1:26" s="115" customFormat="1" ht="14.4" x14ac:dyDescent="0.3">
      <c r="A293" s="22" t="str">
        <f>IF(ISNA(INDEX($A$39:$T$171,MATCH($B293,$B$39:$B$171,0),1)),"",INDEX($A$39:$T$171,MATCH($B293,$B$39:$B$171,0),1))</f>
        <v>ULR2013</v>
      </c>
      <c r="B293" s="301" t="s">
        <v>190</v>
      </c>
      <c r="C293" s="302"/>
      <c r="D293" s="302"/>
      <c r="E293" s="302"/>
      <c r="F293" s="302"/>
      <c r="G293" s="302"/>
      <c r="H293" s="302"/>
      <c r="I293" s="303"/>
      <c r="J293" s="12">
        <f>IF(ISNA(INDEX($A$39:$T$171,MATCH($B293,$B$39:$B$171,0),10)),"",INDEX($A$39:$T$171,MATCH($B293,$B$39:$B$171,0),10))</f>
        <v>6</v>
      </c>
      <c r="K293" s="12">
        <f>IF(ISNA(INDEX($A$39:$T$171,MATCH($B293,$B$39:$B$171,0),11)),"",INDEX($A$39:$T$171,MATCH($B293,$B$39:$B$171,0),11))</f>
        <v>2</v>
      </c>
      <c r="L293" s="12">
        <f>IF(ISNA(INDEX($A$39:$T$171,MATCH($B293,$B$39:$B$171,0),12)),"",INDEX($A$39:$T$171,MATCH($B293,$B$39:$B$171,0),12))</f>
        <v>2</v>
      </c>
      <c r="M293" s="12">
        <f>IF(ISNA(INDEX($A$39:$T$171,MATCH($B293,$B$39:$B$171,0),13)),"",INDEX($A$39:$T$171,MATCH($B293,$B$39:$B$171,0),13))</f>
        <v>0</v>
      </c>
      <c r="N293" s="12">
        <f>IF(ISNA(INDEX($A$39:$T$171,MATCH($B293,$B$39:$B$171,0),14)),"",INDEX($A$39:$T$171,MATCH($B293,$B$39:$B$171,0),14))</f>
        <v>4</v>
      </c>
      <c r="O293" s="12">
        <f>IF(ISNA(INDEX($A$39:$T$171,MATCH($B293,$B$39:$B$171,0),15)),"",INDEX($A$39:$T$171,MATCH($B293,$B$39:$B$171,0),15))</f>
        <v>9</v>
      </c>
      <c r="P293" s="12">
        <f>IF(ISNA(INDEX($A$39:$T$171,MATCH($B293,$B$39:$B$171,0),16)),"",INDEX($A$39:$T$171,MATCH($B293,$B$39:$B$171,0),16))</f>
        <v>13</v>
      </c>
      <c r="Q293" s="20" t="str">
        <f>IF(ISNA(INDEX($A$39:$T$171,MATCH($B293,$B$39:$B$171,0),17)),"",INDEX($A$39:$T$171,MATCH($B293,$B$39:$B$171,0),17))</f>
        <v>E</v>
      </c>
      <c r="R293" s="20">
        <f>IF(ISNA(INDEX($A$39:$T$171,MATCH($B293,$B$39:$B$171,0),18)),"",INDEX($A$39:$T$171,MATCH($B293,$B$39:$B$171,0),18))</f>
        <v>0</v>
      </c>
      <c r="S293" s="20">
        <f>IF(ISNA(INDEX($A$39:$T$171,MATCH($B293,$B$39:$B$171,0),19)),"",INDEX($A$39:$T$171,MATCH($B293,$B$39:$B$171,0),19))</f>
        <v>0</v>
      </c>
      <c r="T293" s="20" t="str">
        <f>IF(ISNA(INDEX($A$39:$T$171,MATCH($B293,$B$39:$B$171,0),20)),"",INDEX($A$39:$T$171,MATCH($B293,$B$39:$B$171,0),20))</f>
        <v>DS</v>
      </c>
      <c r="U293" s="85"/>
      <c r="V293" s="62"/>
      <c r="W293" s="62"/>
      <c r="X293" s="62"/>
      <c r="Y293" s="62"/>
      <c r="Z293" s="62"/>
    </row>
    <row r="294" spans="1:26" s="115" customFormat="1" ht="14.4" x14ac:dyDescent="0.3">
      <c r="A294" s="22" t="str">
        <f>IF(ISNA(INDEX($A$39:$T$171,MATCH($B294,$B$39:$B$171,0),1)),"",INDEX($A$39:$T$171,MATCH($B294,$B$39:$B$171,0),1))</f>
        <v>ULX2006</v>
      </c>
      <c r="B294" s="301" t="s">
        <v>166</v>
      </c>
      <c r="C294" s="302"/>
      <c r="D294" s="302"/>
      <c r="E294" s="302"/>
      <c r="F294" s="302"/>
      <c r="G294" s="302"/>
      <c r="H294" s="302"/>
      <c r="I294" s="303"/>
      <c r="J294" s="12">
        <f>IF(ISNA(INDEX($A$39:$T$171,MATCH($B294,$B$39:$B$171,0),10)),"",INDEX($A$39:$T$171,MATCH($B294,$B$39:$B$171,0),10))</f>
        <v>4</v>
      </c>
      <c r="K294" s="12">
        <f>IF(ISNA(INDEX($A$39:$T$171,MATCH($B294,$B$39:$B$171,0),11)),"",INDEX($A$39:$T$171,MATCH($B294,$B$39:$B$171,0),11))</f>
        <v>2</v>
      </c>
      <c r="L294" s="12">
        <f>IF(ISNA(INDEX($A$39:$T$171,MATCH($B294,$B$39:$B$171,0),12)),"",INDEX($A$39:$T$171,MATCH($B294,$B$39:$B$171,0),12))</f>
        <v>2</v>
      </c>
      <c r="M294" s="12">
        <f>IF(ISNA(INDEX($A$39:$T$171,MATCH($B294,$B$39:$B$171,0),13)),"",INDEX($A$39:$T$171,MATCH($B294,$B$39:$B$171,0),13))</f>
        <v>0</v>
      </c>
      <c r="N294" s="12">
        <f>IF(ISNA(INDEX($A$39:$T$171,MATCH($B294,$B$39:$B$171,0),14)),"",INDEX($A$39:$T$171,MATCH($B294,$B$39:$B$171,0),14))</f>
        <v>4</v>
      </c>
      <c r="O294" s="12">
        <f>IF(ISNA(INDEX($A$39:$T$171,MATCH($B294,$B$39:$B$171,0),15)),"",INDEX($A$39:$T$171,MATCH($B294,$B$39:$B$171,0),15))</f>
        <v>4</v>
      </c>
      <c r="P294" s="12">
        <f>IF(ISNA(INDEX($A$39:$T$171,MATCH($B294,$B$39:$B$171,0),16)),"",INDEX($A$39:$T$171,MATCH($B294,$B$39:$B$171,0),16))</f>
        <v>8</v>
      </c>
      <c r="Q294" s="20" t="str">
        <f>IF(ISNA(INDEX($A$39:$T$171,MATCH($B294,$B$39:$B$171,0),17)),"",INDEX($A$39:$T$171,MATCH($B294,$B$39:$B$171,0),17))</f>
        <v>E</v>
      </c>
      <c r="R294" s="20">
        <f>IF(ISNA(INDEX($A$39:$T$171,MATCH($B294,$B$39:$B$171,0),18)),"",INDEX($A$39:$T$171,MATCH($B294,$B$39:$B$171,0),18))</f>
        <v>0</v>
      </c>
      <c r="S294" s="20">
        <f>IF(ISNA(INDEX($A$39:$T$171,MATCH($B294,$B$39:$B$171,0),19)),"",INDEX($A$39:$T$171,MATCH($B294,$B$39:$B$171,0),19))</f>
        <v>0</v>
      </c>
      <c r="T294" s="20" t="str">
        <f>IF(ISNA(INDEX($A$39:$T$171,MATCH($B294,$B$39:$B$171,0),20)),"",INDEX($A$39:$T$171,MATCH($B294,$B$39:$B$171,0),20))</f>
        <v>DS</v>
      </c>
      <c r="U294" s="85"/>
      <c r="V294" s="62"/>
      <c r="W294" s="62"/>
      <c r="X294" s="62"/>
      <c r="Y294" s="62"/>
      <c r="Z294" s="62"/>
    </row>
    <row r="295" spans="1:26" s="115" customFormat="1" ht="14.4" x14ac:dyDescent="0.3">
      <c r="A295" s="22" t="str">
        <f>IF(ISNA(INDEX($A$39:$T$171,MATCH($B295,$B$39:$B$171,0),1)),"",INDEX($A$39:$T$171,MATCH($B295,$B$39:$B$171,0),1))</f>
        <v>ULX2007</v>
      </c>
      <c r="B295" s="301" t="s">
        <v>191</v>
      </c>
      <c r="C295" s="302"/>
      <c r="D295" s="302"/>
      <c r="E295" s="302"/>
      <c r="F295" s="302"/>
      <c r="G295" s="302"/>
      <c r="H295" s="302"/>
      <c r="I295" s="303"/>
      <c r="J295" s="12">
        <f>IF(ISNA(INDEX($A$39:$T$171,MATCH($B295,$B$39:$B$171,0),10)),"",INDEX($A$39:$T$171,MATCH($B295,$B$39:$B$171,0),10))</f>
        <v>4</v>
      </c>
      <c r="K295" s="12">
        <f>IF(ISNA(INDEX($A$39:$T$171,MATCH($B295,$B$39:$B$171,0),11)),"",INDEX($A$39:$T$171,MATCH($B295,$B$39:$B$171,0),11))</f>
        <v>2</v>
      </c>
      <c r="L295" s="12">
        <f>IF(ISNA(INDEX($A$39:$T$171,MATCH($B295,$B$39:$B$171,0),12)),"",INDEX($A$39:$T$171,MATCH($B295,$B$39:$B$171,0),12))</f>
        <v>2</v>
      </c>
      <c r="M295" s="12">
        <f>IF(ISNA(INDEX($A$39:$T$171,MATCH($B295,$B$39:$B$171,0),13)),"",INDEX($A$39:$T$171,MATCH($B295,$B$39:$B$171,0),13))</f>
        <v>0</v>
      </c>
      <c r="N295" s="12">
        <f>IF(ISNA(INDEX($A$39:$T$171,MATCH($B295,$B$39:$B$171,0),14)),"",INDEX($A$39:$T$171,MATCH($B295,$B$39:$B$171,0),14))</f>
        <v>4</v>
      </c>
      <c r="O295" s="12">
        <f>IF(ISNA(INDEX($A$39:$T$171,MATCH($B295,$B$39:$B$171,0),15)),"",INDEX($A$39:$T$171,MATCH($B295,$B$39:$B$171,0),15))</f>
        <v>4</v>
      </c>
      <c r="P295" s="12">
        <f>IF(ISNA(INDEX($A$39:$T$171,MATCH($B295,$B$39:$B$171,0),16)),"",INDEX($A$39:$T$171,MATCH($B295,$B$39:$B$171,0),16))</f>
        <v>8</v>
      </c>
      <c r="Q295" s="20" t="str">
        <f>IF(ISNA(INDEX($A$39:$T$171,MATCH($B295,$B$39:$B$171,0),17)),"",INDEX($A$39:$T$171,MATCH($B295,$B$39:$B$171,0),17))</f>
        <v>E</v>
      </c>
      <c r="R295" s="20">
        <f>IF(ISNA(INDEX($A$39:$T$171,MATCH($B295,$B$39:$B$171,0),18)),"",INDEX($A$39:$T$171,MATCH($B295,$B$39:$B$171,0),18))</f>
        <v>0</v>
      </c>
      <c r="S295" s="20">
        <f>IF(ISNA(INDEX($A$39:$T$171,MATCH($B295,$B$39:$B$171,0),19)),"",INDEX($A$39:$T$171,MATCH($B295,$B$39:$B$171,0),19))</f>
        <v>0</v>
      </c>
      <c r="T295" s="20" t="str">
        <f>IF(ISNA(INDEX($A$39:$T$171,MATCH($B295,$B$39:$B$171,0),20)),"",INDEX($A$39:$T$171,MATCH($B295,$B$39:$B$171,0),20))</f>
        <v>DS</v>
      </c>
      <c r="U295" s="85"/>
      <c r="V295" s="62"/>
      <c r="W295" s="62"/>
      <c r="X295" s="62"/>
      <c r="Y295" s="62"/>
      <c r="Z295" s="62"/>
    </row>
    <row r="296" spans="1:26" s="115" customFormat="1" ht="14.4" x14ac:dyDescent="0.3">
      <c r="A296" s="22" t="str">
        <f>IF(ISNA(INDEX($A$39:$T$171,MATCH($B296,$B$39:$B$171,0),1)),"",INDEX($A$39:$T$171,MATCH($B296,$B$39:$B$171,0),1))</f>
        <v>ULR2610</v>
      </c>
      <c r="B296" s="206" t="s">
        <v>242</v>
      </c>
      <c r="C296" s="207"/>
      <c r="D296" s="207"/>
      <c r="E296" s="207"/>
      <c r="F296" s="207"/>
      <c r="G296" s="207"/>
      <c r="H296" s="207"/>
      <c r="I296" s="208"/>
      <c r="J296" s="12">
        <f>IF(ISNA(INDEX($A$39:$T$171,MATCH($B296,$B$39:$B$171,0),10)),"",INDEX($A$39:$T$171,MATCH($B296,$B$39:$B$171,0),10))</f>
        <v>4</v>
      </c>
      <c r="K296" s="12">
        <f>IF(ISNA(INDEX($A$39:$T$171,MATCH($B296,$B$39:$B$171,0),11)),"",INDEX($A$39:$T$171,MATCH($B296,$B$39:$B$171,0),11))</f>
        <v>0</v>
      </c>
      <c r="L296" s="12">
        <f>IF(ISNA(INDEX($A$39:$T$171,MATCH($B296,$B$39:$B$171,0),12)),"",INDEX($A$39:$T$171,MATCH($B296,$B$39:$B$171,0),12))</f>
        <v>0</v>
      </c>
      <c r="M296" s="12">
        <f>IF(ISNA(INDEX($A$39:$T$171,MATCH($B296,$B$39:$B$171,0),13)),"",INDEX($A$39:$T$171,MATCH($B296,$B$39:$B$171,0),13))</f>
        <v>5</v>
      </c>
      <c r="N296" s="12">
        <f>IF(ISNA(INDEX($A$39:$T$171,MATCH($B296,$B$39:$B$171,0),14)),"",INDEX($A$39:$T$171,MATCH($B296,$B$39:$B$171,0),14))</f>
        <v>5</v>
      </c>
      <c r="O296" s="12">
        <f>IF(ISNA(INDEX($A$39:$T$171,MATCH($B296,$B$39:$B$171,0),15)),"",INDEX($A$39:$T$171,MATCH($B296,$B$39:$B$171,0),15))</f>
        <v>3</v>
      </c>
      <c r="P296" s="12">
        <f>IF(ISNA(INDEX($A$39:$T$171,MATCH($B296,$B$39:$B$171,0),16)),"",INDEX($A$39:$T$171,MATCH($B296,$B$39:$B$171,0),16))</f>
        <v>8</v>
      </c>
      <c r="Q296" s="20">
        <f>IF(ISNA(INDEX($A$39:$T$171,MATCH($B296,$B$39:$B$171,0),17)),"",INDEX($A$39:$T$171,MATCH($B296,$B$39:$B$171,0),17))</f>
        <v>0</v>
      </c>
      <c r="R296" s="20">
        <f>IF(ISNA(INDEX($A$39:$T$171,MATCH($B296,$B$39:$B$171,0),18)),"",INDEX($A$39:$T$171,MATCH($B296,$B$39:$B$171,0),18))</f>
        <v>0</v>
      </c>
      <c r="S296" s="20" t="str">
        <f>IF(ISNA(INDEX($A$39:$T$171,MATCH($B296,$B$39:$B$171,0),19)),"",INDEX($A$39:$T$171,MATCH($B296,$B$39:$B$171,0),19))</f>
        <v>VP</v>
      </c>
      <c r="T296" s="20" t="str">
        <f>IF(ISNA(INDEX($A$39:$T$171,MATCH($B296,$B$39:$B$171,0),20)),"",INDEX($A$39:$T$171,MATCH($B296,$B$39:$B$171,0),20))</f>
        <v>DS</v>
      </c>
      <c r="U296" s="85"/>
      <c r="V296" s="62"/>
      <c r="W296" s="62"/>
      <c r="X296" s="62"/>
      <c r="Y296" s="62"/>
      <c r="Z296" s="62"/>
    </row>
    <row r="297" spans="1:26" x14ac:dyDescent="0.25">
      <c r="A297" s="80" t="s">
        <v>26</v>
      </c>
      <c r="B297" s="210"/>
      <c r="C297" s="210"/>
      <c r="D297" s="210"/>
      <c r="E297" s="210"/>
      <c r="F297" s="210"/>
      <c r="G297" s="210"/>
      <c r="H297" s="210"/>
      <c r="I297" s="210"/>
      <c r="J297" s="14">
        <f t="shared" ref="J297:P297" si="94">SUM(J292:J296)</f>
        <v>24</v>
      </c>
      <c r="K297" s="14">
        <f t="shared" si="94"/>
        <v>8</v>
      </c>
      <c r="L297" s="14">
        <f t="shared" si="94"/>
        <v>8</v>
      </c>
      <c r="M297" s="14">
        <f t="shared" si="94"/>
        <v>5</v>
      </c>
      <c r="N297" s="14">
        <f t="shared" si="94"/>
        <v>21</v>
      </c>
      <c r="O297" s="14">
        <f t="shared" si="94"/>
        <v>29</v>
      </c>
      <c r="P297" s="14">
        <f t="shared" si="94"/>
        <v>50</v>
      </c>
      <c r="Q297" s="80">
        <f>COUNTIF(Q292:Q296,"E")</f>
        <v>4</v>
      </c>
      <c r="R297" s="80">
        <f>COUNTIF(R292:R296,"C")</f>
        <v>0</v>
      </c>
      <c r="S297" s="80">
        <f>COUNTIF(S292:S296,"VP")</f>
        <v>1</v>
      </c>
      <c r="T297" s="81">
        <f>COUNTA(T292:T296)</f>
        <v>5</v>
      </c>
      <c r="U297" s="48"/>
    </row>
    <row r="298" spans="1:26" x14ac:dyDescent="0.25">
      <c r="A298" s="156" t="s">
        <v>153</v>
      </c>
      <c r="B298" s="156"/>
      <c r="C298" s="156"/>
      <c r="D298" s="156"/>
      <c r="E298" s="156"/>
      <c r="F298" s="156"/>
      <c r="G298" s="156"/>
      <c r="H298" s="156"/>
      <c r="I298" s="156"/>
      <c r="J298" s="14">
        <f t="shared" ref="J298:T298" si="95">SUM(J290,J297)</f>
        <v>131</v>
      </c>
      <c r="K298" s="14">
        <f t="shared" si="95"/>
        <v>48</v>
      </c>
      <c r="L298" s="14">
        <f t="shared" si="95"/>
        <v>50</v>
      </c>
      <c r="M298" s="14">
        <f t="shared" si="95"/>
        <v>10</v>
      </c>
      <c r="N298" s="14">
        <f t="shared" si="95"/>
        <v>108</v>
      </c>
      <c r="O298" s="14">
        <f t="shared" si="95"/>
        <v>133</v>
      </c>
      <c r="P298" s="14">
        <f t="shared" si="95"/>
        <v>241</v>
      </c>
      <c r="Q298" s="14">
        <f t="shared" si="95"/>
        <v>25</v>
      </c>
      <c r="R298" s="14">
        <f t="shared" si="95"/>
        <v>1</v>
      </c>
      <c r="S298" s="14">
        <f t="shared" si="95"/>
        <v>2</v>
      </c>
      <c r="T298" s="86">
        <f t="shared" si="95"/>
        <v>28</v>
      </c>
    </row>
    <row r="299" spans="1:26" x14ac:dyDescent="0.25">
      <c r="A299" s="157" t="s">
        <v>51</v>
      </c>
      <c r="B299" s="158"/>
      <c r="C299" s="158"/>
      <c r="D299" s="158"/>
      <c r="E299" s="158"/>
      <c r="F299" s="158"/>
      <c r="G299" s="158"/>
      <c r="H299" s="158"/>
      <c r="I299" s="158"/>
      <c r="J299" s="159"/>
      <c r="K299" s="14">
        <f t="shared" ref="K299:P299" si="96">K290*14+K297*12</f>
        <v>656</v>
      </c>
      <c r="L299" s="14">
        <f t="shared" si="96"/>
        <v>684</v>
      </c>
      <c r="M299" s="14">
        <f t="shared" si="96"/>
        <v>130</v>
      </c>
      <c r="N299" s="14">
        <f t="shared" si="96"/>
        <v>1470</v>
      </c>
      <c r="O299" s="14">
        <f t="shared" si="96"/>
        <v>1804</v>
      </c>
      <c r="P299" s="14">
        <f t="shared" si="96"/>
        <v>3274</v>
      </c>
      <c r="Q299" s="217"/>
      <c r="R299" s="218"/>
      <c r="S299" s="218"/>
      <c r="T299" s="219"/>
    </row>
    <row r="300" spans="1:26" x14ac:dyDescent="0.25">
      <c r="A300" s="160"/>
      <c r="B300" s="161"/>
      <c r="C300" s="161"/>
      <c r="D300" s="161"/>
      <c r="E300" s="161"/>
      <c r="F300" s="161"/>
      <c r="G300" s="161"/>
      <c r="H300" s="161"/>
      <c r="I300" s="161"/>
      <c r="J300" s="162"/>
      <c r="K300" s="235">
        <f>SUM(K299:M299)</f>
        <v>1470</v>
      </c>
      <c r="L300" s="236"/>
      <c r="M300" s="237"/>
      <c r="N300" s="235">
        <f>SUM(N299:O299)</f>
        <v>3274</v>
      </c>
      <c r="O300" s="236"/>
      <c r="P300" s="237"/>
      <c r="Q300" s="220"/>
      <c r="R300" s="221"/>
      <c r="S300" s="221"/>
      <c r="T300" s="222"/>
    </row>
    <row r="301" spans="1:26" ht="12.75" customHeight="1" x14ac:dyDescent="0.25">
      <c r="A301" s="296" t="s">
        <v>99</v>
      </c>
      <c r="B301" s="297"/>
      <c r="C301" s="297"/>
      <c r="D301" s="297"/>
      <c r="E301" s="297"/>
      <c r="F301" s="297"/>
      <c r="G301" s="297"/>
      <c r="H301" s="297"/>
      <c r="I301" s="297"/>
      <c r="J301" s="298"/>
      <c r="K301" s="163">
        <f>T298/SUM(T51,T68,T83,T98,T115,T129)</f>
        <v>0.7</v>
      </c>
      <c r="L301" s="164"/>
      <c r="M301" s="164"/>
      <c r="N301" s="164"/>
      <c r="O301" s="164"/>
      <c r="P301" s="164"/>
      <c r="Q301" s="164"/>
      <c r="R301" s="164"/>
      <c r="S301" s="164"/>
      <c r="T301" s="165"/>
    </row>
    <row r="302" spans="1:26" s="43" customFormat="1" x14ac:dyDescent="0.25">
      <c r="A302" s="245" t="s">
        <v>100</v>
      </c>
      <c r="B302" s="245"/>
      <c r="C302" s="245"/>
      <c r="D302" s="245"/>
      <c r="E302" s="245"/>
      <c r="F302" s="245"/>
      <c r="G302" s="245"/>
      <c r="H302" s="245"/>
      <c r="I302" s="245"/>
      <c r="J302" s="245"/>
      <c r="K302" s="163">
        <f>K300/(SUM(N51,N68,N83,N98,N115)*14+N129*12)</f>
        <v>0.72700296735905046</v>
      </c>
      <c r="L302" s="164"/>
      <c r="M302" s="164"/>
      <c r="N302" s="164"/>
      <c r="O302" s="164"/>
      <c r="P302" s="164"/>
      <c r="Q302" s="164"/>
      <c r="R302" s="164"/>
      <c r="S302" s="164"/>
      <c r="T302" s="165"/>
    </row>
    <row r="303" spans="1:26" s="73" customFormat="1" x14ac:dyDescent="0.25">
      <c r="A303" s="76"/>
      <c r="B303" s="76"/>
      <c r="C303" s="76"/>
      <c r="D303" s="76"/>
      <c r="E303" s="76"/>
      <c r="F303" s="76"/>
      <c r="G303" s="76"/>
      <c r="H303" s="76"/>
      <c r="I303" s="76"/>
      <c r="J303" s="76"/>
      <c r="K303" s="77"/>
      <c r="L303" s="77"/>
      <c r="M303" s="77"/>
      <c r="N303" s="77"/>
      <c r="O303" s="77"/>
      <c r="P303" s="77"/>
      <c r="Q303" s="77"/>
      <c r="R303" s="77"/>
      <c r="S303" s="77"/>
      <c r="T303" s="77"/>
    </row>
    <row r="304" spans="1:26" x14ac:dyDescent="0.25">
      <c r="A304" s="211" t="s">
        <v>297</v>
      </c>
      <c r="B304" s="212"/>
      <c r="C304" s="212"/>
      <c r="D304" s="212"/>
      <c r="E304" s="212"/>
      <c r="F304" s="212"/>
      <c r="G304" s="212"/>
      <c r="H304" s="212"/>
      <c r="I304" s="212"/>
      <c r="J304" s="212"/>
      <c r="K304" s="212"/>
      <c r="L304" s="212"/>
      <c r="M304" s="212"/>
      <c r="N304" s="212"/>
      <c r="O304" s="212"/>
      <c r="P304" s="212"/>
      <c r="Q304" s="212"/>
      <c r="R304" s="212"/>
      <c r="S304" s="212"/>
      <c r="T304" s="213"/>
    </row>
    <row r="305" spans="1:26" s="115" customFormat="1" x14ac:dyDescent="0.25">
      <c r="A305" s="214"/>
      <c r="B305" s="215"/>
      <c r="C305" s="215"/>
      <c r="D305" s="215"/>
      <c r="E305" s="215"/>
      <c r="F305" s="215"/>
      <c r="G305" s="215"/>
      <c r="H305" s="215"/>
      <c r="I305" s="215"/>
      <c r="J305" s="215"/>
      <c r="K305" s="215"/>
      <c r="L305" s="215"/>
      <c r="M305" s="215"/>
      <c r="N305" s="215"/>
      <c r="O305" s="215"/>
      <c r="P305" s="215"/>
      <c r="Q305" s="215"/>
      <c r="R305" s="215"/>
      <c r="S305" s="215"/>
      <c r="T305" s="216"/>
    </row>
    <row r="306" spans="1:26" x14ac:dyDescent="0.25">
      <c r="A306" s="210" t="s">
        <v>28</v>
      </c>
      <c r="B306" s="210" t="s">
        <v>27</v>
      </c>
      <c r="C306" s="210"/>
      <c r="D306" s="210"/>
      <c r="E306" s="210"/>
      <c r="F306" s="210"/>
      <c r="G306" s="210"/>
      <c r="H306" s="210"/>
      <c r="I306" s="210"/>
      <c r="J306" s="169" t="s">
        <v>41</v>
      </c>
      <c r="K306" s="172" t="s">
        <v>25</v>
      </c>
      <c r="L306" s="184"/>
      <c r="M306" s="173"/>
      <c r="N306" s="172" t="s">
        <v>42</v>
      </c>
      <c r="O306" s="184"/>
      <c r="P306" s="173"/>
      <c r="Q306" s="172" t="s">
        <v>24</v>
      </c>
      <c r="R306" s="184"/>
      <c r="S306" s="173"/>
      <c r="T306" s="169" t="s">
        <v>23</v>
      </c>
    </row>
    <row r="307" spans="1:26" s="115" customFormat="1" x14ac:dyDescent="0.25">
      <c r="A307" s="210"/>
      <c r="B307" s="210"/>
      <c r="C307" s="210"/>
      <c r="D307" s="210"/>
      <c r="E307" s="210"/>
      <c r="F307" s="210"/>
      <c r="G307" s="210"/>
      <c r="H307" s="210"/>
      <c r="I307" s="210"/>
      <c r="J307" s="169"/>
      <c r="K307" s="174"/>
      <c r="L307" s="185"/>
      <c r="M307" s="175"/>
      <c r="N307" s="174"/>
      <c r="O307" s="185"/>
      <c r="P307" s="175"/>
      <c r="Q307" s="174"/>
      <c r="R307" s="185"/>
      <c r="S307" s="175"/>
      <c r="T307" s="169"/>
    </row>
    <row r="308" spans="1:26" x14ac:dyDescent="0.25">
      <c r="A308" s="210"/>
      <c r="B308" s="210"/>
      <c r="C308" s="210"/>
      <c r="D308" s="210"/>
      <c r="E308" s="210"/>
      <c r="F308" s="210"/>
      <c r="G308" s="210"/>
      <c r="H308" s="210"/>
      <c r="I308" s="210"/>
      <c r="J308" s="169"/>
      <c r="K308" s="82" t="s">
        <v>29</v>
      </c>
      <c r="L308" s="82" t="s">
        <v>30</v>
      </c>
      <c r="M308" s="82" t="s">
        <v>31</v>
      </c>
      <c r="N308" s="82" t="s">
        <v>35</v>
      </c>
      <c r="O308" s="82" t="s">
        <v>8</v>
      </c>
      <c r="P308" s="82" t="s">
        <v>32</v>
      </c>
      <c r="Q308" s="82" t="s">
        <v>33</v>
      </c>
      <c r="R308" s="82" t="s">
        <v>29</v>
      </c>
      <c r="S308" s="82" t="s">
        <v>34</v>
      </c>
      <c r="T308" s="169"/>
    </row>
    <row r="309" spans="1:26" ht="14.4" x14ac:dyDescent="0.3">
      <c r="A309" s="210" t="s">
        <v>59</v>
      </c>
      <c r="B309" s="210"/>
      <c r="C309" s="210"/>
      <c r="D309" s="210"/>
      <c r="E309" s="210"/>
      <c r="F309" s="210"/>
      <c r="G309" s="210"/>
      <c r="H309" s="210"/>
      <c r="I309" s="210"/>
      <c r="J309" s="210"/>
      <c r="K309" s="210"/>
      <c r="L309" s="210"/>
      <c r="M309" s="210"/>
      <c r="N309" s="210"/>
      <c r="O309" s="210"/>
      <c r="P309" s="210"/>
      <c r="Q309" s="210"/>
      <c r="R309" s="210"/>
      <c r="S309" s="210"/>
      <c r="T309" s="210"/>
      <c r="U309" s="61"/>
      <c r="V309" s="62"/>
    </row>
    <row r="310" spans="1:26" ht="14.4" x14ac:dyDescent="0.3">
      <c r="A310" s="22" t="str">
        <f>IF(ISNA(INDEX($A$39:$T$171,MATCH($B310,$B$39:$B$171,0),1)),"",INDEX($A$39:$T$171,MATCH($B310,$B$39:$B$171,0),1))</f>
        <v>*</v>
      </c>
      <c r="B310" s="209" t="s">
        <v>159</v>
      </c>
      <c r="C310" s="209"/>
      <c r="D310" s="209"/>
      <c r="E310" s="209"/>
      <c r="F310" s="209"/>
      <c r="G310" s="209"/>
      <c r="H310" s="209"/>
      <c r="I310" s="209"/>
      <c r="J310" s="12">
        <f>IF(ISNA(INDEX($A$39:$T$171,MATCH($B310,$B$39:$B$171,0),10)),"",INDEX($A$39:$T$171,MATCH($B310,$B$39:$B$171,0),10))</f>
        <v>3</v>
      </c>
      <c r="K310" s="12">
        <f>IF(ISNA(INDEX($A$39:$T$171,MATCH($B310,$B$39:$B$171,0),11)),"",INDEX($A$39:$T$171,MATCH($B310,$B$39:$B$171,0),11))</f>
        <v>0</v>
      </c>
      <c r="L310" s="12">
        <f>IF(ISNA(INDEX($A$39:$T$171,MATCH($B310,$B$39:$B$171,0),12)),"",INDEX($A$39:$T$171,MATCH($B310,$B$39:$B$171,0),12))</f>
        <v>2</v>
      </c>
      <c r="M310" s="12">
        <f>IF(ISNA(INDEX($A$39:$T$171,MATCH($B310,$B$39:$B$171,0),13)),"",INDEX($A$39:$T$171,MATCH($B310,$B$39:$B$171,0),13))</f>
        <v>0</v>
      </c>
      <c r="N310" s="12">
        <f>IF(ISNA(INDEX($A$39:$T$171,MATCH($B310,$B$39:$B$171,0),14)),"",INDEX($A$39:$T$171,MATCH($B310,$B$39:$B$171,0),14))</f>
        <v>2</v>
      </c>
      <c r="O310" s="12">
        <f>IF(ISNA(INDEX($A$39:$T$171,MATCH($B310,$B$39:$B$171,0),15)),"",INDEX($A$39:$T$171,MATCH($B310,$B$39:$B$171,0),15))</f>
        <v>3</v>
      </c>
      <c r="P310" s="12">
        <f>IF(ISNA(INDEX($A$39:$T$171,MATCH($B310,$B$39:$B$171,0),16)),"",INDEX($A$39:$T$171,MATCH($B310,$B$39:$B$171,0),16))</f>
        <v>5</v>
      </c>
      <c r="Q310" s="20">
        <f>IF(ISNA(INDEX($A$39:$T$171,MATCH($B310,$B$39:$B$171,0),17)),"",INDEX($A$39:$T$171,MATCH($B310,$B$39:$B$171,0),17))</f>
        <v>0</v>
      </c>
      <c r="R310" s="20" t="str">
        <f>IF(ISNA(INDEX($A$39:$T$171,MATCH($B310,$B$39:$B$171,0),18)),"",INDEX($A$39:$T$171,MATCH($B310,$B$39:$B$171,0),18))</f>
        <v>C</v>
      </c>
      <c r="S310" s="20">
        <f>IF(ISNA(INDEX($A$39:$T$171,MATCH($B310,$B$39:$B$171,0),19)),"",INDEX($A$39:$T$171,MATCH($B310,$B$39:$B$171,0),19))</f>
        <v>0</v>
      </c>
      <c r="T310" s="20" t="str">
        <f>IF(ISNA(INDEX($A$39:$T$171,MATCH($B310,$B$39:$B$171,0),20)),"",INDEX($A$39:$T$171,MATCH($B310,$B$39:$B$171,0),20))</f>
        <v>DC</v>
      </c>
      <c r="U310" s="85"/>
      <c r="V310" s="62"/>
      <c r="W310" s="62"/>
      <c r="X310" s="62"/>
      <c r="Y310" s="62"/>
      <c r="Z310" s="62"/>
    </row>
    <row r="311" spans="1:26" ht="14.4" x14ac:dyDescent="0.3">
      <c r="A311" s="22" t="str">
        <f>IF(ISNA(INDEX($A$39:$T$171,MATCH($B311,$B$39:$B$171,0),1)),"",INDEX($A$39:$T$171,MATCH($B311,$B$39:$B$171,0),1))</f>
        <v>YLU0011</v>
      </c>
      <c r="B311" s="209" t="s">
        <v>161</v>
      </c>
      <c r="C311" s="209"/>
      <c r="D311" s="209"/>
      <c r="E311" s="209"/>
      <c r="F311" s="209"/>
      <c r="G311" s="209"/>
      <c r="H311" s="209"/>
      <c r="I311" s="209"/>
      <c r="J311" s="12">
        <f>IF(ISNA(INDEX($A$39:$T$171,MATCH($B311,$B$39:$B$171,0),10)),"",INDEX($A$39:$T$171,MATCH($B311,$B$39:$B$171,0),10))</f>
        <v>2</v>
      </c>
      <c r="K311" s="12">
        <f>IF(ISNA(INDEX($A$39:$T$171,MATCH($B311,$B$39:$B$171,0),11)),"",INDEX($A$39:$T$171,MATCH($B311,$B$39:$B$171,0),11))</f>
        <v>0</v>
      </c>
      <c r="L311" s="12">
        <f>IF(ISNA(INDEX($A$39:$T$171,MATCH($B311,$B$39:$B$171,0),12)),"",INDEX($A$39:$T$171,MATCH($B311,$B$39:$B$171,0),12))</f>
        <v>2</v>
      </c>
      <c r="M311" s="12">
        <f>IF(ISNA(INDEX($A$39:$T$171,MATCH($B311,$B$39:$B$171,0),13)),"",INDEX($A$39:$T$171,MATCH($B311,$B$39:$B$171,0),13))</f>
        <v>0</v>
      </c>
      <c r="N311" s="12">
        <f>IF(ISNA(INDEX($A$39:$T$171,MATCH($B311,$B$39:$B$171,0),14)),"",INDEX($A$39:$T$171,MATCH($B311,$B$39:$B$171,0),14))</f>
        <v>2</v>
      </c>
      <c r="O311" s="12">
        <f>IF(ISNA(INDEX($A$39:$T$171,MATCH($B311,$B$39:$B$171,0),15)),"",INDEX($A$39:$T$171,MATCH($B311,$B$39:$B$171,0),15))</f>
        <v>2</v>
      </c>
      <c r="P311" s="12">
        <f>IF(ISNA(INDEX($A$39:$T$171,MATCH($B311,$B$39:$B$171,0),16)),"",INDEX($A$39:$T$171,MATCH($B311,$B$39:$B$171,0),16))</f>
        <v>4</v>
      </c>
      <c r="Q311" s="20">
        <f>IF(ISNA(INDEX($A$39:$T$171,MATCH($B311,$B$39:$B$171,0),17)),"",INDEX($A$39:$T$171,MATCH($B311,$B$39:$B$171,0),17))</f>
        <v>0</v>
      </c>
      <c r="R311" s="20">
        <f>IF(ISNA(INDEX($A$39:$T$171,MATCH($B311,$B$39:$B$171,0),18)),"",INDEX($A$39:$T$171,MATCH($B311,$B$39:$B$171,0),18))</f>
        <v>0</v>
      </c>
      <c r="S311" s="20" t="str">
        <f>IF(ISNA(INDEX($A$39:$T$171,MATCH($B311,$B$39:$B$171,0),19)),"",INDEX($A$39:$T$171,MATCH($B311,$B$39:$B$171,0),19))</f>
        <v>VP</v>
      </c>
      <c r="T311" s="20" t="str">
        <f>IF(ISNA(INDEX($A$39:$T$171,MATCH($B311,$B$39:$B$171,0),20)),"",INDEX($A$39:$T$171,MATCH($B311,$B$39:$B$171,0),20))</f>
        <v>DC</v>
      </c>
      <c r="U311" s="85"/>
      <c r="V311" s="62"/>
      <c r="W311" s="62"/>
      <c r="X311" s="62"/>
      <c r="Y311" s="62"/>
      <c r="Z311" s="62"/>
    </row>
    <row r="312" spans="1:26" ht="14.4" x14ac:dyDescent="0.3">
      <c r="A312" s="22" t="str">
        <f>IF(ISNA(INDEX($A$39:$T$171,MATCH($B312,$B$39:$B$171,0),1)),"",INDEX($A$39:$T$171,MATCH($B312,$B$39:$B$171,0),1))</f>
        <v>**</v>
      </c>
      <c r="B312" s="209" t="s">
        <v>160</v>
      </c>
      <c r="C312" s="209"/>
      <c r="D312" s="209"/>
      <c r="E312" s="209"/>
      <c r="F312" s="209"/>
      <c r="G312" s="209"/>
      <c r="H312" s="209"/>
      <c r="I312" s="209"/>
      <c r="J312" s="12">
        <f>IF(ISNA(INDEX($A$39:$T$171,MATCH($B312,$B$39:$B$171,0),10)),"",INDEX($A$39:$T$171,MATCH($B312,$B$39:$B$171,0),10))</f>
        <v>3</v>
      </c>
      <c r="K312" s="12">
        <f>IF(ISNA(INDEX($A$39:$T$171,MATCH($B312,$B$39:$B$171,0),11)),"",INDEX($A$39:$T$171,MATCH($B312,$B$39:$B$171,0),11))</f>
        <v>0</v>
      </c>
      <c r="L312" s="12">
        <f>IF(ISNA(INDEX($A$39:$T$171,MATCH($B312,$B$39:$B$171,0),12)),"",INDEX($A$39:$T$171,MATCH($B312,$B$39:$B$171,0),12))</f>
        <v>2</v>
      </c>
      <c r="M312" s="12">
        <f>IF(ISNA(INDEX($A$39:$T$171,MATCH($B312,$B$39:$B$171,0),13)),"",INDEX($A$39:$T$171,MATCH($B312,$B$39:$B$171,0),13))</f>
        <v>0</v>
      </c>
      <c r="N312" s="12">
        <f>IF(ISNA(INDEX($A$39:$T$171,MATCH($B312,$B$39:$B$171,0),14)),"",INDEX($A$39:$T$171,MATCH($B312,$B$39:$B$171,0),14))</f>
        <v>2</v>
      </c>
      <c r="O312" s="12">
        <f>IF(ISNA(INDEX($A$39:$T$171,MATCH($B312,$B$39:$B$171,0),15)),"",INDEX($A$39:$T$171,MATCH($B312,$B$39:$B$171,0),15))</f>
        <v>3</v>
      </c>
      <c r="P312" s="12">
        <f>IF(ISNA(INDEX($A$39:$T$171,MATCH($B312,$B$39:$B$171,0),16)),"",INDEX($A$39:$T$171,MATCH($B312,$B$39:$B$171,0),16))</f>
        <v>5</v>
      </c>
      <c r="Q312" s="20">
        <f>IF(ISNA(INDEX($A$39:$T$171,MATCH($B312,$B$39:$B$171,0),17)),"",INDEX($A$39:$T$171,MATCH($B312,$B$39:$B$171,0),17))</f>
        <v>0</v>
      </c>
      <c r="R312" s="20" t="str">
        <f>IF(ISNA(INDEX($A$39:$T$171,MATCH($B312,$B$39:$B$171,0),18)),"",INDEX($A$39:$T$171,MATCH($B312,$B$39:$B$171,0),18))</f>
        <v>C</v>
      </c>
      <c r="S312" s="20">
        <f>IF(ISNA(INDEX($A$39:$T$171,MATCH($B312,$B$39:$B$171,0),19)),"",INDEX($A$39:$T$171,MATCH($B312,$B$39:$B$171,0),19))</f>
        <v>0</v>
      </c>
      <c r="T312" s="20" t="str">
        <f>IF(ISNA(INDEX($A$39:$T$171,MATCH($B312,$B$39:$B$171,0),20)),"",INDEX($A$39:$T$171,MATCH($B312,$B$39:$B$171,0),20))</f>
        <v>DC</v>
      </c>
      <c r="U312" s="85"/>
      <c r="V312" s="62"/>
      <c r="W312" s="62"/>
      <c r="X312" s="62"/>
      <c r="Y312" s="62"/>
      <c r="Z312" s="62"/>
    </row>
    <row r="313" spans="1:26" ht="14.4" x14ac:dyDescent="0.3">
      <c r="A313" s="22" t="str">
        <f>IF(ISNA(INDEX($A$39:$T$171,MATCH($B313,$B$39:$B$171,0),1)),"",INDEX($A$39:$T$171,MATCH($B313,$B$39:$B$171,0),1))</f>
        <v>YLU0012</v>
      </c>
      <c r="B313" s="209" t="s">
        <v>168</v>
      </c>
      <c r="C313" s="209"/>
      <c r="D313" s="209"/>
      <c r="E313" s="209"/>
      <c r="F313" s="209"/>
      <c r="G313" s="209"/>
      <c r="H313" s="209"/>
      <c r="I313" s="209"/>
      <c r="J313" s="12">
        <f>IF(ISNA(INDEX($A$39:$T$171,MATCH($B313,$B$39:$B$171,0),10)),"",INDEX($A$39:$T$171,MATCH($B313,$B$39:$B$171,0),10))</f>
        <v>2</v>
      </c>
      <c r="K313" s="12">
        <f>IF(ISNA(INDEX($A$39:$T$171,MATCH($B313,$B$39:$B$171,0),11)),"",INDEX($A$39:$T$171,MATCH($B313,$B$39:$B$171,0),11))</f>
        <v>0</v>
      </c>
      <c r="L313" s="12">
        <f>IF(ISNA(INDEX($A$39:$T$171,MATCH($B313,$B$39:$B$171,0),12)),"",INDEX($A$39:$T$171,MATCH($B313,$B$39:$B$171,0),12))</f>
        <v>2</v>
      </c>
      <c r="M313" s="12">
        <f>IF(ISNA(INDEX($A$39:$T$171,MATCH($B313,$B$39:$B$171,0),13)),"",INDEX($A$39:$T$171,MATCH($B313,$B$39:$B$171,0),13))</f>
        <v>0</v>
      </c>
      <c r="N313" s="12">
        <f>IF(ISNA(INDEX($A$39:$T$171,MATCH($B313,$B$39:$B$171,0),14)),"",INDEX($A$39:$T$171,MATCH($B313,$B$39:$B$171,0),14))</f>
        <v>2</v>
      </c>
      <c r="O313" s="12">
        <f>IF(ISNA(INDEX($A$39:$T$171,MATCH($B313,$B$39:$B$171,0),15)),"",INDEX($A$39:$T$171,MATCH($B313,$B$39:$B$171,0),15))</f>
        <v>2</v>
      </c>
      <c r="P313" s="12">
        <f>IF(ISNA(INDEX($A$39:$T$171,MATCH($B313,$B$39:$B$171,0),16)),"",INDEX($A$39:$T$171,MATCH($B313,$B$39:$B$171,0),16))</f>
        <v>4</v>
      </c>
      <c r="Q313" s="20">
        <f>IF(ISNA(INDEX($A$39:$T$171,MATCH($B313,$B$39:$B$171,0),17)),"",INDEX($A$39:$T$171,MATCH($B313,$B$39:$B$171,0),17))</f>
        <v>0</v>
      </c>
      <c r="R313" s="20">
        <f>IF(ISNA(INDEX($A$39:$T$171,MATCH($B313,$B$39:$B$171,0),18)),"",INDEX($A$39:$T$171,MATCH($B313,$B$39:$B$171,0),18))</f>
        <v>0</v>
      </c>
      <c r="S313" s="20" t="str">
        <f>IF(ISNA(INDEX($A$39:$T$171,MATCH($B313,$B$39:$B$171,0),19)),"",INDEX($A$39:$T$171,MATCH($B313,$B$39:$B$171,0),19))</f>
        <v>VP</v>
      </c>
      <c r="T313" s="20" t="str">
        <f>IF(ISNA(INDEX($A$39:$T$171,MATCH($B313,$B$39:$B$171,0),20)),"",INDEX($A$39:$T$171,MATCH($B313,$B$39:$B$171,0),20))</f>
        <v>DC</v>
      </c>
      <c r="U313" s="85"/>
      <c r="V313" s="62"/>
      <c r="W313" s="62"/>
      <c r="X313" s="62"/>
      <c r="Y313" s="62"/>
      <c r="Z313" s="62"/>
    </row>
    <row r="314" spans="1:26" ht="14.4" x14ac:dyDescent="0.3">
      <c r="A314" s="80" t="s">
        <v>26</v>
      </c>
      <c r="B314" s="238"/>
      <c r="C314" s="238"/>
      <c r="D314" s="238"/>
      <c r="E314" s="238"/>
      <c r="F314" s="238"/>
      <c r="G314" s="238"/>
      <c r="H314" s="238"/>
      <c r="I314" s="238"/>
      <c r="J314" s="14">
        <f t="shared" ref="J314:P314" si="97">SUM(J310:J313)</f>
        <v>10</v>
      </c>
      <c r="K314" s="14">
        <f t="shared" si="97"/>
        <v>0</v>
      </c>
      <c r="L314" s="14">
        <f t="shared" si="97"/>
        <v>8</v>
      </c>
      <c r="M314" s="14">
        <f t="shared" si="97"/>
        <v>0</v>
      </c>
      <c r="N314" s="14">
        <f t="shared" si="97"/>
        <v>8</v>
      </c>
      <c r="O314" s="14">
        <f t="shared" si="97"/>
        <v>10</v>
      </c>
      <c r="P314" s="14">
        <f t="shared" si="97"/>
        <v>18</v>
      </c>
      <c r="Q314" s="80">
        <f>COUNTIF(Q310:Q313,"E")</f>
        <v>0</v>
      </c>
      <c r="R314" s="80">
        <f>COUNTIF(R310:R313,"C")</f>
        <v>2</v>
      </c>
      <c r="S314" s="80">
        <f>COUNTIF(S310:S313,"VP")</f>
        <v>2</v>
      </c>
      <c r="T314" s="81">
        <f>COUNTA(T310:T313)</f>
        <v>4</v>
      </c>
      <c r="U314" s="85"/>
      <c r="V314" s="62"/>
      <c r="W314" s="62"/>
      <c r="X314" s="62"/>
      <c r="Y314" s="62"/>
      <c r="Z314" s="62"/>
    </row>
    <row r="315" spans="1:26" ht="14.4" hidden="1" x14ac:dyDescent="0.3">
      <c r="A315" s="154" t="s">
        <v>71</v>
      </c>
      <c r="B315" s="223"/>
      <c r="C315" s="223"/>
      <c r="D315" s="223"/>
      <c r="E315" s="223"/>
      <c r="F315" s="223"/>
      <c r="G315" s="223"/>
      <c r="H315" s="223"/>
      <c r="I315" s="223"/>
      <c r="J315" s="223"/>
      <c r="K315" s="223"/>
      <c r="L315" s="223"/>
      <c r="M315" s="223"/>
      <c r="N315" s="223"/>
      <c r="O315" s="223"/>
      <c r="P315" s="223"/>
      <c r="Q315" s="223"/>
      <c r="R315" s="223"/>
      <c r="S315" s="223"/>
      <c r="T315" s="155"/>
      <c r="U315" s="85"/>
      <c r="V315" s="62"/>
      <c r="W315" s="62"/>
      <c r="X315" s="62"/>
      <c r="Y315" s="62"/>
      <c r="Z315" s="62"/>
    </row>
    <row r="316" spans="1:26" ht="14.4" hidden="1" x14ac:dyDescent="0.3">
      <c r="A316" s="22" t="str">
        <f>IF(ISNA(INDEX($A$39:$T$171,MATCH($B316,$B$39:$B$171,0),1)),"",INDEX($A$39:$T$171,MATCH($B316,$B$39:$B$171,0),1))</f>
        <v/>
      </c>
      <c r="B316" s="186"/>
      <c r="C316" s="187"/>
      <c r="D316" s="187"/>
      <c r="E316" s="187"/>
      <c r="F316" s="187"/>
      <c r="G316" s="187"/>
      <c r="H316" s="187"/>
      <c r="I316" s="188"/>
      <c r="J316" s="12" t="str">
        <f>IF(ISNA(INDEX($A$39:$T$171,MATCH($B316,$B$39:$B$171,0),10)),"",INDEX($A$39:$T$171,MATCH($B316,$B$39:$B$171,0),10))</f>
        <v/>
      </c>
      <c r="K316" s="12" t="str">
        <f>IF(ISNA(INDEX($A$39:$T$171,MATCH($B316,$B$39:$B$171,0),11)),"",INDEX($A$39:$T$171,MATCH($B316,$B$39:$B$171,0),11))</f>
        <v/>
      </c>
      <c r="L316" s="12" t="str">
        <f>IF(ISNA(INDEX($A$39:$T$171,MATCH($B316,$B$39:$B$171,0),12)),"",INDEX($A$39:$T$171,MATCH($B316,$B$39:$B$171,0),12))</f>
        <v/>
      </c>
      <c r="M316" s="12" t="str">
        <f>IF(ISNA(INDEX($A$39:$T$171,MATCH($B316,$B$39:$B$171,0),13)),"",INDEX($A$39:$T$171,MATCH($B316,$B$39:$B$171,0),13))</f>
        <v/>
      </c>
      <c r="N316" s="12" t="str">
        <f>IF(ISNA(INDEX($A$39:$T$171,MATCH($B316,$B$39:$B$171,0),14)),"",INDEX($A$39:$T$171,MATCH($B316,$B$39:$B$171,0),14))</f>
        <v/>
      </c>
      <c r="O316" s="12" t="str">
        <f>IF(ISNA(INDEX($A$39:$T$171,MATCH($B316,$B$39:$B$171,0),15)),"",INDEX($A$39:$T$171,MATCH($B316,$B$39:$B$171,0),15))</f>
        <v/>
      </c>
      <c r="P316" s="12" t="str">
        <f>IF(ISNA(INDEX($A$39:$T$171,MATCH($B316,$B$39:$B$171,0),16)),"",INDEX($A$39:$T$171,MATCH($B316,$B$39:$B$171,0),16))</f>
        <v/>
      </c>
      <c r="Q316" s="20" t="str">
        <f>IF(ISNA(INDEX($A$39:$T$171,MATCH($B316,$B$39:$B$171,0),17)),"",INDEX($A$39:$T$171,MATCH($B316,$B$39:$B$171,0),17))</f>
        <v/>
      </c>
      <c r="R316" s="20" t="str">
        <f>IF(ISNA(INDEX($A$39:$T$171,MATCH($B316,$B$39:$B$171,0),18)),"",INDEX($A$39:$T$171,MATCH($B316,$B$39:$B$171,0),18))</f>
        <v/>
      </c>
      <c r="S316" s="20" t="str">
        <f>IF(ISNA(INDEX($A$39:$T$171,MATCH($B316,$B$39:$B$171,0),19)),"",INDEX($A$39:$T$171,MATCH($B316,$B$39:$B$171,0),19))</f>
        <v/>
      </c>
      <c r="T316" s="20" t="str">
        <f>IF(ISNA(INDEX($A$39:$T$171,MATCH($B316,$B$39:$B$171,0),20)),"",INDEX($A$39:$T$171,MATCH($B316,$B$39:$B$171,0),20))</f>
        <v/>
      </c>
      <c r="U316" s="85"/>
      <c r="V316" s="62"/>
      <c r="W316" s="62"/>
      <c r="X316" s="62"/>
      <c r="Y316" s="62"/>
      <c r="Z316" s="62"/>
    </row>
    <row r="317" spans="1:26" s="115" customFormat="1" ht="14.4" hidden="1" x14ac:dyDescent="0.3">
      <c r="A317" s="22" t="str">
        <f>IF(ISNA(INDEX($A$39:$T$171,MATCH($B317,$B$39:$B$171,0),1)),"",INDEX($A$39:$T$171,MATCH($B317,$B$39:$B$171,0),1))</f>
        <v/>
      </c>
      <c r="B317" s="186"/>
      <c r="C317" s="187"/>
      <c r="D317" s="187"/>
      <c r="E317" s="187"/>
      <c r="F317" s="187"/>
      <c r="G317" s="187"/>
      <c r="H317" s="187"/>
      <c r="I317" s="188"/>
      <c r="J317" s="12" t="str">
        <f>IF(ISNA(INDEX($A$39:$T$171,MATCH($B317,$B$39:$B$171,0),10)),"",INDEX($A$39:$T$171,MATCH($B317,$B$39:$B$171,0),10))</f>
        <v/>
      </c>
      <c r="K317" s="12" t="str">
        <f>IF(ISNA(INDEX($A$39:$T$171,MATCH($B317,$B$39:$B$171,0),11)),"",INDEX($A$39:$T$171,MATCH($B317,$B$39:$B$171,0),11))</f>
        <v/>
      </c>
      <c r="L317" s="12" t="str">
        <f>IF(ISNA(INDEX($A$39:$T$171,MATCH($B317,$B$39:$B$171,0),12)),"",INDEX($A$39:$T$171,MATCH($B317,$B$39:$B$171,0),12))</f>
        <v/>
      </c>
      <c r="M317" s="12" t="str">
        <f>IF(ISNA(INDEX($A$39:$T$171,MATCH($B317,$B$39:$B$171,0),13)),"",INDEX($A$39:$T$171,MATCH($B317,$B$39:$B$171,0),13))</f>
        <v/>
      </c>
      <c r="N317" s="12" t="str">
        <f>IF(ISNA(INDEX($A$39:$T$171,MATCH($B317,$B$39:$B$171,0),14)),"",INDEX($A$39:$T$171,MATCH($B317,$B$39:$B$171,0),14))</f>
        <v/>
      </c>
      <c r="O317" s="12" t="str">
        <f>IF(ISNA(INDEX($A$39:$T$171,MATCH($B317,$B$39:$B$171,0),15)),"",INDEX($A$39:$T$171,MATCH($B317,$B$39:$B$171,0),15))</f>
        <v/>
      </c>
      <c r="P317" s="12" t="str">
        <f>IF(ISNA(INDEX($A$39:$T$171,MATCH($B317,$B$39:$B$171,0),16)),"",INDEX($A$39:$T$171,MATCH($B317,$B$39:$B$171,0),16))</f>
        <v/>
      </c>
      <c r="Q317" s="20" t="str">
        <f>IF(ISNA(INDEX($A$39:$T$171,MATCH($B317,$B$39:$B$171,0),17)),"",INDEX($A$39:$T$171,MATCH($B317,$B$39:$B$171,0),17))</f>
        <v/>
      </c>
      <c r="R317" s="20" t="str">
        <f>IF(ISNA(INDEX($A$39:$T$171,MATCH($B317,$B$39:$B$171,0),18)),"",INDEX($A$39:$T$171,MATCH($B317,$B$39:$B$171,0),18))</f>
        <v/>
      </c>
      <c r="S317" s="20" t="str">
        <f>IF(ISNA(INDEX($A$39:$T$171,MATCH($B317,$B$39:$B$171,0),19)),"",INDEX($A$39:$T$171,MATCH($B317,$B$39:$B$171,0),19))</f>
        <v/>
      </c>
      <c r="T317" s="20" t="str">
        <f>IF(ISNA(INDEX($A$39:$T$171,MATCH($B317,$B$39:$B$171,0),20)),"",INDEX($A$39:$T$171,MATCH($B317,$B$39:$B$171,0),20))</f>
        <v/>
      </c>
      <c r="U317" s="85"/>
      <c r="V317" s="62"/>
      <c r="W317" s="62"/>
      <c r="X317" s="62"/>
      <c r="Y317" s="62"/>
      <c r="Z317" s="62"/>
    </row>
    <row r="318" spans="1:26" s="59" customFormat="1" ht="14.4" hidden="1" x14ac:dyDescent="0.3">
      <c r="A318" s="22" t="str">
        <f>IF(ISNA(INDEX($A$39:$T$171,MATCH($B318,$B$39:$B$171,0),1)),"",INDEX($A$39:$T$171,MATCH($B318,$B$39:$B$171,0),1))</f>
        <v/>
      </c>
      <c r="B318" s="186"/>
      <c r="C318" s="187"/>
      <c r="D318" s="187"/>
      <c r="E318" s="187"/>
      <c r="F318" s="187"/>
      <c r="G318" s="187"/>
      <c r="H318" s="187"/>
      <c r="I318" s="188"/>
      <c r="J318" s="12" t="str">
        <f>IF(ISNA(INDEX($A$39:$T$171,MATCH($B318,$B$39:$B$171,0),10)),"",INDEX($A$39:$T$171,MATCH($B318,$B$39:$B$171,0),10))</f>
        <v/>
      </c>
      <c r="K318" s="12" t="str">
        <f>IF(ISNA(INDEX($A$39:$T$171,MATCH($B318,$B$39:$B$171,0),11)),"",INDEX($A$39:$T$171,MATCH($B318,$B$39:$B$171,0),11))</f>
        <v/>
      </c>
      <c r="L318" s="12" t="str">
        <f>IF(ISNA(INDEX($A$39:$T$171,MATCH($B318,$B$39:$B$171,0),12)),"",INDEX($A$39:$T$171,MATCH($B318,$B$39:$B$171,0),12))</f>
        <v/>
      </c>
      <c r="M318" s="12" t="str">
        <f>IF(ISNA(INDEX($A$39:$T$171,MATCH($B318,$B$39:$B$171,0),13)),"",INDEX($A$39:$T$171,MATCH($B318,$B$39:$B$171,0),13))</f>
        <v/>
      </c>
      <c r="N318" s="12" t="str">
        <f>IF(ISNA(INDEX($A$39:$T$171,MATCH($B318,$B$39:$B$171,0),14)),"",INDEX($A$39:$T$171,MATCH($B318,$B$39:$B$171,0),14))</f>
        <v/>
      </c>
      <c r="O318" s="12" t="str">
        <f>IF(ISNA(INDEX($A$39:$T$171,MATCH($B318,$B$39:$B$171,0),15)),"",INDEX($A$39:$T$171,MATCH($B318,$B$39:$B$171,0),15))</f>
        <v/>
      </c>
      <c r="P318" s="12" t="str">
        <f>IF(ISNA(INDEX($A$39:$T$171,MATCH($B318,$B$39:$B$171,0),16)),"",INDEX($A$39:$T$171,MATCH($B318,$B$39:$B$171,0),16))</f>
        <v/>
      </c>
      <c r="Q318" s="20" t="str">
        <f>IF(ISNA(INDEX($A$39:$T$171,MATCH($B318,$B$39:$B$171,0),17)),"",INDEX($A$39:$T$171,MATCH($B318,$B$39:$B$171,0),17))</f>
        <v/>
      </c>
      <c r="R318" s="20" t="str">
        <f>IF(ISNA(INDEX($A$39:$T$171,MATCH($B318,$B$39:$B$171,0),18)),"",INDEX($A$39:$T$171,MATCH($B318,$B$39:$B$171,0),18))</f>
        <v/>
      </c>
      <c r="S318" s="20" t="str">
        <f>IF(ISNA(INDEX($A$39:$T$171,MATCH($B318,$B$39:$B$171,0),19)),"",INDEX($A$39:$T$171,MATCH($B318,$B$39:$B$171,0),19))</f>
        <v/>
      </c>
      <c r="T318" s="20" t="str">
        <f>IF(ISNA(INDEX($A$39:$T$171,MATCH($B318,$B$39:$B$171,0),20)),"",INDEX($A$39:$T$171,MATCH($B318,$B$39:$B$171,0),20))</f>
        <v/>
      </c>
      <c r="U318" s="85"/>
      <c r="V318" s="62"/>
      <c r="W318" s="62"/>
      <c r="X318" s="62"/>
      <c r="Y318" s="62"/>
      <c r="Z318" s="62"/>
    </row>
    <row r="319" spans="1:26" ht="14.4" x14ac:dyDescent="0.3">
      <c r="A319" s="80" t="s">
        <v>26</v>
      </c>
      <c r="B319" s="154"/>
      <c r="C319" s="223"/>
      <c r="D319" s="223"/>
      <c r="E319" s="223"/>
      <c r="F319" s="223"/>
      <c r="G319" s="223"/>
      <c r="H319" s="223"/>
      <c r="I319" s="155"/>
      <c r="J319" s="14">
        <f t="shared" ref="J319:P319" si="98">SUM(J316:J318)</f>
        <v>0</v>
      </c>
      <c r="K319" s="102">
        <f t="shared" si="98"/>
        <v>0</v>
      </c>
      <c r="L319" s="102">
        <f t="shared" si="98"/>
        <v>0</v>
      </c>
      <c r="M319" s="102">
        <f t="shared" si="98"/>
        <v>0</v>
      </c>
      <c r="N319" s="102">
        <f t="shared" si="98"/>
        <v>0</v>
      </c>
      <c r="O319" s="102">
        <f t="shared" si="98"/>
        <v>0</v>
      </c>
      <c r="P319" s="102">
        <f t="shared" si="98"/>
        <v>0</v>
      </c>
      <c r="Q319" s="80">
        <f>COUNTIF(Q316:Q318,"E")</f>
        <v>0</v>
      </c>
      <c r="R319" s="80">
        <f>COUNTIF(R316:R318,"C")</f>
        <v>0</v>
      </c>
      <c r="S319" s="80">
        <f>COUNTIF(S316:S318,"VP")</f>
        <v>0</v>
      </c>
      <c r="T319" s="81">
        <v>0</v>
      </c>
      <c r="U319" s="436" t="s">
        <v>105</v>
      </c>
      <c r="V319" s="436"/>
      <c r="W319" s="436"/>
      <c r="X319" s="436"/>
      <c r="Y319" s="62"/>
      <c r="Z319" s="62"/>
    </row>
    <row r="320" spans="1:26" x14ac:dyDescent="0.25">
      <c r="A320" s="156" t="s">
        <v>153</v>
      </c>
      <c r="B320" s="156"/>
      <c r="C320" s="156"/>
      <c r="D320" s="156"/>
      <c r="E320" s="156"/>
      <c r="F320" s="156"/>
      <c r="G320" s="156"/>
      <c r="H320" s="156"/>
      <c r="I320" s="156"/>
      <c r="J320" s="14">
        <f t="shared" ref="J320:T320" si="99">SUM(J314,J319)</f>
        <v>10</v>
      </c>
      <c r="K320" s="14">
        <f t="shared" si="99"/>
        <v>0</v>
      </c>
      <c r="L320" s="14">
        <f t="shared" si="99"/>
        <v>8</v>
      </c>
      <c r="M320" s="14">
        <f t="shared" si="99"/>
        <v>0</v>
      </c>
      <c r="N320" s="14">
        <f t="shared" si="99"/>
        <v>8</v>
      </c>
      <c r="O320" s="14">
        <f t="shared" si="99"/>
        <v>10</v>
      </c>
      <c r="P320" s="14">
        <f t="shared" si="99"/>
        <v>18</v>
      </c>
      <c r="Q320" s="14">
        <f t="shared" si="99"/>
        <v>0</v>
      </c>
      <c r="R320" s="14">
        <f t="shared" si="99"/>
        <v>2</v>
      </c>
      <c r="S320" s="14">
        <f t="shared" si="99"/>
        <v>2</v>
      </c>
      <c r="T320" s="86">
        <f t="shared" si="99"/>
        <v>4</v>
      </c>
      <c r="U320" s="436"/>
      <c r="V320" s="436"/>
      <c r="W320" s="436"/>
      <c r="X320" s="436"/>
    </row>
    <row r="321" spans="1:26" x14ac:dyDescent="0.25">
      <c r="A321" s="157" t="s">
        <v>51</v>
      </c>
      <c r="B321" s="158"/>
      <c r="C321" s="158"/>
      <c r="D321" s="158"/>
      <c r="E321" s="158"/>
      <c r="F321" s="158"/>
      <c r="G321" s="158"/>
      <c r="H321" s="158"/>
      <c r="I321" s="158"/>
      <c r="J321" s="159"/>
      <c r="K321" s="14">
        <f t="shared" ref="K321:P321" si="100">K314*14+K319*12</f>
        <v>0</v>
      </c>
      <c r="L321" s="14">
        <f t="shared" si="100"/>
        <v>112</v>
      </c>
      <c r="M321" s="14">
        <f t="shared" si="100"/>
        <v>0</v>
      </c>
      <c r="N321" s="14">
        <f t="shared" si="100"/>
        <v>112</v>
      </c>
      <c r="O321" s="14">
        <f t="shared" si="100"/>
        <v>140</v>
      </c>
      <c r="P321" s="14">
        <f t="shared" si="100"/>
        <v>252</v>
      </c>
      <c r="Q321" s="217"/>
      <c r="R321" s="218"/>
      <c r="S321" s="218"/>
      <c r="T321" s="219"/>
      <c r="U321" s="436"/>
      <c r="V321" s="436"/>
      <c r="W321" s="436"/>
      <c r="X321" s="436"/>
    </row>
    <row r="322" spans="1:26" ht="12.75" customHeight="1" x14ac:dyDescent="0.25">
      <c r="A322" s="160"/>
      <c r="B322" s="161"/>
      <c r="C322" s="161"/>
      <c r="D322" s="161"/>
      <c r="E322" s="161"/>
      <c r="F322" s="161"/>
      <c r="G322" s="161"/>
      <c r="H322" s="161"/>
      <c r="I322" s="161"/>
      <c r="J322" s="162"/>
      <c r="K322" s="235">
        <f>SUM(K321:M321)</f>
        <v>112</v>
      </c>
      <c r="L322" s="236"/>
      <c r="M322" s="237"/>
      <c r="N322" s="235">
        <f>SUM(N321:O321)</f>
        <v>252</v>
      </c>
      <c r="O322" s="236"/>
      <c r="P322" s="237"/>
      <c r="Q322" s="220"/>
      <c r="R322" s="221"/>
      <c r="S322" s="221"/>
      <c r="T322" s="222"/>
      <c r="U322" s="437" t="s">
        <v>106</v>
      </c>
      <c r="V322" s="438"/>
      <c r="W322" s="437" t="s">
        <v>107</v>
      </c>
      <c r="X322" s="438"/>
    </row>
    <row r="323" spans="1:26" ht="12.75" customHeight="1" x14ac:dyDescent="0.25">
      <c r="A323" s="296" t="s">
        <v>99</v>
      </c>
      <c r="B323" s="297"/>
      <c r="C323" s="297"/>
      <c r="D323" s="297"/>
      <c r="E323" s="297"/>
      <c r="F323" s="297"/>
      <c r="G323" s="297"/>
      <c r="H323" s="297"/>
      <c r="I323" s="297"/>
      <c r="J323" s="298"/>
      <c r="K323" s="163">
        <f>T320/SUM(T51,T68,T83,T98,T115,T129)</f>
        <v>0.1</v>
      </c>
      <c r="L323" s="164"/>
      <c r="M323" s="164"/>
      <c r="N323" s="164"/>
      <c r="O323" s="164"/>
      <c r="P323" s="164"/>
      <c r="Q323" s="164"/>
      <c r="R323" s="164"/>
      <c r="S323" s="164"/>
      <c r="T323" s="165"/>
      <c r="U323" s="439"/>
      <c r="V323" s="440"/>
      <c r="W323" s="439"/>
      <c r="X323" s="440"/>
    </row>
    <row r="324" spans="1:26" ht="12.75" customHeight="1" x14ac:dyDescent="0.25">
      <c r="A324" s="245" t="s">
        <v>100</v>
      </c>
      <c r="B324" s="245"/>
      <c r="C324" s="245"/>
      <c r="D324" s="245"/>
      <c r="E324" s="245"/>
      <c r="F324" s="245"/>
      <c r="G324" s="245"/>
      <c r="H324" s="245"/>
      <c r="I324" s="245"/>
      <c r="J324" s="245"/>
      <c r="K324" s="163">
        <f>K322/(SUM(N51,N68,N83,N98,N115)*14+N129*12)</f>
        <v>5.5390702274975272E-2</v>
      </c>
      <c r="L324" s="164"/>
      <c r="M324" s="164"/>
      <c r="N324" s="164"/>
      <c r="O324" s="164"/>
      <c r="P324" s="164"/>
      <c r="Q324" s="164"/>
      <c r="R324" s="164"/>
      <c r="S324" s="164"/>
      <c r="T324" s="165"/>
      <c r="U324" s="441">
        <f>K235+K258+K301+K323</f>
        <v>0.99999999999999989</v>
      </c>
      <c r="V324" s="442"/>
      <c r="W324" s="441">
        <f>K235+K301+K323</f>
        <v>0.79999999999999993</v>
      </c>
      <c r="X324" s="442"/>
      <c r="Y324" s="443" t="s">
        <v>108</v>
      </c>
      <c r="Z324" s="444"/>
    </row>
    <row r="325" spans="1:26" s="73" customFormat="1" ht="12.75" customHeight="1" x14ac:dyDescent="0.25">
      <c r="U325" s="441">
        <f>K236+K259+K302+K324</f>
        <v>1</v>
      </c>
      <c r="V325" s="442"/>
      <c r="W325" s="441">
        <f>K236+K302+K324</f>
        <v>0.78239366963402568</v>
      </c>
      <c r="X325" s="442"/>
      <c r="Y325" s="443" t="s">
        <v>109</v>
      </c>
      <c r="Z325" s="444"/>
    </row>
    <row r="326" spans="1:26" s="73" customFormat="1" ht="12.75" customHeight="1" x14ac:dyDescent="0.25">
      <c r="U326" s="374" t="str">
        <f>IF(U324=100%,"Corect",IF(U324&gt;100%,"Ați dublat unele discipline","Ați pierdut unele discipline"))</f>
        <v>Corect</v>
      </c>
      <c r="V326" s="375"/>
      <c r="W326" s="374" t="str">
        <f>IF(W324=100%,"Corect",IF(W324&gt;100%,"Ați dublat unele discipline","Ați pierdut unele discipline"))</f>
        <v>Ați pierdut unele discipline</v>
      </c>
      <c r="X326" s="375"/>
    </row>
    <row r="327" spans="1:26" x14ac:dyDescent="0.25">
      <c r="U327" s="374" t="str">
        <f>IF(U325=100%,"Corect",IF(U325&gt;100%,"Ați dublat unele discipline","Ați pierdut unele discipline"))</f>
        <v>Corect</v>
      </c>
      <c r="V327" s="375"/>
      <c r="W327" s="374" t="str">
        <f>IF(W325=100%,"Corect",IF(W325&gt;100%,"Ați dublat unele discipline","Ați pierdut unele discipline"))</f>
        <v>Ați pierdut unele discipline</v>
      </c>
      <c r="X327" s="375"/>
    </row>
    <row r="328" spans="1:26" ht="12.75" customHeight="1" x14ac:dyDescent="0.25">
      <c r="A328" s="239" t="s">
        <v>72</v>
      </c>
      <c r="B328" s="239"/>
      <c r="C328" s="239"/>
      <c r="D328" s="239"/>
      <c r="E328" s="239"/>
      <c r="F328" s="239"/>
      <c r="G328" s="239"/>
      <c r="H328" s="239"/>
      <c r="I328" s="239"/>
      <c r="J328" s="239"/>
      <c r="K328" s="239"/>
      <c r="L328" s="239"/>
      <c r="M328" s="239"/>
      <c r="N328" s="239"/>
      <c r="O328" s="239"/>
      <c r="P328" s="239"/>
      <c r="Q328" s="239"/>
      <c r="R328" s="239"/>
      <c r="S328" s="239"/>
      <c r="T328" s="239"/>
      <c r="U328" s="445" t="s">
        <v>157</v>
      </c>
      <c r="V328" s="445"/>
      <c r="W328" s="445"/>
      <c r="X328" s="445"/>
      <c r="Y328" s="445"/>
      <c r="Z328" s="445"/>
    </row>
    <row r="329" spans="1:26" ht="12.75" customHeight="1" x14ac:dyDescent="0.25">
      <c r="A329" s="176" t="s">
        <v>28</v>
      </c>
      <c r="B329" s="172" t="s">
        <v>61</v>
      </c>
      <c r="C329" s="184"/>
      <c r="D329" s="184"/>
      <c r="E329" s="184"/>
      <c r="F329" s="184"/>
      <c r="G329" s="173"/>
      <c r="H329" s="172" t="s">
        <v>64</v>
      </c>
      <c r="I329" s="173"/>
      <c r="J329" s="167" t="s">
        <v>65</v>
      </c>
      <c r="K329" s="171"/>
      <c r="L329" s="171"/>
      <c r="M329" s="171"/>
      <c r="N329" s="171"/>
      <c r="O329" s="168"/>
      <c r="P329" s="172" t="s">
        <v>50</v>
      </c>
      <c r="Q329" s="173"/>
      <c r="R329" s="169" t="s">
        <v>66</v>
      </c>
      <c r="S329" s="169"/>
      <c r="T329" s="169"/>
      <c r="U329" s="445"/>
      <c r="V329" s="445"/>
      <c r="W329" s="445"/>
      <c r="X329" s="445"/>
      <c r="Y329" s="445"/>
      <c r="Z329" s="445"/>
    </row>
    <row r="330" spans="1:26" x14ac:dyDescent="0.25">
      <c r="A330" s="177"/>
      <c r="B330" s="174"/>
      <c r="C330" s="185"/>
      <c r="D330" s="185"/>
      <c r="E330" s="185"/>
      <c r="F330" s="185"/>
      <c r="G330" s="175"/>
      <c r="H330" s="174"/>
      <c r="I330" s="175"/>
      <c r="J330" s="167" t="s">
        <v>35</v>
      </c>
      <c r="K330" s="168"/>
      <c r="L330" s="167" t="s">
        <v>8</v>
      </c>
      <c r="M330" s="168"/>
      <c r="N330" s="167" t="s">
        <v>32</v>
      </c>
      <c r="O330" s="168"/>
      <c r="P330" s="174"/>
      <c r="Q330" s="175"/>
      <c r="R330" s="119" t="s">
        <v>67</v>
      </c>
      <c r="S330" s="119" t="s">
        <v>68</v>
      </c>
      <c r="T330" s="119" t="s">
        <v>69</v>
      </c>
      <c r="U330" s="445"/>
      <c r="V330" s="445"/>
      <c r="W330" s="445"/>
      <c r="X330" s="445"/>
      <c r="Y330" s="445"/>
      <c r="Z330" s="445"/>
    </row>
    <row r="331" spans="1:26" ht="12.75" customHeight="1" x14ac:dyDescent="0.25">
      <c r="A331" s="21">
        <v>1</v>
      </c>
      <c r="B331" s="167" t="s">
        <v>62</v>
      </c>
      <c r="C331" s="171"/>
      <c r="D331" s="171"/>
      <c r="E331" s="171"/>
      <c r="F331" s="171"/>
      <c r="G331" s="168"/>
      <c r="H331" s="231">
        <f>J331</f>
        <v>1646</v>
      </c>
      <c r="I331" s="232"/>
      <c r="J331" s="233">
        <f>(SUM(N51+N68+N83+N98+N115)*14+N129*12)-J332</f>
        <v>1646</v>
      </c>
      <c r="K331" s="234"/>
      <c r="L331" s="233">
        <f>(SUM(O51+O68+O83+O98+O115)*14+O129*12)-L332</f>
        <v>2292</v>
      </c>
      <c r="M331" s="234"/>
      <c r="N331" s="233">
        <f>(SUM(P51+P68+P83+P98+P115)*14+P129*12)-N332</f>
        <v>3938</v>
      </c>
      <c r="O331" s="234"/>
      <c r="P331" s="227">
        <f>H331/H333</f>
        <v>0.81404549950544014</v>
      </c>
      <c r="Q331" s="228"/>
      <c r="R331" s="81">
        <f>J51+J68-R332</f>
        <v>56</v>
      </c>
      <c r="S331" s="81">
        <f>J83+J98-S332</f>
        <v>52</v>
      </c>
      <c r="T331" s="81">
        <f>J115+J129-T332</f>
        <v>48</v>
      </c>
      <c r="U331" s="123"/>
      <c r="V331" s="123"/>
      <c r="W331" s="123"/>
      <c r="X331" s="123"/>
      <c r="Y331" s="123"/>
      <c r="Z331" s="123"/>
    </row>
    <row r="332" spans="1:26" ht="12.75" customHeight="1" x14ac:dyDescent="0.25">
      <c r="A332" s="21">
        <v>2</v>
      </c>
      <c r="B332" s="167" t="s">
        <v>63</v>
      </c>
      <c r="C332" s="171"/>
      <c r="D332" s="171"/>
      <c r="E332" s="171"/>
      <c r="F332" s="171"/>
      <c r="G332" s="168"/>
      <c r="H332" s="231">
        <f>J332</f>
        <v>376</v>
      </c>
      <c r="I332" s="232"/>
      <c r="J332" s="204">
        <f>N166</f>
        <v>376</v>
      </c>
      <c r="K332" s="205"/>
      <c r="L332" s="204">
        <f>O166</f>
        <v>306</v>
      </c>
      <c r="M332" s="205"/>
      <c r="N332" s="229">
        <f>SUM(J332:M332)</f>
        <v>682</v>
      </c>
      <c r="O332" s="230"/>
      <c r="P332" s="227">
        <f>H332/H333</f>
        <v>0.18595450049455983</v>
      </c>
      <c r="Q332" s="228"/>
      <c r="R332" s="10">
        <v>8</v>
      </c>
      <c r="S332" s="10">
        <v>8</v>
      </c>
      <c r="T332" s="10">
        <v>12</v>
      </c>
      <c r="U332" s="446" t="str">
        <f>IF(N332=P166,"Corect","Nu corespunde cu tabelul de opționale")</f>
        <v>Corect</v>
      </c>
      <c r="V332" s="446"/>
      <c r="W332" s="446"/>
      <c r="X332" s="446"/>
    </row>
    <row r="333" spans="1:26" x14ac:dyDescent="0.25">
      <c r="A333" s="167" t="s">
        <v>26</v>
      </c>
      <c r="B333" s="171"/>
      <c r="C333" s="171"/>
      <c r="D333" s="171"/>
      <c r="E333" s="171"/>
      <c r="F333" s="171"/>
      <c r="G333" s="168"/>
      <c r="H333" s="167">
        <f>SUM(H331:I332)</f>
        <v>2022</v>
      </c>
      <c r="I333" s="168"/>
      <c r="J333" s="167">
        <f>SUM(J331:K332)</f>
        <v>2022</v>
      </c>
      <c r="K333" s="168"/>
      <c r="L333" s="154">
        <f>SUM(L331:M332)</f>
        <v>2598</v>
      </c>
      <c r="M333" s="155"/>
      <c r="N333" s="154">
        <f>SUM(N331:O332)</f>
        <v>4620</v>
      </c>
      <c r="O333" s="155"/>
      <c r="P333" s="225">
        <f>SUM(P331:Q332)</f>
        <v>1</v>
      </c>
      <c r="Q333" s="226"/>
      <c r="R333" s="120">
        <f>SUM(R331:R332)</f>
        <v>64</v>
      </c>
      <c r="S333" s="120">
        <f>SUM(S331:S332)</f>
        <v>60</v>
      </c>
      <c r="T333" s="120">
        <f>SUM(T331:T332)</f>
        <v>60</v>
      </c>
    </row>
    <row r="334" spans="1:26" s="73" customFormat="1" x14ac:dyDescent="0.25">
      <c r="A334" s="78"/>
      <c r="B334" s="78"/>
      <c r="C334" s="78"/>
      <c r="D334" s="78"/>
      <c r="E334" s="78"/>
      <c r="F334" s="78"/>
      <c r="G334" s="78"/>
      <c r="H334" s="78"/>
      <c r="I334" s="78"/>
      <c r="J334" s="78"/>
      <c r="K334" s="78"/>
      <c r="L334" s="55"/>
      <c r="M334" s="55"/>
      <c r="N334" s="55"/>
      <c r="O334" s="55"/>
      <c r="P334" s="79"/>
      <c r="Q334" s="79"/>
      <c r="R334" s="55"/>
      <c r="S334" s="55"/>
      <c r="T334" s="55"/>
    </row>
    <row r="335" spans="1:26" s="73" customFormat="1" x14ac:dyDescent="0.25">
      <c r="A335" s="78"/>
      <c r="B335" s="78"/>
      <c r="C335" s="78"/>
      <c r="D335" s="78"/>
      <c r="E335" s="78"/>
      <c r="F335" s="78"/>
      <c r="G335" s="78"/>
      <c r="H335" s="78"/>
      <c r="I335" s="78"/>
      <c r="J335" s="78"/>
      <c r="K335" s="78"/>
      <c r="L335" s="55"/>
      <c r="M335" s="55"/>
      <c r="N335" s="55"/>
      <c r="O335" s="55"/>
      <c r="P335" s="79"/>
      <c r="Q335" s="79"/>
      <c r="R335" s="55"/>
      <c r="S335" s="55"/>
      <c r="T335" s="55"/>
    </row>
    <row r="336" spans="1:26" ht="14.4" x14ac:dyDescent="0.3">
      <c r="A336" s="243" t="s">
        <v>85</v>
      </c>
      <c r="B336" s="243"/>
      <c r="C336" s="243"/>
      <c r="D336" s="243"/>
      <c r="E336" s="243"/>
      <c r="F336" s="243"/>
      <c r="G336" s="243"/>
      <c r="H336" s="243"/>
      <c r="I336" s="243"/>
      <c r="J336" s="243"/>
      <c r="K336" s="243"/>
      <c r="L336" s="243"/>
      <c r="M336" s="243"/>
      <c r="N336" s="243"/>
      <c r="O336" s="243"/>
      <c r="P336" s="243"/>
      <c r="Q336" s="243"/>
      <c r="R336" s="243"/>
      <c r="S336" s="243"/>
      <c r="T336" s="243"/>
      <c r="U336" s="62"/>
      <c r="V336" s="62"/>
      <c r="W336" s="72"/>
      <c r="X336" s="72"/>
      <c r="Y336" s="72"/>
      <c r="Z336" s="72"/>
    </row>
    <row r="337" spans="1:29" s="123" customFormat="1" ht="14.4" x14ac:dyDescent="0.25">
      <c r="A337" s="170" t="s">
        <v>76</v>
      </c>
      <c r="B337" s="170"/>
      <c r="C337" s="170"/>
      <c r="D337" s="170"/>
      <c r="E337" s="170"/>
      <c r="F337" s="170"/>
      <c r="G337" s="170"/>
      <c r="H337" s="170"/>
      <c r="I337" s="170"/>
      <c r="J337" s="170"/>
      <c r="K337" s="170"/>
      <c r="L337" s="170"/>
      <c r="M337" s="170"/>
      <c r="N337" s="170"/>
      <c r="O337" s="170"/>
      <c r="P337" s="170"/>
      <c r="Q337" s="170"/>
      <c r="R337" s="170"/>
      <c r="S337" s="170"/>
      <c r="T337" s="170"/>
      <c r="U337" s="72"/>
      <c r="V337" s="72"/>
      <c r="W337" s="72"/>
      <c r="X337" s="72"/>
      <c r="Y337" s="72"/>
      <c r="Z337" s="72"/>
    </row>
    <row r="338" spans="1:29" ht="12.75" customHeight="1" x14ac:dyDescent="0.25">
      <c r="A338" s="189" t="s">
        <v>28</v>
      </c>
      <c r="B338" s="192" t="s">
        <v>27</v>
      </c>
      <c r="C338" s="193"/>
      <c r="D338" s="193"/>
      <c r="E338" s="193"/>
      <c r="F338" s="193"/>
      <c r="G338" s="193"/>
      <c r="H338" s="193"/>
      <c r="I338" s="194"/>
      <c r="J338" s="201" t="s">
        <v>41</v>
      </c>
      <c r="K338" s="178" t="s">
        <v>25</v>
      </c>
      <c r="L338" s="179"/>
      <c r="M338" s="180"/>
      <c r="N338" s="178" t="s">
        <v>42</v>
      </c>
      <c r="O338" s="179"/>
      <c r="P338" s="180"/>
      <c r="Q338" s="178" t="s">
        <v>24</v>
      </c>
      <c r="R338" s="179"/>
      <c r="S338" s="180"/>
      <c r="T338" s="166" t="s">
        <v>23</v>
      </c>
      <c r="U338" s="447" t="s">
        <v>139</v>
      </c>
      <c r="V338" s="447"/>
      <c r="W338" s="447"/>
      <c r="X338" s="447"/>
      <c r="Y338" s="447"/>
      <c r="Z338" s="60"/>
      <c r="AA338" s="60"/>
      <c r="AB338" s="60"/>
      <c r="AC338" s="60"/>
    </row>
    <row r="339" spans="1:29" s="115" customFormat="1" x14ac:dyDescent="0.25">
      <c r="A339" s="190"/>
      <c r="B339" s="195"/>
      <c r="C339" s="196"/>
      <c r="D339" s="196"/>
      <c r="E339" s="196"/>
      <c r="F339" s="196"/>
      <c r="G339" s="196"/>
      <c r="H339" s="196"/>
      <c r="I339" s="197"/>
      <c r="J339" s="202"/>
      <c r="K339" s="181"/>
      <c r="L339" s="182"/>
      <c r="M339" s="183"/>
      <c r="N339" s="181"/>
      <c r="O339" s="182"/>
      <c r="P339" s="183"/>
      <c r="Q339" s="181"/>
      <c r="R339" s="182"/>
      <c r="S339" s="183"/>
      <c r="T339" s="166"/>
      <c r="U339" s="447"/>
      <c r="V339" s="447"/>
      <c r="W339" s="447"/>
      <c r="X339" s="447"/>
      <c r="Y339" s="447"/>
      <c r="Z339" s="114"/>
      <c r="AA339" s="114"/>
      <c r="AB339" s="114"/>
      <c r="AC339" s="114"/>
    </row>
    <row r="340" spans="1:29" ht="12.75" customHeight="1" x14ac:dyDescent="0.25">
      <c r="A340" s="191"/>
      <c r="B340" s="198"/>
      <c r="C340" s="199"/>
      <c r="D340" s="199"/>
      <c r="E340" s="199"/>
      <c r="F340" s="199"/>
      <c r="G340" s="199"/>
      <c r="H340" s="199"/>
      <c r="I340" s="200"/>
      <c r="J340" s="203"/>
      <c r="K340" s="25" t="s">
        <v>29</v>
      </c>
      <c r="L340" s="25" t="s">
        <v>30</v>
      </c>
      <c r="M340" s="25" t="s">
        <v>31</v>
      </c>
      <c r="N340" s="25" t="s">
        <v>35</v>
      </c>
      <c r="O340" s="25" t="s">
        <v>8</v>
      </c>
      <c r="P340" s="25" t="s">
        <v>32</v>
      </c>
      <c r="Q340" s="25" t="s">
        <v>33</v>
      </c>
      <c r="R340" s="25" t="s">
        <v>29</v>
      </c>
      <c r="S340" s="25" t="s">
        <v>34</v>
      </c>
      <c r="T340" s="166"/>
      <c r="U340" s="447"/>
      <c r="V340" s="447"/>
      <c r="W340" s="447"/>
      <c r="X340" s="447"/>
      <c r="Y340" s="447"/>
      <c r="Z340" s="60"/>
      <c r="AA340" s="60"/>
      <c r="AB340" s="60"/>
      <c r="AC340" s="60"/>
    </row>
    <row r="341" spans="1:29" x14ac:dyDescent="0.25">
      <c r="A341" s="153" t="s">
        <v>52</v>
      </c>
      <c r="B341" s="153"/>
      <c r="C341" s="153"/>
      <c r="D341" s="153"/>
      <c r="E341" s="153"/>
      <c r="F341" s="153"/>
      <c r="G341" s="153"/>
      <c r="H341" s="153"/>
      <c r="I341" s="153"/>
      <c r="J341" s="153"/>
      <c r="K341" s="153"/>
      <c r="L341" s="153"/>
      <c r="M341" s="153"/>
      <c r="N341" s="153"/>
      <c r="O341" s="153"/>
      <c r="P341" s="153"/>
      <c r="Q341" s="153"/>
      <c r="R341" s="153"/>
      <c r="S341" s="153"/>
      <c r="T341" s="153"/>
      <c r="U341" s="447"/>
      <c r="V341" s="447"/>
      <c r="W341" s="447"/>
      <c r="X341" s="447"/>
      <c r="Y341" s="447"/>
      <c r="Z341" s="60"/>
      <c r="AA341" s="60"/>
      <c r="AB341" s="60"/>
      <c r="AC341" s="60"/>
    </row>
    <row r="342" spans="1:29" x14ac:dyDescent="0.25">
      <c r="A342" s="29" t="s">
        <v>77</v>
      </c>
      <c r="B342" s="244" t="s">
        <v>115</v>
      </c>
      <c r="C342" s="244"/>
      <c r="D342" s="244"/>
      <c r="E342" s="244"/>
      <c r="F342" s="244"/>
      <c r="G342" s="244"/>
      <c r="H342" s="244"/>
      <c r="I342" s="244"/>
      <c r="J342" s="30">
        <v>5</v>
      </c>
      <c r="K342" s="30">
        <v>2</v>
      </c>
      <c r="L342" s="30">
        <v>2</v>
      </c>
      <c r="M342" s="30">
        <v>0</v>
      </c>
      <c r="N342" s="31">
        <f>K342+L342+M342</f>
        <v>4</v>
      </c>
      <c r="O342" s="31">
        <f>P342-N342</f>
        <v>5</v>
      </c>
      <c r="P342" s="31">
        <f>ROUND(PRODUCT(J342,25)/14,0)</f>
        <v>9</v>
      </c>
      <c r="Q342" s="30" t="s">
        <v>33</v>
      </c>
      <c r="R342" s="30"/>
      <c r="S342" s="32"/>
      <c r="T342" s="32" t="s">
        <v>86</v>
      </c>
      <c r="U342" s="447"/>
      <c r="V342" s="447"/>
      <c r="W342" s="447"/>
      <c r="X342" s="447"/>
      <c r="Y342" s="447"/>
      <c r="Z342" s="60"/>
      <c r="AA342" s="60"/>
      <c r="AB342" s="60"/>
      <c r="AC342" s="60"/>
    </row>
    <row r="343" spans="1:29" x14ac:dyDescent="0.25">
      <c r="A343" s="240" t="s">
        <v>53</v>
      </c>
      <c r="B343" s="241"/>
      <c r="C343" s="241"/>
      <c r="D343" s="241"/>
      <c r="E343" s="241"/>
      <c r="F343" s="241"/>
      <c r="G343" s="241"/>
      <c r="H343" s="241"/>
      <c r="I343" s="241"/>
      <c r="J343" s="241"/>
      <c r="K343" s="241"/>
      <c r="L343" s="241"/>
      <c r="M343" s="241"/>
      <c r="N343" s="241"/>
      <c r="O343" s="241"/>
      <c r="P343" s="241"/>
      <c r="Q343" s="241"/>
      <c r="R343" s="241"/>
      <c r="S343" s="241"/>
      <c r="T343" s="242"/>
      <c r="U343" s="447"/>
      <c r="V343" s="447"/>
      <c r="W343" s="447"/>
      <c r="X343" s="447"/>
      <c r="Y343" s="447"/>
      <c r="Z343" s="60"/>
      <c r="AA343" s="60"/>
      <c r="AB343" s="60"/>
      <c r="AC343" s="60"/>
    </row>
    <row r="344" spans="1:29" x14ac:dyDescent="0.25">
      <c r="A344" s="270" t="s">
        <v>78</v>
      </c>
      <c r="B344" s="399" t="s">
        <v>155</v>
      </c>
      <c r="C344" s="399"/>
      <c r="D344" s="399"/>
      <c r="E344" s="399"/>
      <c r="F344" s="399"/>
      <c r="G344" s="399"/>
      <c r="H344" s="399"/>
      <c r="I344" s="399"/>
      <c r="J344" s="246">
        <v>5</v>
      </c>
      <c r="K344" s="246">
        <v>2</v>
      </c>
      <c r="L344" s="246">
        <v>2</v>
      </c>
      <c r="M344" s="246">
        <v>0</v>
      </c>
      <c r="N344" s="293">
        <f>K344+L344+M344</f>
        <v>4</v>
      </c>
      <c r="O344" s="293">
        <f>P344-N344</f>
        <v>5</v>
      </c>
      <c r="P344" s="293">
        <f>ROUND(PRODUCT(J344,25)/14,0)</f>
        <v>9</v>
      </c>
      <c r="Q344" s="246" t="s">
        <v>33</v>
      </c>
      <c r="R344" s="246"/>
      <c r="S344" s="287"/>
      <c r="T344" s="287" t="s">
        <v>86</v>
      </c>
      <c r="U344" s="447"/>
      <c r="V344" s="447"/>
      <c r="W344" s="447"/>
      <c r="X344" s="447"/>
      <c r="Y344" s="447"/>
      <c r="Z344" s="60"/>
      <c r="AA344" s="60"/>
      <c r="AB344" s="60"/>
      <c r="AC344" s="60"/>
    </row>
    <row r="345" spans="1:29" s="123" customFormat="1" x14ac:dyDescent="0.25">
      <c r="A345" s="389"/>
      <c r="B345" s="399"/>
      <c r="C345" s="399"/>
      <c r="D345" s="399"/>
      <c r="E345" s="399"/>
      <c r="F345" s="399"/>
      <c r="G345" s="399"/>
      <c r="H345" s="399"/>
      <c r="I345" s="399"/>
      <c r="J345" s="247"/>
      <c r="K345" s="247"/>
      <c r="L345" s="247"/>
      <c r="M345" s="247"/>
      <c r="N345" s="294"/>
      <c r="O345" s="294"/>
      <c r="P345" s="294"/>
      <c r="Q345" s="247"/>
      <c r="R345" s="247"/>
      <c r="S345" s="288"/>
      <c r="T345" s="288"/>
      <c r="U345" s="447"/>
      <c r="V345" s="447"/>
      <c r="W345" s="447"/>
      <c r="X345" s="447"/>
      <c r="Y345" s="447"/>
      <c r="Z345" s="124"/>
      <c r="AA345" s="124"/>
      <c r="AB345" s="124"/>
      <c r="AC345" s="124"/>
    </row>
    <row r="346" spans="1:29" s="123" customFormat="1" x14ac:dyDescent="0.25">
      <c r="A346" s="389"/>
      <c r="B346" s="399"/>
      <c r="C346" s="399"/>
      <c r="D346" s="399"/>
      <c r="E346" s="399"/>
      <c r="F346" s="399"/>
      <c r="G346" s="399"/>
      <c r="H346" s="399"/>
      <c r="I346" s="399"/>
      <c r="J346" s="247"/>
      <c r="K346" s="247"/>
      <c r="L346" s="247"/>
      <c r="M346" s="247"/>
      <c r="N346" s="294"/>
      <c r="O346" s="294"/>
      <c r="P346" s="294"/>
      <c r="Q346" s="247"/>
      <c r="R346" s="247"/>
      <c r="S346" s="288"/>
      <c r="T346" s="288"/>
      <c r="U346" s="447"/>
      <c r="V346" s="447"/>
      <c r="W346" s="447"/>
      <c r="X346" s="447"/>
      <c r="Y346" s="447"/>
      <c r="Z346" s="124"/>
      <c r="AA346" s="124"/>
      <c r="AB346" s="124"/>
      <c r="AC346" s="124"/>
    </row>
    <row r="347" spans="1:29" s="123" customFormat="1" x14ac:dyDescent="0.25">
      <c r="A347" s="389"/>
      <c r="B347" s="399"/>
      <c r="C347" s="399"/>
      <c r="D347" s="399"/>
      <c r="E347" s="399"/>
      <c r="F347" s="399"/>
      <c r="G347" s="399"/>
      <c r="H347" s="399"/>
      <c r="I347" s="399"/>
      <c r="J347" s="247"/>
      <c r="K347" s="247"/>
      <c r="L347" s="247"/>
      <c r="M347" s="247"/>
      <c r="N347" s="294"/>
      <c r="O347" s="294"/>
      <c r="P347" s="294"/>
      <c r="Q347" s="247"/>
      <c r="R347" s="247"/>
      <c r="S347" s="288"/>
      <c r="T347" s="288"/>
      <c r="U347" s="447"/>
      <c r="V347" s="447"/>
      <c r="W347" s="447"/>
      <c r="X347" s="447"/>
      <c r="Y347" s="447"/>
      <c r="Z347" s="124"/>
      <c r="AA347" s="124"/>
      <c r="AB347" s="124"/>
      <c r="AC347" s="124"/>
    </row>
    <row r="348" spans="1:29" s="123" customFormat="1" x14ac:dyDescent="0.25">
      <c r="A348" s="271"/>
      <c r="B348" s="399"/>
      <c r="C348" s="399"/>
      <c r="D348" s="399"/>
      <c r="E348" s="399"/>
      <c r="F348" s="399"/>
      <c r="G348" s="399"/>
      <c r="H348" s="399"/>
      <c r="I348" s="399"/>
      <c r="J348" s="248"/>
      <c r="K348" s="248"/>
      <c r="L348" s="248"/>
      <c r="M348" s="248"/>
      <c r="N348" s="295"/>
      <c r="O348" s="295"/>
      <c r="P348" s="295"/>
      <c r="Q348" s="248"/>
      <c r="R348" s="248"/>
      <c r="S348" s="289"/>
      <c r="T348" s="289"/>
      <c r="Z348" s="124"/>
      <c r="AA348" s="124"/>
      <c r="AB348" s="124"/>
      <c r="AC348" s="124"/>
    </row>
    <row r="349" spans="1:29" x14ac:dyDescent="0.25">
      <c r="A349" s="240" t="s">
        <v>54</v>
      </c>
      <c r="B349" s="241"/>
      <c r="C349" s="241"/>
      <c r="D349" s="241"/>
      <c r="E349" s="241"/>
      <c r="F349" s="241"/>
      <c r="G349" s="241"/>
      <c r="H349" s="241"/>
      <c r="I349" s="241"/>
      <c r="J349" s="241"/>
      <c r="K349" s="241"/>
      <c r="L349" s="241"/>
      <c r="M349" s="241"/>
      <c r="N349" s="241"/>
      <c r="O349" s="241"/>
      <c r="P349" s="241"/>
      <c r="Q349" s="241"/>
      <c r="R349" s="241"/>
      <c r="S349" s="241"/>
      <c r="T349" s="242"/>
      <c r="U349" s="123"/>
      <c r="V349" s="123"/>
      <c r="W349" s="123"/>
      <c r="X349" s="123"/>
      <c r="Y349" s="123"/>
      <c r="Z349" s="60"/>
      <c r="AA349" s="60"/>
      <c r="AB349" s="60"/>
      <c r="AC349" s="60"/>
    </row>
    <row r="350" spans="1:29" s="123" customFormat="1" x14ac:dyDescent="0.25">
      <c r="A350" s="270" t="s">
        <v>79</v>
      </c>
      <c r="B350" s="390" t="s">
        <v>156</v>
      </c>
      <c r="C350" s="391"/>
      <c r="D350" s="391"/>
      <c r="E350" s="391"/>
      <c r="F350" s="391"/>
      <c r="G350" s="391"/>
      <c r="H350" s="391"/>
      <c r="I350" s="392"/>
      <c r="J350" s="246">
        <v>5</v>
      </c>
      <c r="K350" s="246">
        <v>2</v>
      </c>
      <c r="L350" s="246">
        <v>2</v>
      </c>
      <c r="M350" s="246">
        <v>0</v>
      </c>
      <c r="N350" s="293">
        <f>K350+L350+M350</f>
        <v>4</v>
      </c>
      <c r="O350" s="293">
        <f>P350-N350</f>
        <v>5</v>
      </c>
      <c r="P350" s="293">
        <f>ROUND(PRODUCT(J350,25)/14,0)</f>
        <v>9</v>
      </c>
      <c r="Q350" s="246" t="s">
        <v>33</v>
      </c>
      <c r="R350" s="290"/>
      <c r="S350" s="290"/>
      <c r="T350" s="287" t="s">
        <v>86</v>
      </c>
      <c r="V350" s="124"/>
      <c r="W350" s="124"/>
      <c r="X350" s="124"/>
      <c r="Y350" s="124"/>
      <c r="Z350" s="124"/>
      <c r="AA350" s="124"/>
      <c r="AB350" s="124"/>
      <c r="AC350" s="124"/>
    </row>
    <row r="351" spans="1:29" s="123" customFormat="1" x14ac:dyDescent="0.25">
      <c r="A351" s="389"/>
      <c r="B351" s="393"/>
      <c r="C351" s="394"/>
      <c r="D351" s="394"/>
      <c r="E351" s="394"/>
      <c r="F351" s="394"/>
      <c r="G351" s="394"/>
      <c r="H351" s="394"/>
      <c r="I351" s="395"/>
      <c r="J351" s="247"/>
      <c r="K351" s="247"/>
      <c r="L351" s="247"/>
      <c r="M351" s="247"/>
      <c r="N351" s="294"/>
      <c r="O351" s="294"/>
      <c r="P351" s="294"/>
      <c r="Q351" s="247"/>
      <c r="R351" s="291"/>
      <c r="S351" s="291"/>
      <c r="T351" s="288"/>
      <c r="V351" s="124"/>
      <c r="W351" s="124"/>
      <c r="X351" s="124"/>
      <c r="Y351" s="124"/>
      <c r="Z351" s="124"/>
      <c r="AA351" s="124"/>
      <c r="AB351" s="124"/>
      <c r="AC351" s="124"/>
    </row>
    <row r="352" spans="1:29" s="123" customFormat="1" x14ac:dyDescent="0.25">
      <c r="A352" s="389"/>
      <c r="B352" s="393"/>
      <c r="C352" s="394"/>
      <c r="D352" s="394"/>
      <c r="E352" s="394"/>
      <c r="F352" s="394"/>
      <c r="G352" s="394"/>
      <c r="H352" s="394"/>
      <c r="I352" s="395"/>
      <c r="J352" s="247"/>
      <c r="K352" s="247"/>
      <c r="L352" s="247"/>
      <c r="M352" s="247"/>
      <c r="N352" s="294"/>
      <c r="O352" s="294"/>
      <c r="P352" s="294"/>
      <c r="Q352" s="247"/>
      <c r="R352" s="291"/>
      <c r="S352" s="291"/>
      <c r="T352" s="288"/>
      <c r="V352" s="124"/>
      <c r="W352" s="124"/>
      <c r="X352" s="124"/>
      <c r="Y352" s="124"/>
      <c r="Z352" s="124"/>
      <c r="AA352" s="124"/>
      <c r="AB352" s="124"/>
      <c r="AC352" s="124"/>
    </row>
    <row r="353" spans="1:29" x14ac:dyDescent="0.25">
      <c r="A353" s="271"/>
      <c r="B353" s="396"/>
      <c r="C353" s="397"/>
      <c r="D353" s="397"/>
      <c r="E353" s="397"/>
      <c r="F353" s="397"/>
      <c r="G353" s="397"/>
      <c r="H353" s="397"/>
      <c r="I353" s="398"/>
      <c r="J353" s="248"/>
      <c r="K353" s="248"/>
      <c r="L353" s="248"/>
      <c r="M353" s="248"/>
      <c r="N353" s="295"/>
      <c r="O353" s="295"/>
      <c r="P353" s="295"/>
      <c r="Q353" s="248"/>
      <c r="R353" s="292"/>
      <c r="S353" s="292"/>
      <c r="T353" s="289"/>
      <c r="U353" s="123"/>
      <c r="V353" s="123"/>
      <c r="W353" s="123"/>
      <c r="X353" s="123"/>
      <c r="Y353" s="123"/>
      <c r="Z353" s="123"/>
      <c r="AA353" s="60"/>
      <c r="AB353" s="60"/>
      <c r="AC353" s="60"/>
    </row>
    <row r="354" spans="1:29" x14ac:dyDescent="0.25">
      <c r="A354" s="262" t="s">
        <v>55</v>
      </c>
      <c r="B354" s="263"/>
      <c r="C354" s="263"/>
      <c r="D354" s="263"/>
      <c r="E354" s="263"/>
      <c r="F354" s="263"/>
      <c r="G354" s="263"/>
      <c r="H354" s="263"/>
      <c r="I354" s="263"/>
      <c r="J354" s="263"/>
      <c r="K354" s="263"/>
      <c r="L354" s="263"/>
      <c r="M354" s="263"/>
      <c r="N354" s="263"/>
      <c r="O354" s="263"/>
      <c r="P354" s="263"/>
      <c r="Q354" s="263"/>
      <c r="R354" s="263"/>
      <c r="S354" s="263"/>
      <c r="T354" s="263"/>
      <c r="U354" s="123"/>
      <c r="V354" s="123"/>
      <c r="W354" s="123"/>
      <c r="X354" s="123"/>
      <c r="Y354" s="123"/>
      <c r="Z354" s="123"/>
      <c r="AA354" s="60"/>
      <c r="AB354" s="60"/>
      <c r="AC354" s="60"/>
    </row>
    <row r="355" spans="1:29" s="115" customFormat="1" x14ac:dyDescent="0.25">
      <c r="A355" s="244" t="s">
        <v>80</v>
      </c>
      <c r="B355" s="224" t="s">
        <v>276</v>
      </c>
      <c r="C355" s="224"/>
      <c r="D355" s="224"/>
      <c r="E355" s="224"/>
      <c r="F355" s="224"/>
      <c r="G355" s="224"/>
      <c r="H355" s="224"/>
      <c r="I355" s="224"/>
      <c r="J355" s="376">
        <v>5</v>
      </c>
      <c r="K355" s="376">
        <v>2</v>
      </c>
      <c r="L355" s="376">
        <v>2</v>
      </c>
      <c r="M355" s="376">
        <v>0</v>
      </c>
      <c r="N355" s="377">
        <f>K355+L355+M355</f>
        <v>4</v>
      </c>
      <c r="O355" s="377">
        <f>P355-N355</f>
        <v>5</v>
      </c>
      <c r="P355" s="377">
        <f>ROUND(PRODUCT(J355,25)/14,0)</f>
        <v>9</v>
      </c>
      <c r="Q355" s="376" t="s">
        <v>33</v>
      </c>
      <c r="R355" s="263"/>
      <c r="S355" s="263"/>
      <c r="T355" s="378" t="s">
        <v>87</v>
      </c>
      <c r="U355" s="123"/>
      <c r="V355" s="123"/>
      <c r="W355" s="123"/>
      <c r="X355" s="123"/>
      <c r="Y355" s="123"/>
      <c r="Z355" s="123"/>
      <c r="AA355" s="114"/>
      <c r="AB355" s="114"/>
      <c r="AC355" s="114"/>
    </row>
    <row r="356" spans="1:29" s="123" customFormat="1" x14ac:dyDescent="0.25">
      <c r="A356" s="244"/>
      <c r="B356" s="224"/>
      <c r="C356" s="224"/>
      <c r="D356" s="224"/>
      <c r="E356" s="224"/>
      <c r="F356" s="224"/>
      <c r="G356" s="224"/>
      <c r="H356" s="224"/>
      <c r="I356" s="224"/>
      <c r="J356" s="376"/>
      <c r="K356" s="376"/>
      <c r="L356" s="376"/>
      <c r="M356" s="376"/>
      <c r="N356" s="377"/>
      <c r="O356" s="377"/>
      <c r="P356" s="377"/>
      <c r="Q356" s="376"/>
      <c r="R356" s="263"/>
      <c r="S356" s="263"/>
      <c r="T356" s="379"/>
      <c r="AA356" s="124"/>
      <c r="AB356" s="124"/>
      <c r="AC356" s="124"/>
    </row>
    <row r="357" spans="1:29" s="28" customFormat="1" x14ac:dyDescent="0.25">
      <c r="A357" s="244"/>
      <c r="B357" s="224"/>
      <c r="C357" s="224"/>
      <c r="D357" s="224"/>
      <c r="E357" s="224"/>
      <c r="F357" s="224"/>
      <c r="G357" s="224"/>
      <c r="H357" s="224"/>
      <c r="I357" s="224"/>
      <c r="J357" s="376"/>
      <c r="K357" s="376"/>
      <c r="L357" s="376"/>
      <c r="M357" s="376"/>
      <c r="N357" s="377"/>
      <c r="O357" s="377"/>
      <c r="P357" s="377"/>
      <c r="Q357" s="376"/>
      <c r="R357" s="263"/>
      <c r="S357" s="263"/>
      <c r="T357" s="380"/>
      <c r="U357" s="123"/>
      <c r="V357" s="123"/>
      <c r="W357" s="123"/>
      <c r="X357" s="123"/>
      <c r="Y357" s="123"/>
      <c r="Z357" s="123"/>
      <c r="AA357" s="60"/>
      <c r="AB357" s="60"/>
      <c r="AC357" s="60"/>
    </row>
    <row r="358" spans="1:29" x14ac:dyDescent="0.25">
      <c r="A358" s="256" t="s">
        <v>56</v>
      </c>
      <c r="B358" s="256"/>
      <c r="C358" s="256"/>
      <c r="D358" s="256"/>
      <c r="E358" s="256"/>
      <c r="F358" s="256"/>
      <c r="G358" s="256"/>
      <c r="H358" s="256"/>
      <c r="I358" s="256"/>
      <c r="J358" s="256"/>
      <c r="K358" s="256"/>
      <c r="L358" s="256"/>
      <c r="M358" s="256"/>
      <c r="N358" s="256"/>
      <c r="O358" s="256"/>
      <c r="P358" s="256"/>
      <c r="Q358" s="256"/>
      <c r="R358" s="256"/>
      <c r="S358" s="256"/>
      <c r="T358" s="256"/>
      <c r="U358" s="123"/>
      <c r="V358" s="123"/>
      <c r="W358" s="123"/>
      <c r="X358" s="123"/>
      <c r="Y358" s="123"/>
      <c r="Z358" s="123"/>
      <c r="AA358" s="60"/>
      <c r="AB358" s="60"/>
      <c r="AC358" s="60"/>
    </row>
    <row r="359" spans="1:29" x14ac:dyDescent="0.25">
      <c r="A359" s="127" t="s">
        <v>81</v>
      </c>
      <c r="B359" s="381" t="s">
        <v>116</v>
      </c>
      <c r="C359" s="382"/>
      <c r="D359" s="382"/>
      <c r="E359" s="382"/>
      <c r="F359" s="382"/>
      <c r="G359" s="382"/>
      <c r="H359" s="382"/>
      <c r="I359" s="383"/>
      <c r="J359" s="125">
        <v>2</v>
      </c>
      <c r="K359" s="125">
        <v>1</v>
      </c>
      <c r="L359" s="125">
        <v>1</v>
      </c>
      <c r="M359" s="125">
        <v>0</v>
      </c>
      <c r="N359" s="126">
        <f>K359+L359+M359</f>
        <v>2</v>
      </c>
      <c r="O359" s="126">
        <f>P359-N359</f>
        <v>2</v>
      </c>
      <c r="P359" s="126">
        <f>ROUND(PRODUCT(J359,25)/14,0)</f>
        <v>4</v>
      </c>
      <c r="Q359" s="125"/>
      <c r="R359" s="125" t="s">
        <v>29</v>
      </c>
      <c r="S359" s="128"/>
      <c r="T359" s="129" t="s">
        <v>87</v>
      </c>
      <c r="U359" s="123"/>
      <c r="V359" s="123"/>
      <c r="W359" s="123"/>
      <c r="X359" s="123"/>
      <c r="Y359" s="123"/>
      <c r="Z359" s="123"/>
      <c r="AA359" s="60"/>
      <c r="AB359" s="60"/>
      <c r="AC359" s="60"/>
    </row>
    <row r="360" spans="1:29" s="123" customFormat="1" ht="15" customHeight="1" x14ac:dyDescent="0.25">
      <c r="A360" s="270" t="s">
        <v>82</v>
      </c>
      <c r="B360" s="400" t="s">
        <v>117</v>
      </c>
      <c r="C360" s="401"/>
      <c r="D360" s="401"/>
      <c r="E360" s="401"/>
      <c r="F360" s="401"/>
      <c r="G360" s="401"/>
      <c r="H360" s="401"/>
      <c r="I360" s="402"/>
      <c r="J360" s="246">
        <v>3</v>
      </c>
      <c r="K360" s="246">
        <v>0</v>
      </c>
      <c r="L360" s="246">
        <v>0</v>
      </c>
      <c r="M360" s="246">
        <v>3</v>
      </c>
      <c r="N360" s="293">
        <f>K360+L360+M360</f>
        <v>3</v>
      </c>
      <c r="O360" s="293">
        <f>P360-N360</f>
        <v>2</v>
      </c>
      <c r="P360" s="293">
        <f>ROUND(PRODUCT(J360,25)/14,0)</f>
        <v>5</v>
      </c>
      <c r="Q360" s="246"/>
      <c r="R360" s="246" t="s">
        <v>29</v>
      </c>
      <c r="S360" s="287"/>
      <c r="T360" s="378" t="s">
        <v>87</v>
      </c>
      <c r="AA360" s="124"/>
      <c r="AB360" s="124"/>
      <c r="AC360" s="124"/>
    </row>
    <row r="361" spans="1:29" ht="12.75" customHeight="1" x14ac:dyDescent="0.25">
      <c r="A361" s="271"/>
      <c r="B361" s="403"/>
      <c r="C361" s="404"/>
      <c r="D361" s="404"/>
      <c r="E361" s="404"/>
      <c r="F361" s="404"/>
      <c r="G361" s="404"/>
      <c r="H361" s="404"/>
      <c r="I361" s="405"/>
      <c r="J361" s="248"/>
      <c r="K361" s="248"/>
      <c r="L361" s="248"/>
      <c r="M361" s="248"/>
      <c r="N361" s="295"/>
      <c r="O361" s="295"/>
      <c r="P361" s="295"/>
      <c r="Q361" s="248"/>
      <c r="R361" s="248"/>
      <c r="S361" s="289"/>
      <c r="T361" s="380"/>
      <c r="U361" s="123"/>
      <c r="V361" s="123"/>
      <c r="W361" s="123"/>
      <c r="X361" s="123"/>
      <c r="Y361" s="123"/>
      <c r="Z361" s="123"/>
      <c r="AA361" s="75"/>
      <c r="AB361" s="74"/>
      <c r="AC361" s="74"/>
    </row>
    <row r="362" spans="1:29" x14ac:dyDescent="0.25">
      <c r="A362" s="256" t="s">
        <v>57</v>
      </c>
      <c r="B362" s="256"/>
      <c r="C362" s="256"/>
      <c r="D362" s="256"/>
      <c r="E362" s="256"/>
      <c r="F362" s="256"/>
      <c r="G362" s="256"/>
      <c r="H362" s="256"/>
      <c r="I362" s="256"/>
      <c r="J362" s="256"/>
      <c r="K362" s="256"/>
      <c r="L362" s="256"/>
      <c r="M362" s="256"/>
      <c r="N362" s="256"/>
      <c r="O362" s="256"/>
      <c r="P362" s="256"/>
      <c r="Q362" s="256"/>
      <c r="R362" s="256"/>
      <c r="S362" s="256"/>
      <c r="T362" s="256"/>
      <c r="U362" s="123"/>
      <c r="V362" s="123"/>
      <c r="W362" s="123"/>
      <c r="X362" s="123"/>
      <c r="Y362" s="123"/>
      <c r="Z362" s="123"/>
      <c r="AA362" s="75"/>
      <c r="AB362" s="74"/>
      <c r="AC362" s="74"/>
    </row>
    <row r="363" spans="1:29" x14ac:dyDescent="0.25">
      <c r="A363" s="121" t="s">
        <v>83</v>
      </c>
      <c r="B363" s="244" t="s">
        <v>119</v>
      </c>
      <c r="C363" s="244"/>
      <c r="D363" s="244"/>
      <c r="E363" s="244"/>
      <c r="F363" s="244"/>
      <c r="G363" s="244"/>
      <c r="H363" s="244"/>
      <c r="I363" s="244"/>
      <c r="J363" s="30">
        <v>3</v>
      </c>
      <c r="K363" s="30">
        <v>1</v>
      </c>
      <c r="L363" s="30">
        <v>1</v>
      </c>
      <c r="M363" s="30">
        <v>0</v>
      </c>
      <c r="N363" s="31">
        <f>K363+L363+M363</f>
        <v>2</v>
      </c>
      <c r="O363" s="31">
        <f>P363-N363</f>
        <v>4</v>
      </c>
      <c r="P363" s="31">
        <f>ROUND(PRODUCT(J363,25)/12,0)</f>
        <v>6</v>
      </c>
      <c r="Q363" s="30" t="s">
        <v>33</v>
      </c>
      <c r="R363" s="30"/>
      <c r="S363" s="32"/>
      <c r="T363" s="32" t="s">
        <v>86</v>
      </c>
      <c r="U363" s="123"/>
      <c r="V363" s="123"/>
      <c r="W363" s="123"/>
      <c r="X363" s="123"/>
      <c r="Y363" s="123"/>
      <c r="Z363" s="123"/>
      <c r="AA363" s="74"/>
      <c r="AB363" s="74"/>
      <c r="AC363" s="74"/>
    </row>
    <row r="364" spans="1:29" s="123" customFormat="1" ht="15" customHeight="1" x14ac:dyDescent="0.25">
      <c r="A364" s="270" t="s">
        <v>84</v>
      </c>
      <c r="B364" s="400" t="s">
        <v>118</v>
      </c>
      <c r="C364" s="401"/>
      <c r="D364" s="401"/>
      <c r="E364" s="401"/>
      <c r="F364" s="401"/>
      <c r="G364" s="401"/>
      <c r="H364" s="401"/>
      <c r="I364" s="402"/>
      <c r="J364" s="246">
        <v>2</v>
      </c>
      <c r="K364" s="246">
        <v>0</v>
      </c>
      <c r="L364" s="246">
        <v>0</v>
      </c>
      <c r="M364" s="246">
        <v>3</v>
      </c>
      <c r="N364" s="293">
        <f>K364+L364+M364</f>
        <v>3</v>
      </c>
      <c r="O364" s="293">
        <f>P364-N364</f>
        <v>1</v>
      </c>
      <c r="P364" s="293">
        <f>ROUND(PRODUCT(J364,25)/12,0)</f>
        <v>4</v>
      </c>
      <c r="Q364" s="246"/>
      <c r="R364" s="246" t="s">
        <v>29</v>
      </c>
      <c r="S364" s="287"/>
      <c r="T364" s="378" t="s">
        <v>87</v>
      </c>
      <c r="AA364" s="74"/>
      <c r="AB364" s="74"/>
      <c r="AC364" s="74"/>
    </row>
    <row r="365" spans="1:29" x14ac:dyDescent="0.25">
      <c r="A365" s="271"/>
      <c r="B365" s="403"/>
      <c r="C365" s="404"/>
      <c r="D365" s="404"/>
      <c r="E365" s="404"/>
      <c r="F365" s="404"/>
      <c r="G365" s="404"/>
      <c r="H365" s="404"/>
      <c r="I365" s="405"/>
      <c r="J365" s="248"/>
      <c r="K365" s="248"/>
      <c r="L365" s="248"/>
      <c r="M365" s="248"/>
      <c r="N365" s="295"/>
      <c r="O365" s="295"/>
      <c r="P365" s="295"/>
      <c r="Q365" s="248"/>
      <c r="R365" s="248"/>
      <c r="S365" s="289"/>
      <c r="T365" s="380"/>
      <c r="U365" s="123"/>
      <c r="V365" s="123"/>
      <c r="W365" s="123"/>
      <c r="X365" s="123"/>
      <c r="Y365" s="123"/>
      <c r="Z365" s="123"/>
      <c r="AA365" s="60"/>
      <c r="AB365" s="60"/>
      <c r="AC365" s="60"/>
    </row>
    <row r="366" spans="1:29" ht="12.75" customHeight="1" x14ac:dyDescent="0.25">
      <c r="A366" s="267" t="s">
        <v>75</v>
      </c>
      <c r="B366" s="268"/>
      <c r="C366" s="268"/>
      <c r="D366" s="268"/>
      <c r="E366" s="268"/>
      <c r="F366" s="268"/>
      <c r="G366" s="268"/>
      <c r="H366" s="268"/>
      <c r="I366" s="269"/>
      <c r="J366" s="33">
        <f>SUM(J342,J344,J350,J355,J359:J361,J363:J365)</f>
        <v>30</v>
      </c>
      <c r="K366" s="137">
        <f t="shared" ref="K366:P366" si="101">SUM(K342,K344,K350,K355,K359:K361,K363:K365)</f>
        <v>10</v>
      </c>
      <c r="L366" s="137">
        <f t="shared" si="101"/>
        <v>10</v>
      </c>
      <c r="M366" s="137">
        <f t="shared" si="101"/>
        <v>6</v>
      </c>
      <c r="N366" s="137">
        <f t="shared" si="101"/>
        <v>26</v>
      </c>
      <c r="O366" s="137">
        <f t="shared" si="101"/>
        <v>29</v>
      </c>
      <c r="P366" s="137">
        <f t="shared" si="101"/>
        <v>55</v>
      </c>
      <c r="Q366" s="33">
        <f>COUNTIF(Q342,"E")+COUNTIF(Q344,"E")+COUNTIF(Q350,"E")+COUNTIF(Q355,"E")+COUNTIF(Q359:Q361,"E")+COUNTIF(Q363:Q365,"E")</f>
        <v>5</v>
      </c>
      <c r="R366" s="33">
        <f>COUNTIF(R342,"C")+COUNTIF(R344,"C")+COUNTIF(R350,"C")+COUNTIF(R355,"C")+COUNTIF(R359:R361,"C")+COUNTIF(R363:R365,"C")</f>
        <v>3</v>
      </c>
      <c r="S366" s="33">
        <f>COUNTIF(S342,"VP")+COUNTIF(S344,"VP")+COUNTIF(S350,"VP")+COUNTIF(S355,"VP")+COUNTIF(S359:S361,"VP")+COUNTIF(S363:S365,"VP")</f>
        <v>0</v>
      </c>
      <c r="T366" s="94"/>
      <c r="U366" s="123"/>
      <c r="V366" s="123"/>
      <c r="W366" s="123"/>
      <c r="X366" s="123"/>
      <c r="Y366" s="123"/>
      <c r="Z366" s="123"/>
      <c r="AA366" s="60"/>
      <c r="AB366" s="60"/>
      <c r="AC366" s="60"/>
    </row>
    <row r="367" spans="1:29" x14ac:dyDescent="0.25">
      <c r="A367" s="258" t="s">
        <v>51</v>
      </c>
      <c r="B367" s="258"/>
      <c r="C367" s="258"/>
      <c r="D367" s="258"/>
      <c r="E367" s="258"/>
      <c r="F367" s="258"/>
      <c r="G367" s="258"/>
      <c r="H367" s="258"/>
      <c r="I367" s="258"/>
      <c r="J367" s="258"/>
      <c r="K367" s="33">
        <f t="shared" ref="K367:P367" si="102">SUM(K342,K344,K350,K355,K359,K360)*14+SUM(K363,K364)*12</f>
        <v>138</v>
      </c>
      <c r="L367" s="33">
        <f t="shared" si="102"/>
        <v>138</v>
      </c>
      <c r="M367" s="33">
        <f t="shared" si="102"/>
        <v>78</v>
      </c>
      <c r="N367" s="33">
        <f t="shared" si="102"/>
        <v>354</v>
      </c>
      <c r="O367" s="33">
        <f t="shared" si="102"/>
        <v>396</v>
      </c>
      <c r="P367" s="33">
        <f t="shared" si="102"/>
        <v>750</v>
      </c>
      <c r="Q367" s="259"/>
      <c r="R367" s="259"/>
      <c r="S367" s="259"/>
      <c r="T367" s="259"/>
      <c r="U367" s="123"/>
      <c r="V367" s="123"/>
      <c r="W367" s="123"/>
      <c r="X367" s="123"/>
      <c r="Y367" s="123"/>
      <c r="Z367" s="123"/>
      <c r="AA367" s="60"/>
      <c r="AB367" s="60"/>
      <c r="AC367" s="60"/>
    </row>
    <row r="368" spans="1:29" x14ac:dyDescent="0.25">
      <c r="A368" s="258"/>
      <c r="B368" s="258"/>
      <c r="C368" s="258"/>
      <c r="D368" s="258"/>
      <c r="E368" s="258"/>
      <c r="F368" s="258"/>
      <c r="G368" s="258"/>
      <c r="H368" s="258"/>
      <c r="I368" s="258"/>
      <c r="J368" s="258"/>
      <c r="K368" s="260">
        <f>SUM(K367:M367)</f>
        <v>354</v>
      </c>
      <c r="L368" s="260"/>
      <c r="M368" s="260"/>
      <c r="N368" s="260">
        <f>SUM(N367:O367)</f>
        <v>750</v>
      </c>
      <c r="O368" s="260"/>
      <c r="P368" s="260"/>
      <c r="Q368" s="259"/>
      <c r="R368" s="259"/>
      <c r="S368" s="259"/>
      <c r="T368" s="259"/>
      <c r="U368" s="123"/>
      <c r="V368" s="123"/>
      <c r="W368" s="123"/>
      <c r="X368" s="123"/>
      <c r="Y368" s="123"/>
      <c r="Z368" s="123"/>
      <c r="AA368" s="60"/>
      <c r="AB368" s="60"/>
      <c r="AC368" s="60"/>
    </row>
    <row r="369" spans="1:29" x14ac:dyDescent="0.25">
      <c r="A369" s="264" t="s">
        <v>138</v>
      </c>
      <c r="B369" s="265"/>
      <c r="C369" s="265"/>
      <c r="D369" s="265"/>
      <c r="E369" s="265"/>
      <c r="F369" s="265"/>
      <c r="G369" s="265"/>
      <c r="H369" s="265"/>
      <c r="I369" s="266"/>
      <c r="J369" s="101">
        <v>5</v>
      </c>
      <c r="K369" s="252"/>
      <c r="L369" s="253"/>
      <c r="M369" s="253"/>
      <c r="N369" s="253"/>
      <c r="O369" s="253"/>
      <c r="P369" s="253"/>
      <c r="Q369" s="253"/>
      <c r="R369" s="253"/>
      <c r="S369" s="253"/>
      <c r="T369" s="254"/>
      <c r="U369" s="123"/>
      <c r="V369" s="123"/>
      <c r="W369" s="123"/>
      <c r="X369" s="123"/>
      <c r="Y369" s="123"/>
      <c r="Z369" s="123"/>
      <c r="AA369" s="60"/>
      <c r="AB369" s="60"/>
      <c r="AC369" s="60"/>
    </row>
    <row r="370" spans="1:29" s="97" customFormat="1" x14ac:dyDescent="0.25">
      <c r="U370" s="123"/>
      <c r="V370" s="123"/>
      <c r="W370" s="123"/>
      <c r="X370" s="123"/>
      <c r="Y370" s="123"/>
      <c r="Z370" s="123"/>
      <c r="AA370" s="96"/>
      <c r="AB370" s="96"/>
      <c r="AC370" s="96"/>
    </row>
    <row r="371" spans="1:29" x14ac:dyDescent="0.25">
      <c r="A371" s="255" t="s">
        <v>104</v>
      </c>
      <c r="B371" s="255"/>
      <c r="C371" s="255"/>
      <c r="D371" s="255"/>
      <c r="E371" s="255"/>
      <c r="F371" s="255"/>
      <c r="G371" s="255"/>
      <c r="H371" s="255"/>
      <c r="I371" s="255"/>
      <c r="J371" s="255"/>
      <c r="K371" s="255"/>
      <c r="L371" s="255"/>
      <c r="M371" s="255"/>
      <c r="N371" s="255"/>
      <c r="O371" s="255"/>
      <c r="P371" s="255"/>
      <c r="Q371" s="255"/>
      <c r="R371" s="255"/>
      <c r="S371" s="255"/>
      <c r="T371" s="255"/>
      <c r="U371" s="123"/>
      <c r="V371" s="123"/>
      <c r="W371" s="123"/>
      <c r="X371" s="123"/>
      <c r="Y371" s="123"/>
      <c r="Z371" s="123"/>
      <c r="AA371" s="60"/>
      <c r="AB371" s="60"/>
      <c r="AC371" s="60"/>
    </row>
    <row r="372" spans="1:29" hidden="1" x14ac:dyDescent="0.25">
      <c r="A372" s="243" t="s">
        <v>85</v>
      </c>
      <c r="B372" s="243"/>
      <c r="C372" s="243"/>
      <c r="D372" s="243"/>
      <c r="E372" s="243"/>
      <c r="F372" s="243"/>
      <c r="G372" s="243"/>
      <c r="H372" s="243"/>
      <c r="I372" s="243"/>
      <c r="J372" s="243"/>
      <c r="K372" s="243"/>
      <c r="L372" s="243"/>
      <c r="M372" s="243"/>
      <c r="N372" s="243"/>
      <c r="O372" s="243"/>
      <c r="P372" s="243"/>
      <c r="Q372" s="243"/>
      <c r="R372" s="243"/>
      <c r="S372" s="243"/>
      <c r="T372" s="243"/>
    </row>
    <row r="373" spans="1:29" x14ac:dyDescent="0.25">
      <c r="A373" s="97"/>
      <c r="B373" s="97"/>
      <c r="C373" s="97"/>
      <c r="D373" s="97"/>
      <c r="E373" s="97"/>
      <c r="F373" s="97"/>
      <c r="G373" s="97"/>
      <c r="H373" s="97"/>
      <c r="I373" s="97"/>
      <c r="J373" s="97"/>
      <c r="K373" s="97"/>
      <c r="L373" s="97"/>
      <c r="M373" s="97"/>
      <c r="N373" s="97"/>
      <c r="O373" s="97"/>
      <c r="P373" s="97"/>
      <c r="Q373" s="97"/>
      <c r="R373" s="97"/>
      <c r="S373" s="97"/>
      <c r="T373" s="97"/>
    </row>
    <row r="374" spans="1:29" s="123" customFormat="1" ht="15" hidden="1" customHeight="1" x14ac:dyDescent="0.25">
      <c r="A374" s="170" t="s">
        <v>76</v>
      </c>
      <c r="B374" s="170"/>
      <c r="C374" s="170"/>
      <c r="D374" s="170"/>
      <c r="E374" s="170"/>
      <c r="F374" s="170"/>
      <c r="G374" s="170"/>
      <c r="H374" s="170"/>
      <c r="I374" s="170"/>
      <c r="J374" s="170"/>
      <c r="K374" s="170"/>
      <c r="L374" s="170"/>
      <c r="M374" s="170"/>
      <c r="N374" s="170"/>
      <c r="O374" s="170"/>
      <c r="P374" s="170"/>
      <c r="Q374" s="170"/>
      <c r="R374" s="170"/>
      <c r="S374" s="170"/>
      <c r="T374" s="170"/>
    </row>
    <row r="375" spans="1:29" hidden="1" x14ac:dyDescent="0.25">
      <c r="A375" s="189" t="s">
        <v>28</v>
      </c>
      <c r="B375" s="192" t="s">
        <v>27</v>
      </c>
      <c r="C375" s="193"/>
      <c r="D375" s="193"/>
      <c r="E375" s="193"/>
      <c r="F375" s="193"/>
      <c r="G375" s="193"/>
      <c r="H375" s="193"/>
      <c r="I375" s="194"/>
      <c r="J375" s="201" t="s">
        <v>41</v>
      </c>
      <c r="K375" s="178" t="s">
        <v>25</v>
      </c>
      <c r="L375" s="179"/>
      <c r="M375" s="180"/>
      <c r="N375" s="178" t="s">
        <v>42</v>
      </c>
      <c r="O375" s="179"/>
      <c r="P375" s="180"/>
      <c r="Q375" s="178" t="s">
        <v>24</v>
      </c>
      <c r="R375" s="179"/>
      <c r="S375" s="180"/>
      <c r="T375" s="166" t="s">
        <v>23</v>
      </c>
      <c r="U375" s="447" t="s">
        <v>126</v>
      </c>
      <c r="V375" s="447"/>
      <c r="W375" s="447"/>
      <c r="X375" s="447"/>
      <c r="Y375" s="447"/>
    </row>
    <row r="376" spans="1:29" s="123" customFormat="1" hidden="1" x14ac:dyDescent="0.25">
      <c r="A376" s="190"/>
      <c r="B376" s="195"/>
      <c r="C376" s="196"/>
      <c r="D376" s="196"/>
      <c r="E376" s="196"/>
      <c r="F376" s="196"/>
      <c r="G376" s="196"/>
      <c r="H376" s="196"/>
      <c r="I376" s="197"/>
      <c r="J376" s="202"/>
      <c r="K376" s="181"/>
      <c r="L376" s="182"/>
      <c r="M376" s="183"/>
      <c r="N376" s="181"/>
      <c r="O376" s="182"/>
      <c r="P376" s="183"/>
      <c r="Q376" s="181"/>
      <c r="R376" s="182"/>
      <c r="S376" s="183"/>
      <c r="T376" s="166"/>
      <c r="U376" s="447"/>
      <c r="V376" s="447"/>
      <c r="W376" s="447"/>
      <c r="X376" s="447"/>
      <c r="Y376" s="447"/>
    </row>
    <row r="377" spans="1:29" hidden="1" x14ac:dyDescent="0.25">
      <c r="A377" s="191"/>
      <c r="B377" s="198"/>
      <c r="C377" s="199"/>
      <c r="D377" s="199"/>
      <c r="E377" s="199"/>
      <c r="F377" s="199"/>
      <c r="G377" s="199"/>
      <c r="H377" s="199"/>
      <c r="I377" s="200"/>
      <c r="J377" s="203"/>
      <c r="K377" s="95" t="s">
        <v>29</v>
      </c>
      <c r="L377" s="95" t="s">
        <v>30</v>
      </c>
      <c r="M377" s="95" t="s">
        <v>31</v>
      </c>
      <c r="N377" s="95" t="s">
        <v>35</v>
      </c>
      <c r="O377" s="95" t="s">
        <v>8</v>
      </c>
      <c r="P377" s="95" t="s">
        <v>32</v>
      </c>
      <c r="Q377" s="95" t="s">
        <v>33</v>
      </c>
      <c r="R377" s="95" t="s">
        <v>29</v>
      </c>
      <c r="S377" s="95" t="s">
        <v>34</v>
      </c>
      <c r="T377" s="166"/>
      <c r="U377" s="447"/>
      <c r="V377" s="447"/>
      <c r="W377" s="447"/>
      <c r="X377" s="447"/>
      <c r="Y377" s="447"/>
    </row>
    <row r="378" spans="1:29" hidden="1" x14ac:dyDescent="0.25">
      <c r="A378" s="153" t="s">
        <v>52</v>
      </c>
      <c r="B378" s="153"/>
      <c r="C378" s="153"/>
      <c r="D378" s="153"/>
      <c r="E378" s="153"/>
      <c r="F378" s="153"/>
      <c r="G378" s="153"/>
      <c r="H378" s="153"/>
      <c r="I378" s="153"/>
      <c r="J378" s="153"/>
      <c r="K378" s="153"/>
      <c r="L378" s="153"/>
      <c r="M378" s="153"/>
      <c r="N378" s="153"/>
      <c r="O378" s="153"/>
      <c r="P378" s="153"/>
      <c r="Q378" s="153"/>
      <c r="R378" s="153"/>
      <c r="S378" s="153"/>
      <c r="T378" s="153"/>
      <c r="U378" s="447"/>
      <c r="V378" s="447"/>
      <c r="W378" s="447"/>
      <c r="X378" s="447"/>
      <c r="Y378" s="447"/>
    </row>
    <row r="379" spans="1:29" hidden="1" x14ac:dyDescent="0.25">
      <c r="A379" s="98" t="s">
        <v>77</v>
      </c>
      <c r="B379" s="261" t="s">
        <v>120</v>
      </c>
      <c r="C379" s="261"/>
      <c r="D379" s="261"/>
      <c r="E379" s="261"/>
      <c r="F379" s="261"/>
      <c r="G379" s="261"/>
      <c r="H379" s="261"/>
      <c r="I379" s="261"/>
      <c r="J379" s="30">
        <v>5</v>
      </c>
      <c r="K379" s="30">
        <v>2</v>
      </c>
      <c r="L379" s="30">
        <v>2</v>
      </c>
      <c r="M379" s="30">
        <v>0</v>
      </c>
      <c r="N379" s="31">
        <f>K379+L379+M379</f>
        <v>4</v>
      </c>
      <c r="O379" s="31">
        <f>P379-N379</f>
        <v>5</v>
      </c>
      <c r="P379" s="31">
        <f>ROUND(PRODUCT(J379,25)/14,0)</f>
        <v>9</v>
      </c>
      <c r="Q379" s="30" t="s">
        <v>33</v>
      </c>
      <c r="R379" s="30"/>
      <c r="S379" s="32"/>
      <c r="T379" s="32" t="s">
        <v>86</v>
      </c>
      <c r="U379" s="447"/>
      <c r="V379" s="447"/>
      <c r="W379" s="447"/>
      <c r="X379" s="447"/>
      <c r="Y379" s="447"/>
    </row>
    <row r="380" spans="1:29" hidden="1" x14ac:dyDescent="0.25">
      <c r="A380" s="240" t="s">
        <v>53</v>
      </c>
      <c r="B380" s="241"/>
      <c r="C380" s="241"/>
      <c r="D380" s="241"/>
      <c r="E380" s="241"/>
      <c r="F380" s="241"/>
      <c r="G380" s="241"/>
      <c r="H380" s="241"/>
      <c r="I380" s="241"/>
      <c r="J380" s="241"/>
      <c r="K380" s="241"/>
      <c r="L380" s="241"/>
      <c r="M380" s="241"/>
      <c r="N380" s="241"/>
      <c r="O380" s="241"/>
      <c r="P380" s="241"/>
      <c r="Q380" s="241"/>
      <c r="R380" s="241"/>
      <c r="S380" s="241"/>
      <c r="T380" s="242"/>
      <c r="U380" s="447"/>
      <c r="V380" s="447"/>
      <c r="W380" s="447"/>
      <c r="X380" s="447"/>
      <c r="Y380" s="447"/>
    </row>
    <row r="381" spans="1:29" s="123" customFormat="1" ht="15" hidden="1" customHeight="1" x14ac:dyDescent="0.25">
      <c r="A381" s="270" t="s">
        <v>78</v>
      </c>
      <c r="B381" s="278" t="s">
        <v>121</v>
      </c>
      <c r="C381" s="279"/>
      <c r="D381" s="279"/>
      <c r="E381" s="279"/>
      <c r="F381" s="279"/>
      <c r="G381" s="279"/>
      <c r="H381" s="279"/>
      <c r="I381" s="280"/>
      <c r="J381" s="246">
        <v>5</v>
      </c>
      <c r="K381" s="246">
        <v>2</v>
      </c>
      <c r="L381" s="246">
        <v>2</v>
      </c>
      <c r="M381" s="246">
        <v>0</v>
      </c>
      <c r="N381" s="293">
        <f>K381+L381+M381</f>
        <v>4</v>
      </c>
      <c r="O381" s="293">
        <f>P381-N381</f>
        <v>5</v>
      </c>
      <c r="P381" s="293">
        <f>ROUND(PRODUCT(J381,25)/14,0)</f>
        <v>9</v>
      </c>
      <c r="Q381" s="246" t="s">
        <v>33</v>
      </c>
      <c r="R381" s="290"/>
      <c r="S381" s="290"/>
      <c r="T381" s="287" t="s">
        <v>86</v>
      </c>
      <c r="U381" s="447"/>
      <c r="V381" s="447"/>
      <c r="W381" s="447"/>
      <c r="X381" s="447"/>
      <c r="Y381" s="447"/>
    </row>
    <row r="382" spans="1:29" s="123" customFormat="1" ht="15" hidden="1" customHeight="1" x14ac:dyDescent="0.25">
      <c r="A382" s="389"/>
      <c r="B382" s="281"/>
      <c r="C382" s="282"/>
      <c r="D382" s="282"/>
      <c r="E382" s="282"/>
      <c r="F382" s="282"/>
      <c r="G382" s="282"/>
      <c r="H382" s="282"/>
      <c r="I382" s="283"/>
      <c r="J382" s="247"/>
      <c r="K382" s="247"/>
      <c r="L382" s="247"/>
      <c r="M382" s="247"/>
      <c r="N382" s="294"/>
      <c r="O382" s="294"/>
      <c r="P382" s="294"/>
      <c r="Q382" s="247"/>
      <c r="R382" s="291"/>
      <c r="S382" s="291"/>
      <c r="T382" s="288"/>
      <c r="U382" s="447"/>
      <c r="V382" s="447"/>
      <c r="W382" s="447"/>
      <c r="X382" s="447"/>
      <c r="Y382" s="447"/>
    </row>
    <row r="383" spans="1:29" s="123" customFormat="1" hidden="1" x14ac:dyDescent="0.25">
      <c r="A383" s="389"/>
      <c r="B383" s="281"/>
      <c r="C383" s="282"/>
      <c r="D383" s="282"/>
      <c r="E383" s="282"/>
      <c r="F383" s="282"/>
      <c r="G383" s="282"/>
      <c r="H383" s="282"/>
      <c r="I383" s="283"/>
      <c r="J383" s="247"/>
      <c r="K383" s="247"/>
      <c r="L383" s="247"/>
      <c r="M383" s="247"/>
      <c r="N383" s="294"/>
      <c r="O383" s="294"/>
      <c r="P383" s="294"/>
      <c r="Q383" s="247"/>
      <c r="R383" s="291"/>
      <c r="S383" s="291"/>
      <c r="T383" s="288"/>
      <c r="U383" s="447"/>
      <c r="V383" s="447"/>
      <c r="W383" s="447"/>
      <c r="X383" s="447"/>
      <c r="Y383" s="447"/>
    </row>
    <row r="384" spans="1:29" hidden="1" x14ac:dyDescent="0.25">
      <c r="A384" s="271"/>
      <c r="B384" s="284"/>
      <c r="C384" s="285"/>
      <c r="D384" s="285"/>
      <c r="E384" s="285"/>
      <c r="F384" s="285"/>
      <c r="G384" s="285"/>
      <c r="H384" s="285"/>
      <c r="I384" s="286"/>
      <c r="J384" s="248"/>
      <c r="K384" s="248"/>
      <c r="L384" s="248"/>
      <c r="M384" s="248"/>
      <c r="N384" s="295"/>
      <c r="O384" s="295"/>
      <c r="P384" s="295"/>
      <c r="Q384" s="248"/>
      <c r="R384" s="292"/>
      <c r="S384" s="292"/>
      <c r="T384" s="289"/>
      <c r="U384" s="447"/>
      <c r="V384" s="447"/>
      <c r="W384" s="447"/>
      <c r="X384" s="447"/>
      <c r="Y384" s="447"/>
    </row>
    <row r="385" spans="1:47" hidden="1" x14ac:dyDescent="0.25">
      <c r="A385" s="240" t="s">
        <v>54</v>
      </c>
      <c r="B385" s="241"/>
      <c r="C385" s="241"/>
      <c r="D385" s="241"/>
      <c r="E385" s="241"/>
      <c r="F385" s="241"/>
      <c r="G385" s="241"/>
      <c r="H385" s="241"/>
      <c r="I385" s="241"/>
      <c r="J385" s="241"/>
      <c r="K385" s="241"/>
      <c r="L385" s="241"/>
      <c r="M385" s="241"/>
      <c r="N385" s="241"/>
      <c r="O385" s="241"/>
      <c r="P385" s="241"/>
      <c r="Q385" s="241"/>
      <c r="R385" s="241"/>
      <c r="S385" s="241"/>
      <c r="T385" s="242"/>
      <c r="U385" s="123"/>
      <c r="V385" s="123"/>
      <c r="W385" s="123"/>
      <c r="X385" s="123"/>
      <c r="Y385" s="123"/>
      <c r="Z385" s="123"/>
      <c r="AA385" s="123"/>
      <c r="AB385" s="123"/>
      <c r="AC385" s="123"/>
      <c r="AD385" s="123"/>
      <c r="AE385" s="123"/>
      <c r="AF385" s="123"/>
      <c r="AG385" s="123"/>
      <c r="AH385" s="123"/>
      <c r="AI385" s="123"/>
      <c r="AJ385" s="123"/>
      <c r="AK385" s="123"/>
      <c r="AL385" s="123"/>
      <c r="AM385" s="123"/>
      <c r="AN385" s="123"/>
      <c r="AO385" s="123"/>
      <c r="AP385" s="123"/>
      <c r="AQ385" s="123"/>
      <c r="AR385" s="123"/>
      <c r="AS385" s="123"/>
      <c r="AT385" s="123"/>
      <c r="AU385" s="123"/>
    </row>
    <row r="386" spans="1:47" s="122" customFormat="1" ht="15" hidden="1" customHeight="1" x14ac:dyDescent="0.25">
      <c r="A386" s="244" t="s">
        <v>79</v>
      </c>
      <c r="B386" s="257" t="s">
        <v>129</v>
      </c>
      <c r="C386" s="257"/>
      <c r="D386" s="257"/>
      <c r="E386" s="257"/>
      <c r="F386" s="257"/>
      <c r="G386" s="257"/>
      <c r="H386" s="257"/>
      <c r="I386" s="257"/>
      <c r="J386" s="246">
        <v>5</v>
      </c>
      <c r="K386" s="246">
        <v>2</v>
      </c>
      <c r="L386" s="246">
        <v>2</v>
      </c>
      <c r="M386" s="246">
        <v>0</v>
      </c>
      <c r="N386" s="293">
        <f>K386+L386+M386</f>
        <v>4</v>
      </c>
      <c r="O386" s="293">
        <f>P386-N386</f>
        <v>5</v>
      </c>
      <c r="P386" s="293">
        <f>ROUND(PRODUCT(J386,25)/14,0)</f>
        <v>9</v>
      </c>
      <c r="Q386" s="246" t="s">
        <v>33</v>
      </c>
      <c r="R386" s="290"/>
      <c r="S386" s="290"/>
      <c r="T386" s="287" t="s">
        <v>86</v>
      </c>
      <c r="U386" s="123"/>
      <c r="V386" s="123"/>
      <c r="W386" s="123"/>
      <c r="X386" s="123"/>
      <c r="Y386" s="123"/>
      <c r="Z386" s="123"/>
      <c r="AA386" s="123"/>
      <c r="AB386" s="123"/>
      <c r="AC386" s="123"/>
      <c r="AD386" s="123"/>
      <c r="AE386" s="123"/>
      <c r="AF386" s="123"/>
      <c r="AG386" s="123"/>
      <c r="AH386" s="123"/>
      <c r="AI386" s="123"/>
      <c r="AJ386" s="123"/>
      <c r="AK386" s="123"/>
      <c r="AL386" s="123"/>
      <c r="AM386" s="123"/>
      <c r="AN386" s="123"/>
      <c r="AO386" s="123"/>
      <c r="AP386" s="123"/>
      <c r="AQ386" s="123"/>
      <c r="AR386" s="123"/>
      <c r="AS386" s="123"/>
      <c r="AT386" s="123"/>
      <c r="AU386" s="123"/>
    </row>
    <row r="387" spans="1:47" s="122" customFormat="1" hidden="1" x14ac:dyDescent="0.25">
      <c r="A387" s="244"/>
      <c r="B387" s="257"/>
      <c r="C387" s="257"/>
      <c r="D387" s="257"/>
      <c r="E387" s="257"/>
      <c r="F387" s="257"/>
      <c r="G387" s="257"/>
      <c r="H387" s="257"/>
      <c r="I387" s="257"/>
      <c r="J387" s="247"/>
      <c r="K387" s="247"/>
      <c r="L387" s="247"/>
      <c r="M387" s="247"/>
      <c r="N387" s="294"/>
      <c r="O387" s="294"/>
      <c r="P387" s="294"/>
      <c r="Q387" s="247"/>
      <c r="R387" s="291"/>
      <c r="S387" s="291"/>
      <c r="T387" s="288"/>
      <c r="U387" s="123"/>
      <c r="V387" s="123"/>
      <c r="W387" s="123"/>
      <c r="X387" s="123"/>
      <c r="Y387" s="123"/>
      <c r="Z387" s="123"/>
      <c r="AA387" s="123"/>
      <c r="AB387" s="123"/>
      <c r="AC387" s="123"/>
      <c r="AD387" s="123"/>
      <c r="AE387" s="123"/>
      <c r="AF387" s="123"/>
      <c r="AG387" s="123"/>
      <c r="AH387" s="123"/>
      <c r="AI387" s="123"/>
      <c r="AJ387" s="123"/>
      <c r="AK387" s="123"/>
      <c r="AL387" s="123"/>
      <c r="AM387" s="123"/>
      <c r="AN387" s="123"/>
      <c r="AO387" s="123"/>
      <c r="AP387" s="123"/>
      <c r="AQ387" s="123"/>
      <c r="AR387" s="123"/>
      <c r="AS387" s="123"/>
      <c r="AT387" s="123"/>
      <c r="AU387" s="123"/>
    </row>
    <row r="388" spans="1:47" s="122" customFormat="1" hidden="1" x14ac:dyDescent="0.25">
      <c r="A388" s="244"/>
      <c r="B388" s="257"/>
      <c r="C388" s="257"/>
      <c r="D388" s="257"/>
      <c r="E388" s="257"/>
      <c r="F388" s="257"/>
      <c r="G388" s="257"/>
      <c r="H388" s="257"/>
      <c r="I388" s="257"/>
      <c r="J388" s="247"/>
      <c r="K388" s="247"/>
      <c r="L388" s="247"/>
      <c r="M388" s="247"/>
      <c r="N388" s="294"/>
      <c r="O388" s="294"/>
      <c r="P388" s="294"/>
      <c r="Q388" s="247"/>
      <c r="R388" s="291"/>
      <c r="S388" s="291"/>
      <c r="T388" s="288"/>
      <c r="U388" s="123"/>
      <c r="V388" s="123"/>
      <c r="W388" s="123"/>
      <c r="X388" s="123"/>
      <c r="Y388" s="123"/>
      <c r="Z388" s="123"/>
      <c r="AA388" s="123"/>
      <c r="AB388" s="123"/>
      <c r="AC388" s="123"/>
      <c r="AD388" s="123"/>
      <c r="AE388" s="123"/>
      <c r="AF388" s="123"/>
      <c r="AG388" s="123"/>
      <c r="AH388" s="123"/>
      <c r="AI388" s="123"/>
      <c r="AJ388" s="123"/>
      <c r="AK388" s="123"/>
      <c r="AL388" s="123"/>
      <c r="AM388" s="123"/>
      <c r="AN388" s="123"/>
      <c r="AO388" s="123"/>
      <c r="AP388" s="123"/>
      <c r="AQ388" s="123"/>
      <c r="AR388" s="123"/>
      <c r="AS388" s="123"/>
      <c r="AT388" s="123"/>
      <c r="AU388" s="123"/>
    </row>
    <row r="389" spans="1:47" s="122" customFormat="1" hidden="1" x14ac:dyDescent="0.25">
      <c r="A389" s="244"/>
      <c r="B389" s="257"/>
      <c r="C389" s="257"/>
      <c r="D389" s="257"/>
      <c r="E389" s="257"/>
      <c r="F389" s="257"/>
      <c r="G389" s="257"/>
      <c r="H389" s="257"/>
      <c r="I389" s="257"/>
      <c r="J389" s="247"/>
      <c r="K389" s="247"/>
      <c r="L389" s="247"/>
      <c r="M389" s="247"/>
      <c r="N389" s="294"/>
      <c r="O389" s="294"/>
      <c r="P389" s="294"/>
      <c r="Q389" s="247"/>
      <c r="R389" s="291"/>
      <c r="S389" s="291"/>
      <c r="T389" s="288"/>
      <c r="U389" s="123"/>
      <c r="V389" s="123"/>
      <c r="W389" s="123"/>
      <c r="X389" s="123"/>
      <c r="Y389" s="123"/>
      <c r="Z389" s="123"/>
      <c r="AA389" s="123"/>
      <c r="AB389" s="123"/>
      <c r="AC389" s="123"/>
      <c r="AD389" s="123"/>
      <c r="AE389" s="123"/>
      <c r="AF389" s="123"/>
      <c r="AG389" s="123"/>
      <c r="AH389" s="123"/>
      <c r="AI389" s="123"/>
      <c r="AJ389" s="123"/>
      <c r="AK389" s="123"/>
      <c r="AL389" s="123"/>
      <c r="AM389" s="123"/>
      <c r="AN389" s="123"/>
      <c r="AO389" s="123"/>
      <c r="AP389" s="123"/>
      <c r="AQ389" s="123"/>
      <c r="AR389" s="123"/>
      <c r="AS389" s="123"/>
      <c r="AT389" s="123"/>
      <c r="AU389" s="123"/>
    </row>
    <row r="390" spans="1:47" s="122" customFormat="1" hidden="1" x14ac:dyDescent="0.25">
      <c r="A390" s="244"/>
      <c r="B390" s="257"/>
      <c r="C390" s="257"/>
      <c r="D390" s="257"/>
      <c r="E390" s="257"/>
      <c r="F390" s="257"/>
      <c r="G390" s="257"/>
      <c r="H390" s="257"/>
      <c r="I390" s="257"/>
      <c r="J390" s="248"/>
      <c r="K390" s="248"/>
      <c r="L390" s="248"/>
      <c r="M390" s="248"/>
      <c r="N390" s="295"/>
      <c r="O390" s="295"/>
      <c r="P390" s="295"/>
      <c r="Q390" s="248"/>
      <c r="R390" s="292"/>
      <c r="S390" s="292"/>
      <c r="T390" s="289"/>
      <c r="U390" s="123"/>
      <c r="V390" s="123"/>
      <c r="W390" s="123"/>
      <c r="X390" s="123"/>
      <c r="Y390" s="123"/>
      <c r="Z390" s="123"/>
      <c r="AA390" s="123"/>
      <c r="AB390" s="123"/>
      <c r="AC390" s="123"/>
      <c r="AD390" s="123"/>
      <c r="AE390" s="123"/>
      <c r="AF390" s="123"/>
      <c r="AG390" s="123"/>
      <c r="AH390" s="123"/>
      <c r="AI390" s="123"/>
      <c r="AJ390" s="123"/>
      <c r="AK390" s="123"/>
      <c r="AL390" s="123"/>
      <c r="AM390" s="123"/>
      <c r="AN390" s="123"/>
      <c r="AO390" s="123"/>
      <c r="AP390" s="123"/>
      <c r="AQ390" s="123"/>
      <c r="AR390" s="123"/>
      <c r="AS390" s="123"/>
      <c r="AT390" s="123"/>
      <c r="AU390" s="123"/>
    </row>
    <row r="391" spans="1:47" hidden="1" x14ac:dyDescent="0.25">
      <c r="A391" s="409" t="s">
        <v>55</v>
      </c>
      <c r="B391" s="408"/>
      <c r="C391" s="408"/>
      <c r="D391" s="408"/>
      <c r="E391" s="408"/>
      <c r="F391" s="408"/>
      <c r="G391" s="408"/>
      <c r="H391" s="408"/>
      <c r="I391" s="408"/>
      <c r="J391" s="408"/>
      <c r="K391" s="408"/>
      <c r="L391" s="408"/>
      <c r="M391" s="408"/>
      <c r="N391" s="408"/>
      <c r="O391" s="408"/>
      <c r="P391" s="408"/>
      <c r="Q391" s="408"/>
      <c r="R391" s="408"/>
      <c r="S391" s="408"/>
      <c r="T391" s="408"/>
    </row>
    <row r="392" spans="1:47" s="123" customFormat="1" ht="15" hidden="1" customHeight="1" x14ac:dyDescent="0.25">
      <c r="A392" s="270" t="s">
        <v>80</v>
      </c>
      <c r="B392" s="224"/>
      <c r="C392" s="224"/>
      <c r="D392" s="224"/>
      <c r="E392" s="224"/>
      <c r="F392" s="224"/>
      <c r="G392" s="224"/>
      <c r="H392" s="224"/>
      <c r="I392" s="224"/>
      <c r="J392" s="246">
        <v>5</v>
      </c>
      <c r="K392" s="246">
        <v>2</v>
      </c>
      <c r="L392" s="246">
        <v>2</v>
      </c>
      <c r="M392" s="246">
        <v>0</v>
      </c>
      <c r="N392" s="293">
        <f>K392+L392+M392</f>
        <v>4</v>
      </c>
      <c r="O392" s="293">
        <f>P392-N392</f>
        <v>5</v>
      </c>
      <c r="P392" s="293">
        <f>ROUND(PRODUCT(J392,25)/14,0)</f>
        <v>9</v>
      </c>
      <c r="Q392" s="246" t="s">
        <v>33</v>
      </c>
      <c r="R392" s="406"/>
      <c r="S392" s="406"/>
      <c r="T392" s="378" t="s">
        <v>87</v>
      </c>
    </row>
    <row r="393" spans="1:47" s="123" customFormat="1" hidden="1" x14ac:dyDescent="0.25">
      <c r="A393" s="389"/>
      <c r="B393" s="224"/>
      <c r="C393" s="224"/>
      <c r="D393" s="224"/>
      <c r="E393" s="224"/>
      <c r="F393" s="224"/>
      <c r="G393" s="224"/>
      <c r="H393" s="224"/>
      <c r="I393" s="224"/>
      <c r="J393" s="247"/>
      <c r="K393" s="247"/>
      <c r="L393" s="247"/>
      <c r="M393" s="247"/>
      <c r="N393" s="294"/>
      <c r="O393" s="294"/>
      <c r="P393" s="294"/>
      <c r="Q393" s="247"/>
      <c r="R393" s="407"/>
      <c r="S393" s="407"/>
      <c r="T393" s="379"/>
    </row>
    <row r="394" spans="1:47" hidden="1" x14ac:dyDescent="0.25">
      <c r="A394" s="271"/>
      <c r="B394" s="224"/>
      <c r="C394" s="224"/>
      <c r="D394" s="224"/>
      <c r="E394" s="224"/>
      <c r="F394" s="224"/>
      <c r="G394" s="224"/>
      <c r="H394" s="224"/>
      <c r="I394" s="224"/>
      <c r="J394" s="248"/>
      <c r="K394" s="248"/>
      <c r="L394" s="248"/>
      <c r="M394" s="248"/>
      <c r="N394" s="295"/>
      <c r="O394" s="295"/>
      <c r="P394" s="295"/>
      <c r="Q394" s="248"/>
      <c r="R394" s="408"/>
      <c r="S394" s="408"/>
      <c r="T394" s="380"/>
    </row>
    <row r="395" spans="1:47" hidden="1" x14ac:dyDescent="0.25">
      <c r="A395" s="256" t="s">
        <v>56</v>
      </c>
      <c r="B395" s="256"/>
      <c r="C395" s="256"/>
      <c r="D395" s="256"/>
      <c r="E395" s="256"/>
      <c r="F395" s="256"/>
      <c r="G395" s="256"/>
      <c r="H395" s="256"/>
      <c r="I395" s="256"/>
      <c r="J395" s="256"/>
      <c r="K395" s="256"/>
      <c r="L395" s="256"/>
      <c r="M395" s="256"/>
      <c r="N395" s="256"/>
      <c r="O395" s="256"/>
      <c r="P395" s="256"/>
      <c r="Q395" s="256"/>
      <c r="R395" s="256"/>
      <c r="S395" s="256"/>
      <c r="T395" s="256"/>
    </row>
    <row r="396" spans="1:47" s="123" customFormat="1" hidden="1" x14ac:dyDescent="0.25">
      <c r="A396" s="270" t="s">
        <v>81</v>
      </c>
      <c r="B396" s="272" t="s">
        <v>122</v>
      </c>
      <c r="C396" s="273"/>
      <c r="D396" s="273"/>
      <c r="E396" s="273"/>
      <c r="F396" s="273"/>
      <c r="G396" s="273"/>
      <c r="H396" s="273"/>
      <c r="I396" s="274"/>
      <c r="J396" s="246">
        <v>2</v>
      </c>
      <c r="K396" s="246">
        <v>1</v>
      </c>
      <c r="L396" s="246">
        <v>1</v>
      </c>
      <c r="M396" s="246">
        <v>0</v>
      </c>
      <c r="N396" s="293">
        <f>K396+L396+M396</f>
        <v>2</v>
      </c>
      <c r="O396" s="293">
        <f>P396-N396</f>
        <v>2</v>
      </c>
      <c r="P396" s="293">
        <f>ROUND(PRODUCT(J396,25)/14,0)</f>
        <v>4</v>
      </c>
      <c r="Q396" s="290"/>
      <c r="R396" s="246" t="s">
        <v>29</v>
      </c>
      <c r="S396" s="290"/>
      <c r="T396" s="378" t="s">
        <v>87</v>
      </c>
    </row>
    <row r="397" spans="1:47" hidden="1" x14ac:dyDescent="0.25">
      <c r="A397" s="271"/>
      <c r="B397" s="275"/>
      <c r="C397" s="276"/>
      <c r="D397" s="276"/>
      <c r="E397" s="276"/>
      <c r="F397" s="276"/>
      <c r="G397" s="276"/>
      <c r="H397" s="276"/>
      <c r="I397" s="277"/>
      <c r="J397" s="248"/>
      <c r="K397" s="248"/>
      <c r="L397" s="248"/>
      <c r="M397" s="248"/>
      <c r="N397" s="295"/>
      <c r="O397" s="295"/>
      <c r="P397" s="295"/>
      <c r="Q397" s="292"/>
      <c r="R397" s="248"/>
      <c r="S397" s="292"/>
      <c r="T397" s="380"/>
    </row>
    <row r="398" spans="1:47" s="123" customFormat="1" ht="15" hidden="1" customHeight="1" x14ac:dyDescent="0.25">
      <c r="A398" s="270" t="s">
        <v>82</v>
      </c>
      <c r="B398" s="272" t="s">
        <v>123</v>
      </c>
      <c r="C398" s="273"/>
      <c r="D398" s="273"/>
      <c r="E398" s="273"/>
      <c r="F398" s="273"/>
      <c r="G398" s="273"/>
      <c r="H398" s="273"/>
      <c r="I398" s="274"/>
      <c r="J398" s="246">
        <v>3</v>
      </c>
      <c r="K398" s="246">
        <v>0</v>
      </c>
      <c r="L398" s="246">
        <v>0</v>
      </c>
      <c r="M398" s="246">
        <v>3</v>
      </c>
      <c r="N398" s="293">
        <f>K398+L398+M398</f>
        <v>3</v>
      </c>
      <c r="O398" s="293">
        <f>P398-N398</f>
        <v>2</v>
      </c>
      <c r="P398" s="293">
        <f>ROUND(PRODUCT(J398,25)/14,0)</f>
        <v>5</v>
      </c>
      <c r="Q398" s="290"/>
      <c r="R398" s="246" t="s">
        <v>29</v>
      </c>
      <c r="S398" s="290"/>
      <c r="T398" s="378" t="s">
        <v>87</v>
      </c>
    </row>
    <row r="399" spans="1:47" hidden="1" x14ac:dyDescent="0.25">
      <c r="A399" s="271"/>
      <c r="B399" s="275"/>
      <c r="C399" s="276"/>
      <c r="D399" s="276"/>
      <c r="E399" s="276"/>
      <c r="F399" s="276"/>
      <c r="G399" s="276"/>
      <c r="H399" s="276"/>
      <c r="I399" s="277"/>
      <c r="J399" s="248"/>
      <c r="K399" s="248"/>
      <c r="L399" s="248"/>
      <c r="M399" s="248"/>
      <c r="N399" s="295"/>
      <c r="O399" s="295"/>
      <c r="P399" s="295"/>
      <c r="Q399" s="292"/>
      <c r="R399" s="248"/>
      <c r="S399" s="292"/>
      <c r="T399" s="380"/>
    </row>
    <row r="400" spans="1:47" hidden="1" x14ac:dyDescent="0.25">
      <c r="A400" s="240" t="s">
        <v>57</v>
      </c>
      <c r="B400" s="241"/>
      <c r="C400" s="241"/>
      <c r="D400" s="241"/>
      <c r="E400" s="241"/>
      <c r="F400" s="241"/>
      <c r="G400" s="241"/>
      <c r="H400" s="241"/>
      <c r="I400" s="241"/>
      <c r="J400" s="241"/>
      <c r="K400" s="241"/>
      <c r="L400" s="241"/>
      <c r="M400" s="241"/>
      <c r="N400" s="241"/>
      <c r="O400" s="241"/>
      <c r="P400" s="241"/>
      <c r="Q400" s="241"/>
      <c r="R400" s="241"/>
      <c r="S400" s="241"/>
      <c r="T400" s="242"/>
    </row>
    <row r="401" spans="1:25" s="123" customFormat="1" ht="15" hidden="1" customHeight="1" x14ac:dyDescent="0.25">
      <c r="A401" s="127" t="s">
        <v>83</v>
      </c>
      <c r="B401" s="410" t="s">
        <v>124</v>
      </c>
      <c r="C401" s="411"/>
      <c r="D401" s="411"/>
      <c r="E401" s="411"/>
      <c r="F401" s="411"/>
      <c r="G401" s="411"/>
      <c r="H401" s="411"/>
      <c r="I401" s="412"/>
      <c r="J401" s="125">
        <v>3</v>
      </c>
      <c r="K401" s="125">
        <v>1</v>
      </c>
      <c r="L401" s="125">
        <v>1</v>
      </c>
      <c r="M401" s="125">
        <v>0</v>
      </c>
      <c r="N401" s="126">
        <f>K401+L401+M401</f>
        <v>2</v>
      </c>
      <c r="O401" s="126">
        <f>P401-N401</f>
        <v>4</v>
      </c>
      <c r="P401" s="126">
        <f>ROUND(PRODUCT(J401,25)/12,0)</f>
        <v>6</v>
      </c>
      <c r="Q401" s="125" t="s">
        <v>33</v>
      </c>
      <c r="R401" s="130"/>
      <c r="S401" s="130"/>
      <c r="T401" s="128" t="s">
        <v>86</v>
      </c>
    </row>
    <row r="402" spans="1:25" s="123" customFormat="1" ht="12.75" hidden="1" customHeight="1" x14ac:dyDescent="0.25">
      <c r="A402" s="270" t="s">
        <v>84</v>
      </c>
      <c r="B402" s="272" t="s">
        <v>125</v>
      </c>
      <c r="C402" s="273"/>
      <c r="D402" s="273"/>
      <c r="E402" s="273"/>
      <c r="F402" s="273"/>
      <c r="G402" s="273"/>
      <c r="H402" s="273"/>
      <c r="I402" s="274"/>
      <c r="J402" s="246">
        <v>2</v>
      </c>
      <c r="K402" s="246">
        <v>0</v>
      </c>
      <c r="L402" s="246">
        <v>0</v>
      </c>
      <c r="M402" s="246">
        <v>3</v>
      </c>
      <c r="N402" s="293">
        <f>K402+L402+M402</f>
        <v>3</v>
      </c>
      <c r="O402" s="293">
        <f>P402-N402</f>
        <v>1</v>
      </c>
      <c r="P402" s="293">
        <f>ROUND(PRODUCT(J402,25)/12,0)</f>
        <v>4</v>
      </c>
      <c r="Q402" s="246"/>
      <c r="R402" s="246" t="s">
        <v>29</v>
      </c>
      <c r="S402" s="287"/>
      <c r="T402" s="378" t="s">
        <v>87</v>
      </c>
    </row>
    <row r="403" spans="1:25" ht="12.75" hidden="1" customHeight="1" x14ac:dyDescent="0.25">
      <c r="A403" s="271"/>
      <c r="B403" s="275"/>
      <c r="C403" s="276"/>
      <c r="D403" s="276"/>
      <c r="E403" s="276"/>
      <c r="F403" s="276"/>
      <c r="G403" s="276"/>
      <c r="H403" s="276"/>
      <c r="I403" s="277"/>
      <c r="J403" s="248"/>
      <c r="K403" s="248"/>
      <c r="L403" s="248"/>
      <c r="M403" s="248"/>
      <c r="N403" s="295"/>
      <c r="O403" s="295"/>
      <c r="P403" s="295"/>
      <c r="Q403" s="248"/>
      <c r="R403" s="248"/>
      <c r="S403" s="289"/>
      <c r="T403" s="380"/>
    </row>
    <row r="404" spans="1:25" ht="12.75" hidden="1" customHeight="1" x14ac:dyDescent="0.25">
      <c r="A404" s="267" t="s">
        <v>75</v>
      </c>
      <c r="B404" s="268"/>
      <c r="C404" s="268"/>
      <c r="D404" s="268"/>
      <c r="E404" s="268"/>
      <c r="F404" s="268"/>
      <c r="G404" s="268"/>
      <c r="H404" s="268"/>
      <c r="I404" s="269"/>
      <c r="J404" s="99">
        <f>SUM(J379,J381,J386,J392,J396:J399,J401:J403)</f>
        <v>30</v>
      </c>
      <c r="K404" s="137">
        <f t="shared" ref="K404:P404" si="103">SUM(K379,K381,K386,K392,K396:K399,K401:K403)</f>
        <v>10</v>
      </c>
      <c r="L404" s="137">
        <f t="shared" si="103"/>
        <v>10</v>
      </c>
      <c r="M404" s="137">
        <f t="shared" si="103"/>
        <v>6</v>
      </c>
      <c r="N404" s="137">
        <f t="shared" si="103"/>
        <v>26</v>
      </c>
      <c r="O404" s="137">
        <f t="shared" si="103"/>
        <v>29</v>
      </c>
      <c r="P404" s="137">
        <f t="shared" si="103"/>
        <v>55</v>
      </c>
      <c r="Q404" s="99">
        <f>COUNTIF(Q379,"E")+COUNTIF(Q381,"E")+COUNTIF(Q386,"E")+COUNTIF(Q392,"E")+COUNTIF(Q396:Q399,"E")+COUNTIF(Q401:Q403,"E")</f>
        <v>5</v>
      </c>
      <c r="R404" s="99">
        <f>COUNTIF(R379,"C")+COUNTIF(R381,"C")+COUNTIF(R386,"C")+COUNTIF(R392,"C")+COUNTIF(R396:R399,"C")+COUNTIF(R401:R403,"C")</f>
        <v>3</v>
      </c>
      <c r="S404" s="99">
        <f>COUNTIF(S379,"VP")+COUNTIF(S381,"VP")+COUNTIF(S386,"VP")+COUNTIF(S392,"VP")+COUNTIF(S396:S399,"VP")+COUNTIF(S401:S403,"VP")</f>
        <v>0</v>
      </c>
      <c r="T404" s="94"/>
    </row>
    <row r="405" spans="1:25" hidden="1" x14ac:dyDescent="0.25">
      <c r="A405" s="258" t="s">
        <v>51</v>
      </c>
      <c r="B405" s="258"/>
      <c r="C405" s="258"/>
      <c r="D405" s="258"/>
      <c r="E405" s="258"/>
      <c r="F405" s="258"/>
      <c r="G405" s="258"/>
      <c r="H405" s="258"/>
      <c r="I405" s="258"/>
      <c r="J405" s="258"/>
      <c r="K405" s="99">
        <f t="shared" ref="K405:P405" si="104">SUM(K379,K381,K386,K392,K396,K398)*14+SUM(K401,K402)*12</f>
        <v>138</v>
      </c>
      <c r="L405" s="99">
        <f t="shared" si="104"/>
        <v>138</v>
      </c>
      <c r="M405" s="99">
        <f t="shared" si="104"/>
        <v>78</v>
      </c>
      <c r="N405" s="99">
        <f t="shared" si="104"/>
        <v>354</v>
      </c>
      <c r="O405" s="99">
        <f t="shared" si="104"/>
        <v>396</v>
      </c>
      <c r="P405" s="99">
        <f t="shared" si="104"/>
        <v>750</v>
      </c>
      <c r="Q405" s="259"/>
      <c r="R405" s="259"/>
      <c r="S405" s="259"/>
      <c r="T405" s="259"/>
    </row>
    <row r="406" spans="1:25" hidden="1" x14ac:dyDescent="0.25">
      <c r="A406" s="258"/>
      <c r="B406" s="258"/>
      <c r="C406" s="258"/>
      <c r="D406" s="258"/>
      <c r="E406" s="258"/>
      <c r="F406" s="258"/>
      <c r="G406" s="258"/>
      <c r="H406" s="258"/>
      <c r="I406" s="258"/>
      <c r="J406" s="258"/>
      <c r="K406" s="260">
        <f>SUM(K405:M405)</f>
        <v>354</v>
      </c>
      <c r="L406" s="260"/>
      <c r="M406" s="260"/>
      <c r="N406" s="260">
        <f>SUM(N405:O405)</f>
        <v>750</v>
      </c>
      <c r="O406" s="260"/>
      <c r="P406" s="260"/>
      <c r="Q406" s="259"/>
      <c r="R406" s="259"/>
      <c r="S406" s="259"/>
      <c r="T406" s="259"/>
    </row>
    <row r="407" spans="1:25" hidden="1" x14ac:dyDescent="0.25">
      <c r="A407" s="264" t="s">
        <v>137</v>
      </c>
      <c r="B407" s="265"/>
      <c r="C407" s="265"/>
      <c r="D407" s="265"/>
      <c r="E407" s="265"/>
      <c r="F407" s="265"/>
      <c r="G407" s="265"/>
      <c r="H407" s="265"/>
      <c r="I407" s="266"/>
      <c r="J407" s="101">
        <v>5</v>
      </c>
      <c r="K407" s="252"/>
      <c r="L407" s="253"/>
      <c r="M407" s="253"/>
      <c r="N407" s="253"/>
      <c r="O407" s="253"/>
      <c r="P407" s="253"/>
      <c r="Q407" s="253"/>
      <c r="R407" s="253"/>
      <c r="S407" s="253"/>
      <c r="T407" s="254"/>
    </row>
    <row r="408" spans="1:25" hidden="1" x14ac:dyDescent="0.25">
      <c r="A408" s="97"/>
      <c r="B408" s="97"/>
      <c r="C408" s="97"/>
      <c r="D408" s="97"/>
      <c r="E408" s="97"/>
      <c r="F408" s="97"/>
      <c r="G408" s="97"/>
      <c r="H408" s="97"/>
      <c r="I408" s="97"/>
      <c r="J408" s="97"/>
      <c r="K408" s="97"/>
      <c r="L408" s="97"/>
      <c r="M408" s="97"/>
      <c r="N408" s="97"/>
      <c r="O408" s="97"/>
      <c r="P408" s="97"/>
      <c r="Q408" s="97"/>
      <c r="R408" s="97"/>
      <c r="S408" s="97"/>
      <c r="T408" s="97"/>
    </row>
    <row r="409" spans="1:25" hidden="1" x14ac:dyDescent="0.25">
      <c r="A409" s="255" t="s">
        <v>104</v>
      </c>
      <c r="B409" s="255"/>
      <c r="C409" s="255"/>
      <c r="D409" s="255"/>
      <c r="E409" s="255"/>
      <c r="F409" s="255"/>
      <c r="G409" s="255"/>
      <c r="H409" s="255"/>
      <c r="I409" s="255"/>
      <c r="J409" s="255"/>
      <c r="K409" s="255"/>
      <c r="L409" s="255"/>
      <c r="M409" s="255"/>
      <c r="N409" s="255"/>
      <c r="O409" s="255"/>
      <c r="P409" s="255"/>
      <c r="Q409" s="255"/>
      <c r="R409" s="255"/>
      <c r="S409" s="255"/>
      <c r="T409" s="255"/>
    </row>
    <row r="410" spans="1:25" hidden="1" x14ac:dyDescent="0.25">
      <c r="A410" s="243" t="s">
        <v>85</v>
      </c>
      <c r="B410" s="243"/>
      <c r="C410" s="243"/>
      <c r="D410" s="243"/>
      <c r="E410" s="243"/>
      <c r="F410" s="243"/>
      <c r="G410" s="243"/>
      <c r="H410" s="243"/>
      <c r="I410" s="243"/>
      <c r="J410" s="243"/>
      <c r="K410" s="243"/>
      <c r="L410" s="243"/>
      <c r="M410" s="243"/>
      <c r="N410" s="243"/>
      <c r="O410" s="243"/>
      <c r="P410" s="243"/>
      <c r="Q410" s="243"/>
      <c r="R410" s="243"/>
      <c r="S410" s="243"/>
      <c r="T410" s="243"/>
    </row>
    <row r="411" spans="1:25" hidden="1" x14ac:dyDescent="0.25">
      <c r="A411" s="97"/>
      <c r="B411" s="97"/>
      <c r="C411" s="97"/>
      <c r="D411" s="97"/>
      <c r="E411" s="97"/>
      <c r="F411" s="97"/>
      <c r="G411" s="97"/>
      <c r="H411" s="97"/>
      <c r="I411" s="97"/>
      <c r="J411" s="97"/>
      <c r="K411" s="97"/>
      <c r="L411" s="97"/>
      <c r="M411" s="97"/>
      <c r="N411" s="97"/>
      <c r="O411" s="97"/>
      <c r="P411" s="97"/>
      <c r="Q411" s="97"/>
      <c r="R411" s="97"/>
      <c r="S411" s="97"/>
      <c r="T411" s="97"/>
    </row>
    <row r="412" spans="1:25" hidden="1" x14ac:dyDescent="0.25">
      <c r="A412" s="170" t="s">
        <v>76</v>
      </c>
      <c r="B412" s="170"/>
      <c r="C412" s="170"/>
      <c r="D412" s="170"/>
      <c r="E412" s="170"/>
      <c r="F412" s="170"/>
      <c r="G412" s="170"/>
      <c r="H412" s="170"/>
      <c r="I412" s="170"/>
      <c r="J412" s="170"/>
      <c r="K412" s="170"/>
      <c r="L412" s="170"/>
      <c r="M412" s="170"/>
      <c r="N412" s="170"/>
      <c r="O412" s="170"/>
      <c r="P412" s="170"/>
      <c r="Q412" s="170"/>
      <c r="R412" s="170"/>
      <c r="S412" s="170"/>
      <c r="T412" s="170"/>
    </row>
    <row r="413" spans="1:25" ht="12.75" hidden="1" customHeight="1" x14ac:dyDescent="0.25">
      <c r="A413" s="189" t="s">
        <v>28</v>
      </c>
      <c r="B413" s="192" t="s">
        <v>27</v>
      </c>
      <c r="C413" s="193"/>
      <c r="D413" s="193"/>
      <c r="E413" s="193"/>
      <c r="F413" s="193"/>
      <c r="G413" s="193"/>
      <c r="H413" s="193"/>
      <c r="I413" s="194"/>
      <c r="J413" s="201" t="s">
        <v>41</v>
      </c>
      <c r="K413" s="178" t="s">
        <v>25</v>
      </c>
      <c r="L413" s="179"/>
      <c r="M413" s="180"/>
      <c r="N413" s="178" t="s">
        <v>42</v>
      </c>
      <c r="O413" s="179"/>
      <c r="P413" s="180"/>
      <c r="Q413" s="178" t="s">
        <v>24</v>
      </c>
      <c r="R413" s="179"/>
      <c r="S413" s="180"/>
      <c r="T413" s="166" t="s">
        <v>23</v>
      </c>
      <c r="U413" s="427" t="s">
        <v>127</v>
      </c>
      <c r="V413" s="428"/>
      <c r="W413" s="428"/>
      <c r="X413" s="428"/>
      <c r="Y413" s="429"/>
    </row>
    <row r="414" spans="1:25" s="123" customFormat="1" hidden="1" x14ac:dyDescent="0.25">
      <c r="A414" s="190"/>
      <c r="B414" s="195"/>
      <c r="C414" s="196"/>
      <c r="D414" s="196"/>
      <c r="E414" s="196"/>
      <c r="F414" s="196"/>
      <c r="G414" s="196"/>
      <c r="H414" s="196"/>
      <c r="I414" s="197"/>
      <c r="J414" s="202"/>
      <c r="K414" s="181"/>
      <c r="L414" s="182"/>
      <c r="M414" s="183"/>
      <c r="N414" s="181"/>
      <c r="O414" s="182"/>
      <c r="P414" s="183"/>
      <c r="Q414" s="181"/>
      <c r="R414" s="182"/>
      <c r="S414" s="183"/>
      <c r="T414" s="166"/>
      <c r="U414" s="430"/>
      <c r="V414" s="431"/>
      <c r="W414" s="431"/>
      <c r="X414" s="431"/>
      <c r="Y414" s="432"/>
    </row>
    <row r="415" spans="1:25" hidden="1" x14ac:dyDescent="0.25">
      <c r="A415" s="191"/>
      <c r="B415" s="198"/>
      <c r="C415" s="199"/>
      <c r="D415" s="199"/>
      <c r="E415" s="199"/>
      <c r="F415" s="199"/>
      <c r="G415" s="199"/>
      <c r="H415" s="199"/>
      <c r="I415" s="200"/>
      <c r="J415" s="203"/>
      <c r="K415" s="95" t="s">
        <v>29</v>
      </c>
      <c r="L415" s="95" t="s">
        <v>30</v>
      </c>
      <c r="M415" s="95" t="s">
        <v>31</v>
      </c>
      <c r="N415" s="95" t="s">
        <v>35</v>
      </c>
      <c r="O415" s="95" t="s">
        <v>8</v>
      </c>
      <c r="P415" s="95" t="s">
        <v>32</v>
      </c>
      <c r="Q415" s="95" t="s">
        <v>33</v>
      </c>
      <c r="R415" s="95" t="s">
        <v>29</v>
      </c>
      <c r="S415" s="95" t="s">
        <v>34</v>
      </c>
      <c r="T415" s="166"/>
      <c r="U415" s="430"/>
      <c r="V415" s="431"/>
      <c r="W415" s="431"/>
      <c r="X415" s="431"/>
      <c r="Y415" s="432"/>
    </row>
    <row r="416" spans="1:25" hidden="1" x14ac:dyDescent="0.25">
      <c r="A416" s="153" t="s">
        <v>52</v>
      </c>
      <c r="B416" s="153"/>
      <c r="C416" s="153"/>
      <c r="D416" s="153"/>
      <c r="E416" s="153"/>
      <c r="F416" s="153"/>
      <c r="G416" s="153"/>
      <c r="H416" s="153"/>
      <c r="I416" s="153"/>
      <c r="J416" s="153"/>
      <c r="K416" s="153"/>
      <c r="L416" s="153"/>
      <c r="M416" s="153"/>
      <c r="N416" s="153"/>
      <c r="O416" s="153"/>
      <c r="P416" s="153"/>
      <c r="Q416" s="153"/>
      <c r="R416" s="153"/>
      <c r="S416" s="153"/>
      <c r="T416" s="153"/>
      <c r="U416" s="430"/>
      <c r="V416" s="431"/>
      <c r="W416" s="431"/>
      <c r="X416" s="431"/>
      <c r="Y416" s="432"/>
    </row>
    <row r="417" spans="1:25" hidden="1" x14ac:dyDescent="0.25">
      <c r="A417" s="98" t="s">
        <v>77</v>
      </c>
      <c r="B417" s="261" t="s">
        <v>135</v>
      </c>
      <c r="C417" s="261"/>
      <c r="D417" s="261"/>
      <c r="E417" s="261"/>
      <c r="F417" s="261"/>
      <c r="G417" s="261"/>
      <c r="H417" s="261"/>
      <c r="I417" s="261"/>
      <c r="J417" s="30">
        <v>5</v>
      </c>
      <c r="K417" s="30">
        <v>2</v>
      </c>
      <c r="L417" s="30">
        <v>2</v>
      </c>
      <c r="M417" s="30">
        <v>0</v>
      </c>
      <c r="N417" s="31">
        <f>K417+L417+M417</f>
        <v>4</v>
      </c>
      <c r="O417" s="31">
        <f>P417-N417</f>
        <v>5</v>
      </c>
      <c r="P417" s="31">
        <f>ROUND(PRODUCT(J417,25)/14,0)</f>
        <v>9</v>
      </c>
      <c r="Q417" s="30" t="s">
        <v>33</v>
      </c>
      <c r="R417" s="30"/>
      <c r="S417" s="32"/>
      <c r="T417" s="32" t="s">
        <v>86</v>
      </c>
      <c r="U417" s="430"/>
      <c r="V417" s="431"/>
      <c r="W417" s="431"/>
      <c r="X417" s="431"/>
      <c r="Y417" s="432"/>
    </row>
    <row r="418" spans="1:25" hidden="1" x14ac:dyDescent="0.25">
      <c r="A418" s="240" t="s">
        <v>53</v>
      </c>
      <c r="B418" s="241"/>
      <c r="C418" s="241"/>
      <c r="D418" s="241"/>
      <c r="E418" s="241"/>
      <c r="F418" s="241"/>
      <c r="G418" s="241"/>
      <c r="H418" s="241"/>
      <c r="I418" s="241"/>
      <c r="J418" s="241"/>
      <c r="K418" s="241"/>
      <c r="L418" s="241"/>
      <c r="M418" s="241"/>
      <c r="N418" s="241"/>
      <c r="O418" s="241"/>
      <c r="P418" s="241"/>
      <c r="Q418" s="241"/>
      <c r="R418" s="241"/>
      <c r="S418" s="241"/>
      <c r="T418" s="242"/>
      <c r="U418" s="430"/>
      <c r="V418" s="431"/>
      <c r="W418" s="431"/>
      <c r="X418" s="431"/>
      <c r="Y418" s="432"/>
    </row>
    <row r="419" spans="1:25" s="123" customFormat="1" ht="15" hidden="1" customHeight="1" x14ac:dyDescent="0.25">
      <c r="A419" s="381" t="s">
        <v>78</v>
      </c>
      <c r="B419" s="272" t="s">
        <v>128</v>
      </c>
      <c r="C419" s="273"/>
      <c r="D419" s="273"/>
      <c r="E419" s="273"/>
      <c r="F419" s="273"/>
      <c r="G419" s="273"/>
      <c r="H419" s="273"/>
      <c r="I419" s="274"/>
      <c r="J419" s="246">
        <v>5</v>
      </c>
      <c r="K419" s="246">
        <v>2</v>
      </c>
      <c r="L419" s="246">
        <v>2</v>
      </c>
      <c r="M419" s="246">
        <v>0</v>
      </c>
      <c r="N419" s="293">
        <f>K419+L419+M419</f>
        <v>4</v>
      </c>
      <c r="O419" s="293">
        <f>P419-N419</f>
        <v>5</v>
      </c>
      <c r="P419" s="293">
        <f>ROUND(PRODUCT(J419,25)/14,0)</f>
        <v>9</v>
      </c>
      <c r="Q419" s="246" t="s">
        <v>33</v>
      </c>
      <c r="R419" s="290"/>
      <c r="S419" s="290"/>
      <c r="T419" s="287" t="s">
        <v>86</v>
      </c>
      <c r="U419" s="430"/>
      <c r="V419" s="431"/>
      <c r="W419" s="431"/>
      <c r="X419" s="431"/>
      <c r="Y419" s="432"/>
    </row>
    <row r="420" spans="1:25" s="123" customFormat="1" hidden="1" x14ac:dyDescent="0.25">
      <c r="A420" s="413"/>
      <c r="B420" s="415"/>
      <c r="C420" s="416"/>
      <c r="D420" s="416"/>
      <c r="E420" s="416"/>
      <c r="F420" s="416"/>
      <c r="G420" s="416"/>
      <c r="H420" s="416"/>
      <c r="I420" s="417"/>
      <c r="J420" s="247"/>
      <c r="K420" s="247"/>
      <c r="L420" s="247"/>
      <c r="M420" s="247"/>
      <c r="N420" s="294"/>
      <c r="O420" s="294"/>
      <c r="P420" s="294"/>
      <c r="Q420" s="247"/>
      <c r="R420" s="291"/>
      <c r="S420" s="291"/>
      <c r="T420" s="288"/>
      <c r="U420" s="430"/>
      <c r="V420" s="431"/>
      <c r="W420" s="431"/>
      <c r="X420" s="431"/>
      <c r="Y420" s="432"/>
    </row>
    <row r="421" spans="1:25" s="123" customFormat="1" hidden="1" x14ac:dyDescent="0.25">
      <c r="A421" s="413"/>
      <c r="B421" s="415"/>
      <c r="C421" s="416"/>
      <c r="D421" s="416"/>
      <c r="E421" s="416"/>
      <c r="F421" s="416"/>
      <c r="G421" s="416"/>
      <c r="H421" s="416"/>
      <c r="I421" s="417"/>
      <c r="J421" s="247"/>
      <c r="K421" s="247"/>
      <c r="L421" s="247"/>
      <c r="M421" s="247"/>
      <c r="N421" s="294"/>
      <c r="O421" s="294"/>
      <c r="P421" s="294"/>
      <c r="Q421" s="247"/>
      <c r="R421" s="291"/>
      <c r="S421" s="291"/>
      <c r="T421" s="288"/>
      <c r="U421" s="433"/>
      <c r="V421" s="434"/>
      <c r="W421" s="434"/>
      <c r="X421" s="434"/>
      <c r="Y421" s="435"/>
    </row>
    <row r="422" spans="1:25" s="123" customFormat="1" hidden="1" x14ac:dyDescent="0.25">
      <c r="A422" s="413"/>
      <c r="B422" s="415"/>
      <c r="C422" s="416"/>
      <c r="D422" s="416"/>
      <c r="E422" s="416"/>
      <c r="F422" s="416"/>
      <c r="G422" s="416"/>
      <c r="H422" s="416"/>
      <c r="I422" s="417"/>
      <c r="J422" s="247"/>
      <c r="K422" s="247"/>
      <c r="L422" s="247"/>
      <c r="M422" s="247"/>
      <c r="N422" s="294"/>
      <c r="O422" s="294"/>
      <c r="P422" s="294"/>
      <c r="Q422" s="247"/>
      <c r="R422" s="291"/>
      <c r="S422" s="291"/>
      <c r="T422" s="288"/>
    </row>
    <row r="423" spans="1:25" hidden="1" x14ac:dyDescent="0.25">
      <c r="A423" s="414"/>
      <c r="B423" s="275"/>
      <c r="C423" s="276"/>
      <c r="D423" s="276"/>
      <c r="E423" s="276"/>
      <c r="F423" s="276"/>
      <c r="G423" s="276"/>
      <c r="H423" s="276"/>
      <c r="I423" s="277"/>
      <c r="J423" s="248"/>
      <c r="K423" s="248"/>
      <c r="L423" s="248"/>
      <c r="M423" s="248"/>
      <c r="N423" s="295"/>
      <c r="O423" s="295"/>
      <c r="P423" s="295"/>
      <c r="Q423" s="248"/>
      <c r="R423" s="292"/>
      <c r="S423" s="292"/>
      <c r="T423" s="289"/>
      <c r="U423" s="123"/>
      <c r="V423" s="123"/>
      <c r="W423" s="123"/>
      <c r="X423" s="123"/>
      <c r="Y423" s="123"/>
    </row>
    <row r="424" spans="1:25" hidden="1" x14ac:dyDescent="0.25">
      <c r="A424" s="240" t="s">
        <v>54</v>
      </c>
      <c r="B424" s="241"/>
      <c r="C424" s="241"/>
      <c r="D424" s="241"/>
      <c r="E424" s="241"/>
      <c r="F424" s="241"/>
      <c r="G424" s="241"/>
      <c r="H424" s="241"/>
      <c r="I424" s="241"/>
      <c r="J424" s="241"/>
      <c r="K424" s="241"/>
      <c r="L424" s="241"/>
      <c r="M424" s="241"/>
      <c r="N424" s="241"/>
      <c r="O424" s="241"/>
      <c r="P424" s="241"/>
      <c r="Q424" s="241"/>
      <c r="R424" s="241"/>
      <c r="S424" s="241"/>
      <c r="T424" s="242"/>
    </row>
    <row r="425" spans="1:25" s="123" customFormat="1" ht="15" hidden="1" customHeight="1" x14ac:dyDescent="0.25">
      <c r="A425" s="270" t="s">
        <v>79</v>
      </c>
      <c r="B425" s="272" t="s">
        <v>130</v>
      </c>
      <c r="C425" s="273"/>
      <c r="D425" s="273"/>
      <c r="E425" s="273"/>
      <c r="F425" s="273"/>
      <c r="G425" s="273"/>
      <c r="H425" s="273"/>
      <c r="I425" s="274"/>
      <c r="J425" s="246">
        <v>5</v>
      </c>
      <c r="K425" s="246">
        <v>2</v>
      </c>
      <c r="L425" s="246">
        <v>2</v>
      </c>
      <c r="M425" s="246">
        <v>0</v>
      </c>
      <c r="N425" s="293">
        <f>K425+L425+M425</f>
        <v>4</v>
      </c>
      <c r="O425" s="293">
        <f>P425-N425</f>
        <v>5</v>
      </c>
      <c r="P425" s="293">
        <f>ROUND(PRODUCT(J425,25)/14,0)</f>
        <v>9</v>
      </c>
      <c r="Q425" s="246" t="s">
        <v>33</v>
      </c>
      <c r="R425" s="290"/>
      <c r="S425" s="290"/>
      <c r="T425" s="287" t="s">
        <v>86</v>
      </c>
    </row>
    <row r="426" spans="1:25" s="123" customFormat="1" hidden="1" x14ac:dyDescent="0.25">
      <c r="A426" s="389"/>
      <c r="B426" s="415"/>
      <c r="C426" s="416"/>
      <c r="D426" s="416"/>
      <c r="E426" s="416"/>
      <c r="F426" s="416"/>
      <c r="G426" s="416"/>
      <c r="H426" s="416"/>
      <c r="I426" s="417"/>
      <c r="J426" s="247"/>
      <c r="K426" s="247"/>
      <c r="L426" s="247"/>
      <c r="M426" s="247"/>
      <c r="N426" s="294"/>
      <c r="O426" s="294"/>
      <c r="P426" s="294"/>
      <c r="Q426" s="247"/>
      <c r="R426" s="291"/>
      <c r="S426" s="291"/>
      <c r="T426" s="288"/>
    </row>
    <row r="427" spans="1:25" s="123" customFormat="1" hidden="1" x14ac:dyDescent="0.25">
      <c r="A427" s="389"/>
      <c r="B427" s="415"/>
      <c r="C427" s="416"/>
      <c r="D427" s="416"/>
      <c r="E427" s="416"/>
      <c r="F427" s="416"/>
      <c r="G427" s="416"/>
      <c r="H427" s="416"/>
      <c r="I427" s="417"/>
      <c r="J427" s="247"/>
      <c r="K427" s="247"/>
      <c r="L427" s="247"/>
      <c r="M427" s="247"/>
      <c r="N427" s="294"/>
      <c r="O427" s="294"/>
      <c r="P427" s="294"/>
      <c r="Q427" s="247"/>
      <c r="R427" s="291"/>
      <c r="S427" s="291"/>
      <c r="T427" s="288"/>
    </row>
    <row r="428" spans="1:25" s="123" customFormat="1" hidden="1" x14ac:dyDescent="0.25">
      <c r="A428" s="389"/>
      <c r="B428" s="415"/>
      <c r="C428" s="416"/>
      <c r="D428" s="416"/>
      <c r="E428" s="416"/>
      <c r="F428" s="416"/>
      <c r="G428" s="416"/>
      <c r="H428" s="416"/>
      <c r="I428" s="417"/>
      <c r="J428" s="247"/>
      <c r="K428" s="247"/>
      <c r="L428" s="247"/>
      <c r="M428" s="247"/>
      <c r="N428" s="294"/>
      <c r="O428" s="294"/>
      <c r="P428" s="294"/>
      <c r="Q428" s="247"/>
      <c r="R428" s="291"/>
      <c r="S428" s="291"/>
      <c r="T428" s="288"/>
    </row>
    <row r="429" spans="1:25" hidden="1" x14ac:dyDescent="0.25">
      <c r="A429" s="271"/>
      <c r="B429" s="275"/>
      <c r="C429" s="276"/>
      <c r="D429" s="276"/>
      <c r="E429" s="276"/>
      <c r="F429" s="276"/>
      <c r="G429" s="276"/>
      <c r="H429" s="276"/>
      <c r="I429" s="277"/>
      <c r="J429" s="248"/>
      <c r="K429" s="248"/>
      <c r="L429" s="248"/>
      <c r="M429" s="248"/>
      <c r="N429" s="295"/>
      <c r="O429" s="295"/>
      <c r="P429" s="295"/>
      <c r="Q429" s="248"/>
      <c r="R429" s="292"/>
      <c r="S429" s="292"/>
      <c r="T429" s="289"/>
    </row>
    <row r="430" spans="1:25" hidden="1" x14ac:dyDescent="0.25">
      <c r="A430" s="262" t="s">
        <v>55</v>
      </c>
      <c r="B430" s="263"/>
      <c r="C430" s="263"/>
      <c r="D430" s="263"/>
      <c r="E430" s="263"/>
      <c r="F430" s="263"/>
      <c r="G430" s="263"/>
      <c r="H430" s="263"/>
      <c r="I430" s="263"/>
      <c r="J430" s="263"/>
      <c r="K430" s="263"/>
      <c r="L430" s="263"/>
      <c r="M430" s="263"/>
      <c r="N430" s="263"/>
      <c r="O430" s="263"/>
      <c r="P430" s="263"/>
      <c r="Q430" s="263"/>
      <c r="R430" s="263"/>
      <c r="S430" s="263"/>
      <c r="T430" s="263"/>
    </row>
    <row r="431" spans="1:25" s="123" customFormat="1" ht="15" hidden="1" customHeight="1" x14ac:dyDescent="0.25">
      <c r="A431" s="270" t="s">
        <v>80</v>
      </c>
      <c r="B431" s="426"/>
      <c r="C431" s="426"/>
      <c r="D431" s="426"/>
      <c r="E431" s="426"/>
      <c r="F431" s="426"/>
      <c r="G431" s="426"/>
      <c r="H431" s="426"/>
      <c r="I431" s="426"/>
      <c r="J431" s="246">
        <v>5</v>
      </c>
      <c r="K431" s="246">
        <v>2</v>
      </c>
      <c r="L431" s="246">
        <v>2</v>
      </c>
      <c r="M431" s="246">
        <v>0</v>
      </c>
      <c r="N431" s="293">
        <f>K431+L431+M431</f>
        <v>4</v>
      </c>
      <c r="O431" s="293">
        <f>P431-N431</f>
        <v>5</v>
      </c>
      <c r="P431" s="293">
        <f>ROUND(PRODUCT(J431,25)/14,0)</f>
        <v>9</v>
      </c>
      <c r="Q431" s="246" t="s">
        <v>33</v>
      </c>
      <c r="R431" s="406"/>
      <c r="S431" s="406"/>
      <c r="T431" s="378" t="s">
        <v>87</v>
      </c>
    </row>
    <row r="432" spans="1:25" s="123" customFormat="1" hidden="1" x14ac:dyDescent="0.25">
      <c r="A432" s="389"/>
      <c r="B432" s="426"/>
      <c r="C432" s="426"/>
      <c r="D432" s="426"/>
      <c r="E432" s="426"/>
      <c r="F432" s="426"/>
      <c r="G432" s="426"/>
      <c r="H432" s="426"/>
      <c r="I432" s="426"/>
      <c r="J432" s="247"/>
      <c r="K432" s="247"/>
      <c r="L432" s="247"/>
      <c r="M432" s="247"/>
      <c r="N432" s="294"/>
      <c r="O432" s="294"/>
      <c r="P432" s="294"/>
      <c r="Q432" s="247"/>
      <c r="R432" s="407"/>
      <c r="S432" s="407"/>
      <c r="T432" s="379"/>
    </row>
    <row r="433" spans="1:20" hidden="1" x14ac:dyDescent="0.25">
      <c r="A433" s="271"/>
      <c r="B433" s="426"/>
      <c r="C433" s="426"/>
      <c r="D433" s="426"/>
      <c r="E433" s="426"/>
      <c r="F433" s="426"/>
      <c r="G433" s="426"/>
      <c r="H433" s="426"/>
      <c r="I433" s="426"/>
      <c r="J433" s="248"/>
      <c r="K433" s="248"/>
      <c r="L433" s="248"/>
      <c r="M433" s="248"/>
      <c r="N433" s="295"/>
      <c r="O433" s="295"/>
      <c r="P433" s="295"/>
      <c r="Q433" s="248"/>
      <c r="R433" s="408"/>
      <c r="S433" s="408"/>
      <c r="T433" s="380"/>
    </row>
    <row r="434" spans="1:20" hidden="1" x14ac:dyDescent="0.25">
      <c r="A434" s="256" t="s">
        <v>56</v>
      </c>
      <c r="B434" s="256"/>
      <c r="C434" s="256"/>
      <c r="D434" s="256"/>
      <c r="E434" s="256"/>
      <c r="F434" s="256"/>
      <c r="G434" s="256"/>
      <c r="H434" s="256"/>
      <c r="I434" s="256"/>
      <c r="J434" s="256"/>
      <c r="K434" s="256"/>
      <c r="L434" s="256"/>
      <c r="M434" s="256"/>
      <c r="N434" s="256"/>
      <c r="O434" s="256"/>
      <c r="P434" s="256"/>
      <c r="Q434" s="256"/>
      <c r="R434" s="256"/>
      <c r="S434" s="256"/>
      <c r="T434" s="256"/>
    </row>
    <row r="435" spans="1:20" hidden="1" x14ac:dyDescent="0.25">
      <c r="A435" s="418" t="s">
        <v>81</v>
      </c>
      <c r="B435" s="420" t="s">
        <v>131</v>
      </c>
      <c r="C435" s="421"/>
      <c r="D435" s="421"/>
      <c r="E435" s="421"/>
      <c r="F435" s="421"/>
      <c r="G435" s="421"/>
      <c r="H435" s="421"/>
      <c r="I435" s="422"/>
      <c r="J435" s="246">
        <v>2</v>
      </c>
      <c r="K435" s="246">
        <v>1</v>
      </c>
      <c r="L435" s="246">
        <v>1</v>
      </c>
      <c r="M435" s="246">
        <v>0</v>
      </c>
      <c r="N435" s="293">
        <f>K435+L435+M435</f>
        <v>2</v>
      </c>
      <c r="O435" s="293">
        <f>P435-N435</f>
        <v>2</v>
      </c>
      <c r="P435" s="293">
        <f>ROUND(PRODUCT(J435,25)/14,0)</f>
        <v>4</v>
      </c>
      <c r="Q435" s="246"/>
      <c r="R435" s="246" t="s">
        <v>29</v>
      </c>
      <c r="S435" s="287"/>
      <c r="T435" s="378" t="s">
        <v>87</v>
      </c>
    </row>
    <row r="436" spans="1:20" s="123" customFormat="1" hidden="1" x14ac:dyDescent="0.25">
      <c r="A436" s="419"/>
      <c r="B436" s="423"/>
      <c r="C436" s="424"/>
      <c r="D436" s="424"/>
      <c r="E436" s="424"/>
      <c r="F436" s="424"/>
      <c r="G436" s="424"/>
      <c r="H436" s="424"/>
      <c r="I436" s="425"/>
      <c r="J436" s="248"/>
      <c r="K436" s="248"/>
      <c r="L436" s="248"/>
      <c r="M436" s="248"/>
      <c r="N436" s="295"/>
      <c r="O436" s="295"/>
      <c r="P436" s="295"/>
      <c r="Q436" s="248"/>
      <c r="R436" s="248"/>
      <c r="S436" s="289"/>
      <c r="T436" s="380"/>
    </row>
    <row r="437" spans="1:20" s="123" customFormat="1" hidden="1" x14ac:dyDescent="0.25">
      <c r="A437" s="418" t="s">
        <v>82</v>
      </c>
      <c r="B437" s="420" t="s">
        <v>132</v>
      </c>
      <c r="C437" s="421"/>
      <c r="D437" s="421"/>
      <c r="E437" s="421"/>
      <c r="F437" s="421"/>
      <c r="G437" s="421"/>
      <c r="H437" s="421"/>
      <c r="I437" s="422"/>
      <c r="J437" s="246">
        <v>3</v>
      </c>
      <c r="K437" s="246">
        <v>0</v>
      </c>
      <c r="L437" s="246">
        <v>0</v>
      </c>
      <c r="M437" s="246">
        <v>3</v>
      </c>
      <c r="N437" s="293">
        <f>K437+L437+M437</f>
        <v>3</v>
      </c>
      <c r="O437" s="293">
        <f>P437-N437</f>
        <v>2</v>
      </c>
      <c r="P437" s="293">
        <f>ROUND(PRODUCT(J437,25)/14,0)</f>
        <v>5</v>
      </c>
      <c r="Q437" s="246"/>
      <c r="R437" s="246" t="s">
        <v>29</v>
      </c>
      <c r="S437" s="287"/>
      <c r="T437" s="378" t="s">
        <v>87</v>
      </c>
    </row>
    <row r="438" spans="1:20" hidden="1" x14ac:dyDescent="0.25">
      <c r="A438" s="419"/>
      <c r="B438" s="423"/>
      <c r="C438" s="424"/>
      <c r="D438" s="424"/>
      <c r="E438" s="424"/>
      <c r="F438" s="424"/>
      <c r="G438" s="424"/>
      <c r="H438" s="424"/>
      <c r="I438" s="425"/>
      <c r="J438" s="248"/>
      <c r="K438" s="248"/>
      <c r="L438" s="248"/>
      <c r="M438" s="248"/>
      <c r="N438" s="295"/>
      <c r="O438" s="295"/>
      <c r="P438" s="295"/>
      <c r="Q438" s="248"/>
      <c r="R438" s="248"/>
      <c r="S438" s="289"/>
      <c r="T438" s="380"/>
    </row>
    <row r="439" spans="1:20" hidden="1" x14ac:dyDescent="0.25">
      <c r="A439" s="256" t="s">
        <v>57</v>
      </c>
      <c r="B439" s="256"/>
      <c r="C439" s="256"/>
      <c r="D439" s="256"/>
      <c r="E439" s="256"/>
      <c r="F439" s="256"/>
      <c r="G439" s="256"/>
      <c r="H439" s="256"/>
      <c r="I439" s="256"/>
      <c r="J439" s="256"/>
      <c r="K439" s="256"/>
      <c r="L439" s="256"/>
      <c r="M439" s="256"/>
      <c r="N439" s="256"/>
      <c r="O439" s="256"/>
      <c r="P439" s="256"/>
      <c r="Q439" s="256"/>
      <c r="R439" s="256"/>
      <c r="S439" s="256"/>
      <c r="T439" s="256"/>
    </row>
    <row r="440" spans="1:20" hidden="1" x14ac:dyDescent="0.25">
      <c r="A440" s="121" t="s">
        <v>83</v>
      </c>
      <c r="B440" s="257" t="s">
        <v>133</v>
      </c>
      <c r="C440" s="257"/>
      <c r="D440" s="257"/>
      <c r="E440" s="257"/>
      <c r="F440" s="257"/>
      <c r="G440" s="257"/>
      <c r="H440" s="257"/>
      <c r="I440" s="257"/>
      <c r="J440" s="30">
        <v>3</v>
      </c>
      <c r="K440" s="30">
        <v>1</v>
      </c>
      <c r="L440" s="30">
        <v>1</v>
      </c>
      <c r="M440" s="30">
        <v>0</v>
      </c>
      <c r="N440" s="31">
        <f>K440+L440+M440</f>
        <v>2</v>
      </c>
      <c r="O440" s="31">
        <f>P440-N440</f>
        <v>4</v>
      </c>
      <c r="P440" s="31">
        <f>ROUND(PRODUCT(J440,25)/12,0)</f>
        <v>6</v>
      </c>
      <c r="Q440" s="30" t="s">
        <v>33</v>
      </c>
      <c r="R440" s="30"/>
      <c r="S440" s="32"/>
      <c r="T440" s="32" t="s">
        <v>86</v>
      </c>
    </row>
    <row r="441" spans="1:20" s="123" customFormat="1" ht="15" hidden="1" customHeight="1" x14ac:dyDescent="0.25">
      <c r="A441" s="270" t="s">
        <v>84</v>
      </c>
      <c r="B441" s="272" t="s">
        <v>134</v>
      </c>
      <c r="C441" s="273"/>
      <c r="D441" s="273"/>
      <c r="E441" s="273"/>
      <c r="F441" s="273"/>
      <c r="G441" s="273"/>
      <c r="H441" s="273"/>
      <c r="I441" s="274"/>
      <c r="J441" s="246">
        <v>2</v>
      </c>
      <c r="K441" s="246">
        <v>0</v>
      </c>
      <c r="L441" s="246">
        <v>0</v>
      </c>
      <c r="M441" s="246">
        <v>3</v>
      </c>
      <c r="N441" s="293">
        <f>K441+L441+M441</f>
        <v>3</v>
      </c>
      <c r="O441" s="293">
        <f>P441-N441</f>
        <v>1</v>
      </c>
      <c r="P441" s="293">
        <f>ROUND(PRODUCT(J441,25)/12,0)</f>
        <v>4</v>
      </c>
      <c r="Q441" s="246"/>
      <c r="R441" s="246" t="s">
        <v>29</v>
      </c>
      <c r="S441" s="287"/>
      <c r="T441" s="378" t="s">
        <v>87</v>
      </c>
    </row>
    <row r="442" spans="1:20" hidden="1" x14ac:dyDescent="0.25">
      <c r="A442" s="271"/>
      <c r="B442" s="275"/>
      <c r="C442" s="276"/>
      <c r="D442" s="276"/>
      <c r="E442" s="276"/>
      <c r="F442" s="276"/>
      <c r="G442" s="276"/>
      <c r="H442" s="276"/>
      <c r="I442" s="277"/>
      <c r="J442" s="248"/>
      <c r="K442" s="248"/>
      <c r="L442" s="248"/>
      <c r="M442" s="248"/>
      <c r="N442" s="295"/>
      <c r="O442" s="295"/>
      <c r="P442" s="295"/>
      <c r="Q442" s="248"/>
      <c r="R442" s="248"/>
      <c r="S442" s="289"/>
      <c r="T442" s="380"/>
    </row>
    <row r="443" spans="1:20" hidden="1" x14ac:dyDescent="0.25">
      <c r="A443" s="258" t="s">
        <v>75</v>
      </c>
      <c r="B443" s="258"/>
      <c r="C443" s="258"/>
      <c r="D443" s="258"/>
      <c r="E443" s="258"/>
      <c r="F443" s="258"/>
      <c r="G443" s="258"/>
      <c r="H443" s="258"/>
      <c r="I443" s="258"/>
      <c r="J443" s="99">
        <f>SUM(J417,J419,J425,J431,J435:J438,J440:J442)</f>
        <v>30</v>
      </c>
      <c r="K443" s="137">
        <f t="shared" ref="K443:P443" si="105">SUM(K417,K419,K425,K431,K435:K438,K440:K442)</f>
        <v>10</v>
      </c>
      <c r="L443" s="137">
        <f t="shared" si="105"/>
        <v>10</v>
      </c>
      <c r="M443" s="137">
        <f t="shared" si="105"/>
        <v>6</v>
      </c>
      <c r="N443" s="137">
        <f t="shared" si="105"/>
        <v>26</v>
      </c>
      <c r="O443" s="137">
        <f t="shared" si="105"/>
        <v>29</v>
      </c>
      <c r="P443" s="137">
        <f t="shared" si="105"/>
        <v>55</v>
      </c>
      <c r="Q443" s="99">
        <f>COUNTIF(Q417,"E")+COUNTIF(Q419,"E")+COUNTIF(Q425,"E")+COUNTIF(Q431,"E")+COUNTIF(Q435:Q438,"E")+COUNTIF(Q440:Q442,"E")</f>
        <v>5</v>
      </c>
      <c r="R443" s="99">
        <f>COUNTIF(R417,"C")+COUNTIF(R419,"C")+COUNTIF(R425,"C")+COUNTIF(R431,"C")+COUNTIF(R435:R438,"C")+COUNTIF(R440:R442,"C")</f>
        <v>3</v>
      </c>
      <c r="S443" s="99">
        <f>COUNTIF(S417,"VP")+COUNTIF(S419,"VP")+COUNTIF(S425,"VP")+COUNTIF(S431,"VP")+COUNTIF(S435:S438,"VP")+COUNTIF(S440:S442,"VP")</f>
        <v>0</v>
      </c>
      <c r="T443" s="94"/>
    </row>
    <row r="444" spans="1:20" hidden="1" x14ac:dyDescent="0.25">
      <c r="A444" s="258" t="s">
        <v>51</v>
      </c>
      <c r="B444" s="258"/>
      <c r="C444" s="258"/>
      <c r="D444" s="258"/>
      <c r="E444" s="258"/>
      <c r="F444" s="258"/>
      <c r="G444" s="258"/>
      <c r="H444" s="258"/>
      <c r="I444" s="258"/>
      <c r="J444" s="258"/>
      <c r="K444" s="99">
        <f t="shared" ref="K444:P444" si="106">SUM(K417,K419,K425,K431,K435,K437)*14+SUM(K440,K441)*12</f>
        <v>138</v>
      </c>
      <c r="L444" s="99">
        <f t="shared" si="106"/>
        <v>138</v>
      </c>
      <c r="M444" s="99">
        <f t="shared" si="106"/>
        <v>78</v>
      </c>
      <c r="N444" s="99">
        <f t="shared" si="106"/>
        <v>354</v>
      </c>
      <c r="O444" s="99">
        <f t="shared" si="106"/>
        <v>396</v>
      </c>
      <c r="P444" s="99">
        <f t="shared" si="106"/>
        <v>750</v>
      </c>
      <c r="Q444" s="259"/>
      <c r="R444" s="259"/>
      <c r="S444" s="259"/>
      <c r="T444" s="259"/>
    </row>
    <row r="445" spans="1:20" hidden="1" x14ac:dyDescent="0.25">
      <c r="A445" s="258"/>
      <c r="B445" s="258"/>
      <c r="C445" s="258"/>
      <c r="D445" s="258"/>
      <c r="E445" s="258"/>
      <c r="F445" s="258"/>
      <c r="G445" s="258"/>
      <c r="H445" s="258"/>
      <c r="I445" s="258"/>
      <c r="J445" s="258"/>
      <c r="K445" s="260">
        <f>SUM(K444:M444)</f>
        <v>354</v>
      </c>
      <c r="L445" s="260"/>
      <c r="M445" s="260"/>
      <c r="N445" s="260">
        <f>SUM(N444:O444)</f>
        <v>750</v>
      </c>
      <c r="O445" s="260"/>
      <c r="P445" s="260"/>
      <c r="Q445" s="259"/>
      <c r="R445" s="259"/>
      <c r="S445" s="259"/>
      <c r="T445" s="259"/>
    </row>
    <row r="446" spans="1:20" hidden="1" x14ac:dyDescent="0.25">
      <c r="A446" s="249" t="s">
        <v>136</v>
      </c>
      <c r="B446" s="250"/>
      <c r="C446" s="250"/>
      <c r="D446" s="250"/>
      <c r="E446" s="250"/>
      <c r="F446" s="250"/>
      <c r="G446" s="250"/>
      <c r="H446" s="250"/>
      <c r="I446" s="251"/>
      <c r="J446" s="101">
        <v>5</v>
      </c>
      <c r="K446" s="252"/>
      <c r="L446" s="253"/>
      <c r="M446" s="253"/>
      <c r="N446" s="253"/>
      <c r="O446" s="253"/>
      <c r="P446" s="253"/>
      <c r="Q446" s="253"/>
      <c r="R446" s="253"/>
      <c r="S446" s="253"/>
      <c r="T446" s="254"/>
    </row>
    <row r="447" spans="1:20" hidden="1" x14ac:dyDescent="0.25">
      <c r="A447" s="255" t="s">
        <v>104</v>
      </c>
      <c r="B447" s="255"/>
      <c r="C447" s="255"/>
      <c r="D447" s="255"/>
      <c r="E447" s="255"/>
      <c r="F447" s="255"/>
      <c r="G447" s="255"/>
      <c r="H447" s="255"/>
      <c r="I447" s="255"/>
      <c r="J447" s="255"/>
      <c r="K447" s="255"/>
      <c r="L447" s="255"/>
      <c r="M447" s="255"/>
      <c r="N447" s="255"/>
      <c r="O447" s="255"/>
      <c r="P447" s="255"/>
      <c r="Q447" s="255"/>
      <c r="R447" s="255"/>
      <c r="S447" s="255"/>
      <c r="T447" s="255"/>
    </row>
    <row r="448" spans="1:20" hidden="1" x14ac:dyDescent="0.25"/>
    <row r="449" hidden="1" x14ac:dyDescent="0.25"/>
  </sheetData>
  <sheetProtection deleteColumns="0" deleteRows="0" selectLockedCells="1" selectUnlockedCells="1"/>
  <mergeCells count="723">
    <mergeCell ref="U7:X7"/>
    <mergeCell ref="U32:V32"/>
    <mergeCell ref="I29:K30"/>
    <mergeCell ref="H29:H31"/>
    <mergeCell ref="G29:G31"/>
    <mergeCell ref="D29:F30"/>
    <mergeCell ref="B29:C30"/>
    <mergeCell ref="A29:A31"/>
    <mergeCell ref="M9:T12"/>
    <mergeCell ref="M17:T17"/>
    <mergeCell ref="M18:T18"/>
    <mergeCell ref="M14:T14"/>
    <mergeCell ref="A14:K14"/>
    <mergeCell ref="A15:K15"/>
    <mergeCell ref="A17:K17"/>
    <mergeCell ref="M29:T34"/>
    <mergeCell ref="A28:K28"/>
    <mergeCell ref="A23:K26"/>
    <mergeCell ref="M22:T26"/>
    <mergeCell ref="A21:K21"/>
    <mergeCell ref="A13:K13"/>
    <mergeCell ref="A16:K16"/>
    <mergeCell ref="M13:T13"/>
    <mergeCell ref="M16:T16"/>
    <mergeCell ref="M19:T20"/>
    <mergeCell ref="U33:V33"/>
    <mergeCell ref="U413:Y421"/>
    <mergeCell ref="U319:X321"/>
    <mergeCell ref="U322:V323"/>
    <mergeCell ref="W322:X323"/>
    <mergeCell ref="U324:V324"/>
    <mergeCell ref="W324:X324"/>
    <mergeCell ref="U325:V325"/>
    <mergeCell ref="W325:X325"/>
    <mergeCell ref="U326:V326"/>
    <mergeCell ref="W326:X326"/>
    <mergeCell ref="U327:V327"/>
    <mergeCell ref="W327:X327"/>
    <mergeCell ref="Y324:Z324"/>
    <mergeCell ref="Y325:Z325"/>
    <mergeCell ref="U328:Z330"/>
    <mergeCell ref="U332:X332"/>
    <mergeCell ref="U338:Y347"/>
    <mergeCell ref="U115:W115"/>
    <mergeCell ref="U375:Y384"/>
    <mergeCell ref="R441:R442"/>
    <mergeCell ref="S441:S442"/>
    <mergeCell ref="T441:T442"/>
    <mergeCell ref="L441:L442"/>
    <mergeCell ref="M441:M442"/>
    <mergeCell ref="N441:N442"/>
    <mergeCell ref="O441:O442"/>
    <mergeCell ref="P441:P442"/>
    <mergeCell ref="Q441:Q442"/>
    <mergeCell ref="T435:T436"/>
    <mergeCell ref="J437:J438"/>
    <mergeCell ref="K437:K438"/>
    <mergeCell ref="L437:L438"/>
    <mergeCell ref="T437:T438"/>
    <mergeCell ref="S437:S438"/>
    <mergeCell ref="R437:R438"/>
    <mergeCell ref="Q437:Q438"/>
    <mergeCell ref="P437:P438"/>
    <mergeCell ref="M437:M438"/>
    <mergeCell ref="N437:N438"/>
    <mergeCell ref="O437:O438"/>
    <mergeCell ref="K435:K436"/>
    <mergeCell ref="L435:L436"/>
    <mergeCell ref="M435:M436"/>
    <mergeCell ref="N435:N436"/>
    <mergeCell ref="O435:O436"/>
    <mergeCell ref="P435:P436"/>
    <mergeCell ref="Q435:Q436"/>
    <mergeCell ref="R435:R436"/>
    <mergeCell ref="S435:S436"/>
    <mergeCell ref="A435:A436"/>
    <mergeCell ref="B435:I436"/>
    <mergeCell ref="A437:A438"/>
    <mergeCell ref="B437:I438"/>
    <mergeCell ref="A441:A442"/>
    <mergeCell ref="B441:I442"/>
    <mergeCell ref="J435:J436"/>
    <mergeCell ref="J441:J442"/>
    <mergeCell ref="Q425:Q429"/>
    <mergeCell ref="K441:K442"/>
    <mergeCell ref="M431:M433"/>
    <mergeCell ref="A434:T434"/>
    <mergeCell ref="A425:A429"/>
    <mergeCell ref="B425:I429"/>
    <mergeCell ref="J425:J429"/>
    <mergeCell ref="T425:T429"/>
    <mergeCell ref="K425:K429"/>
    <mergeCell ref="L425:L429"/>
    <mergeCell ref="M425:M429"/>
    <mergeCell ref="A431:A433"/>
    <mergeCell ref="B431:I433"/>
    <mergeCell ref="J431:J433"/>
    <mergeCell ref="T431:T433"/>
    <mergeCell ref="K431:K433"/>
    <mergeCell ref="S431:S433"/>
    <mergeCell ref="R431:R433"/>
    <mergeCell ref="N431:N433"/>
    <mergeCell ref="O431:O433"/>
    <mergeCell ref="P431:P433"/>
    <mergeCell ref="Q431:Q433"/>
    <mergeCell ref="N425:N429"/>
    <mergeCell ref="S425:S429"/>
    <mergeCell ref="O425:O429"/>
    <mergeCell ref="P425:P429"/>
    <mergeCell ref="R425:R429"/>
    <mergeCell ref="A419:A423"/>
    <mergeCell ref="B419:I423"/>
    <mergeCell ref="J419:J423"/>
    <mergeCell ref="K419:K423"/>
    <mergeCell ref="T419:T423"/>
    <mergeCell ref="L419:L423"/>
    <mergeCell ref="M419:M423"/>
    <mergeCell ref="N419:N423"/>
    <mergeCell ref="S419:S423"/>
    <mergeCell ref="O419:O423"/>
    <mergeCell ref="P419:P423"/>
    <mergeCell ref="Q419:Q423"/>
    <mergeCell ref="R419:R423"/>
    <mergeCell ref="Q398:Q399"/>
    <mergeCell ref="R398:R399"/>
    <mergeCell ref="S398:S399"/>
    <mergeCell ref="T398:T399"/>
    <mergeCell ref="B401:I401"/>
    <mergeCell ref="A400:T400"/>
    <mergeCell ref="S402:S403"/>
    <mergeCell ref="A396:A397"/>
    <mergeCell ref="T402:T403"/>
    <mergeCell ref="J402:J403"/>
    <mergeCell ref="K402:K403"/>
    <mergeCell ref="L402:L403"/>
    <mergeCell ref="M402:M403"/>
    <mergeCell ref="N402:N403"/>
    <mergeCell ref="O402:O403"/>
    <mergeCell ref="P402:P403"/>
    <mergeCell ref="K396:K397"/>
    <mergeCell ref="L396:L397"/>
    <mergeCell ref="M396:M397"/>
    <mergeCell ref="N396:N397"/>
    <mergeCell ref="O396:O397"/>
    <mergeCell ref="A391:T391"/>
    <mergeCell ref="A395:T395"/>
    <mergeCell ref="A386:A390"/>
    <mergeCell ref="Q402:Q403"/>
    <mergeCell ref="R402:R403"/>
    <mergeCell ref="P396:P397"/>
    <mergeCell ref="Q396:Q397"/>
    <mergeCell ref="R396:R397"/>
    <mergeCell ref="S396:S397"/>
    <mergeCell ref="T396:T397"/>
    <mergeCell ref="A398:A399"/>
    <mergeCell ref="B398:I399"/>
    <mergeCell ref="J398:J399"/>
    <mergeCell ref="K398:K399"/>
    <mergeCell ref="L398:L399"/>
    <mergeCell ref="M398:M399"/>
    <mergeCell ref="N398:N399"/>
    <mergeCell ref="O398:O399"/>
    <mergeCell ref="P398:P399"/>
    <mergeCell ref="B379:I379"/>
    <mergeCell ref="A380:T380"/>
    <mergeCell ref="A385:T385"/>
    <mergeCell ref="A381:A384"/>
    <mergeCell ref="T386:T390"/>
    <mergeCell ref="A392:A394"/>
    <mergeCell ref="B392:I394"/>
    <mergeCell ref="J392:J394"/>
    <mergeCell ref="K392:K394"/>
    <mergeCell ref="R392:R394"/>
    <mergeCell ref="S392:S394"/>
    <mergeCell ref="T392:T394"/>
    <mergeCell ref="L392:L394"/>
    <mergeCell ref="M392:M394"/>
    <mergeCell ref="N392:N394"/>
    <mergeCell ref="O392:O394"/>
    <mergeCell ref="P392:P394"/>
    <mergeCell ref="Q392:Q394"/>
    <mergeCell ref="N368:P368"/>
    <mergeCell ref="A372:T372"/>
    <mergeCell ref="A375:A377"/>
    <mergeCell ref="B375:I377"/>
    <mergeCell ref="J375:J377"/>
    <mergeCell ref="T375:T377"/>
    <mergeCell ref="A378:T378"/>
    <mergeCell ref="A374:T374"/>
    <mergeCell ref="K375:M376"/>
    <mergeCell ref="N375:P376"/>
    <mergeCell ref="Q375:S376"/>
    <mergeCell ref="S364:S365"/>
    <mergeCell ref="T364:T365"/>
    <mergeCell ref="R364:R365"/>
    <mergeCell ref="A360:A361"/>
    <mergeCell ref="B360:I361"/>
    <mergeCell ref="J360:J361"/>
    <mergeCell ref="K360:K361"/>
    <mergeCell ref="L360:L361"/>
    <mergeCell ref="M360:M361"/>
    <mergeCell ref="N360:N361"/>
    <mergeCell ref="O360:O361"/>
    <mergeCell ref="P360:P361"/>
    <mergeCell ref="Q360:Q361"/>
    <mergeCell ref="R360:R361"/>
    <mergeCell ref="S360:S361"/>
    <mergeCell ref="T360:T361"/>
    <mergeCell ref="A364:A365"/>
    <mergeCell ref="B364:I365"/>
    <mergeCell ref="J364:J365"/>
    <mergeCell ref="K364:K365"/>
    <mergeCell ref="L364:L365"/>
    <mergeCell ref="M364:M365"/>
    <mergeCell ref="T350:T353"/>
    <mergeCell ref="B344:I348"/>
    <mergeCell ref="A344:A348"/>
    <mergeCell ref="J344:J348"/>
    <mergeCell ref="K344:K348"/>
    <mergeCell ref="L344:L348"/>
    <mergeCell ref="M344:M348"/>
    <mergeCell ref="N344:N348"/>
    <mergeCell ref="O344:O348"/>
    <mergeCell ref="K350:K353"/>
    <mergeCell ref="L350:L353"/>
    <mergeCell ref="M350:M353"/>
    <mergeCell ref="N350:N353"/>
    <mergeCell ref="O350:O353"/>
    <mergeCell ref="P350:P353"/>
    <mergeCell ref="Q350:Q353"/>
    <mergeCell ref="S350:S353"/>
    <mergeCell ref="R350:R353"/>
    <mergeCell ref="A291:T291"/>
    <mergeCell ref="P344:P348"/>
    <mergeCell ref="N41:P42"/>
    <mergeCell ref="A204:T205"/>
    <mergeCell ref="A206:T207"/>
    <mergeCell ref="K208:M209"/>
    <mergeCell ref="N208:P209"/>
    <mergeCell ref="Q208:S209"/>
    <mergeCell ref="A176:T177"/>
    <mergeCell ref="K178:M179"/>
    <mergeCell ref="N178:P179"/>
    <mergeCell ref="Q178:S179"/>
    <mergeCell ref="A118:T119"/>
    <mergeCell ref="K120:M121"/>
    <mergeCell ref="Q120:S121"/>
    <mergeCell ref="N120:P121"/>
    <mergeCell ref="A138:T139"/>
    <mergeCell ref="B281:I281"/>
    <mergeCell ref="B282:I282"/>
    <mergeCell ref="B283:I283"/>
    <mergeCell ref="T263:T265"/>
    <mergeCell ref="K259:T259"/>
    <mergeCell ref="N183:N184"/>
    <mergeCell ref="Q344:Q348"/>
    <mergeCell ref="B285:I285"/>
    <mergeCell ref="Q256:T257"/>
    <mergeCell ref="K257:M257"/>
    <mergeCell ref="N257:P257"/>
    <mergeCell ref="B263:I265"/>
    <mergeCell ref="B288:I288"/>
    <mergeCell ref="B269:I269"/>
    <mergeCell ref="B254:I254"/>
    <mergeCell ref="K258:T258"/>
    <mergeCell ref="B272:I272"/>
    <mergeCell ref="B273:I273"/>
    <mergeCell ref="U3:X3"/>
    <mergeCell ref="U4:X4"/>
    <mergeCell ref="U5:X5"/>
    <mergeCell ref="U6:X6"/>
    <mergeCell ref="U8:X8"/>
    <mergeCell ref="A323:J323"/>
    <mergeCell ref="A324:J324"/>
    <mergeCell ref="K323:T323"/>
    <mergeCell ref="A235:J235"/>
    <mergeCell ref="A236:J236"/>
    <mergeCell ref="U34:V34"/>
    <mergeCell ref="U11:X16"/>
    <mergeCell ref="Q321:T322"/>
    <mergeCell ref="K322:M322"/>
    <mergeCell ref="B313:I313"/>
    <mergeCell ref="N306:P307"/>
    <mergeCell ref="O5:Q5"/>
    <mergeCell ref="O6:Q6"/>
    <mergeCell ref="O3:Q3"/>
    <mergeCell ref="O4:Q4"/>
    <mergeCell ref="M4:N4"/>
    <mergeCell ref="A11:K11"/>
    <mergeCell ref="O183:O184"/>
    <mergeCell ref="B292:I292"/>
    <mergeCell ref="A358:T358"/>
    <mergeCell ref="B363:I363"/>
    <mergeCell ref="A366:I366"/>
    <mergeCell ref="K368:M368"/>
    <mergeCell ref="J355:J357"/>
    <mergeCell ref="K355:K357"/>
    <mergeCell ref="L355:L357"/>
    <mergeCell ref="M355:M357"/>
    <mergeCell ref="N355:N357"/>
    <mergeCell ref="O355:O357"/>
    <mergeCell ref="P355:P357"/>
    <mergeCell ref="Q355:Q357"/>
    <mergeCell ref="R355:R357"/>
    <mergeCell ref="S355:S357"/>
    <mergeCell ref="T355:T357"/>
    <mergeCell ref="B359:I359"/>
    <mergeCell ref="A362:T362"/>
    <mergeCell ref="A367:J368"/>
    <mergeCell ref="Q367:T368"/>
    <mergeCell ref="N364:N365"/>
    <mergeCell ref="O364:O365"/>
    <mergeCell ref="P364:P365"/>
    <mergeCell ref="A355:A357"/>
    <mergeCell ref="Q364:Q365"/>
    <mergeCell ref="A1:K1"/>
    <mergeCell ref="A3:K3"/>
    <mergeCell ref="A5:K5"/>
    <mergeCell ref="A6:K8"/>
    <mergeCell ref="B143:T143"/>
    <mergeCell ref="B147:T147"/>
    <mergeCell ref="B128:I128"/>
    <mergeCell ref="A57:A59"/>
    <mergeCell ref="B60:I60"/>
    <mergeCell ref="B61:I61"/>
    <mergeCell ref="B67:I67"/>
    <mergeCell ref="B65:I65"/>
    <mergeCell ref="B66:I66"/>
    <mergeCell ref="B96:I96"/>
    <mergeCell ref="M1:T1"/>
    <mergeCell ref="M15:T15"/>
    <mergeCell ref="A20:K20"/>
    <mergeCell ref="A18:K18"/>
    <mergeCell ref="M3:N3"/>
    <mergeCell ref="M5:N5"/>
    <mergeCell ref="A19:K19"/>
    <mergeCell ref="N140:P141"/>
    <mergeCell ref="Q140:S141"/>
    <mergeCell ref="A2:K2"/>
    <mergeCell ref="M6:N6"/>
    <mergeCell ref="A9:K9"/>
    <mergeCell ref="A10:K10"/>
    <mergeCell ref="B290:I290"/>
    <mergeCell ref="A240:A242"/>
    <mergeCell ref="B217:I217"/>
    <mergeCell ref="A259:J259"/>
    <mergeCell ref="A258:J258"/>
    <mergeCell ref="B245:I245"/>
    <mergeCell ref="B250:I250"/>
    <mergeCell ref="B251:I251"/>
    <mergeCell ref="A252:T252"/>
    <mergeCell ref="B286:I286"/>
    <mergeCell ref="B287:I287"/>
    <mergeCell ref="R6:T6"/>
    <mergeCell ref="A232:I232"/>
    <mergeCell ref="B231:I231"/>
    <mergeCell ref="B289:I289"/>
    <mergeCell ref="B284:I284"/>
    <mergeCell ref="B279:I279"/>
    <mergeCell ref="B280:I280"/>
    <mergeCell ref="A256:J257"/>
    <mergeCell ref="A263:A265"/>
    <mergeCell ref="J263:J265"/>
    <mergeCell ref="R3:T3"/>
    <mergeCell ref="R4:T4"/>
    <mergeCell ref="R5:T5"/>
    <mergeCell ref="A4:K4"/>
    <mergeCell ref="A12:K12"/>
    <mergeCell ref="K88:M89"/>
    <mergeCell ref="J178:J180"/>
    <mergeCell ref="T178:T180"/>
    <mergeCell ref="A190:T192"/>
    <mergeCell ref="A168:J168"/>
    <mergeCell ref="K168:T168"/>
    <mergeCell ref="K167:M167"/>
    <mergeCell ref="B161:T161"/>
    <mergeCell ref="B93:I93"/>
    <mergeCell ref="B94:I94"/>
    <mergeCell ref="B113:I113"/>
    <mergeCell ref="N74:P75"/>
    <mergeCell ref="Q74:S75"/>
    <mergeCell ref="A185:I185"/>
    <mergeCell ref="B182:I182"/>
    <mergeCell ref="A178:A180"/>
    <mergeCell ref="B178:I180"/>
    <mergeCell ref="B154:T154"/>
    <mergeCell ref="B98:I98"/>
    <mergeCell ref="T140:T142"/>
    <mergeCell ref="A120:A122"/>
    <mergeCell ref="T120:T122"/>
    <mergeCell ref="B115:I115"/>
    <mergeCell ref="A140:A142"/>
    <mergeCell ref="K140:M141"/>
    <mergeCell ref="A106:A108"/>
    <mergeCell ref="B224:I224"/>
    <mergeCell ref="B228:I228"/>
    <mergeCell ref="B216:I216"/>
    <mergeCell ref="B212:I212"/>
    <mergeCell ref="B220:I220"/>
    <mergeCell ref="B218:I218"/>
    <mergeCell ref="B221:I221"/>
    <mergeCell ref="B222:I222"/>
    <mergeCell ref="B208:I210"/>
    <mergeCell ref="J208:J210"/>
    <mergeCell ref="A181:T181"/>
    <mergeCell ref="K187:M187"/>
    <mergeCell ref="N187:P187"/>
    <mergeCell ref="A188:J188"/>
    <mergeCell ref="K188:T188"/>
    <mergeCell ref="A189:J189"/>
    <mergeCell ref="A165:I165"/>
    <mergeCell ref="A166:J167"/>
    <mergeCell ref="B163:I163"/>
    <mergeCell ref="B145:I145"/>
    <mergeCell ref="B144:I144"/>
    <mergeCell ref="B146:I146"/>
    <mergeCell ref="B149:I149"/>
    <mergeCell ref="B153:I153"/>
    <mergeCell ref="B158:I158"/>
    <mergeCell ref="B152:I152"/>
    <mergeCell ref="B159:I159"/>
    <mergeCell ref="B155:I155"/>
    <mergeCell ref="B151:I151"/>
    <mergeCell ref="B156:I156"/>
    <mergeCell ref="B148:I148"/>
    <mergeCell ref="B160:I160"/>
    <mergeCell ref="B150:T150"/>
    <mergeCell ref="B157:T157"/>
    <mergeCell ref="B164:I164"/>
    <mergeCell ref="B162:I162"/>
    <mergeCell ref="A169:J169"/>
    <mergeCell ref="N167:P167"/>
    <mergeCell ref="Q166:T167"/>
    <mergeCell ref="K169:T169"/>
    <mergeCell ref="U51:W51"/>
    <mergeCell ref="U129:W129"/>
    <mergeCell ref="B114:I114"/>
    <mergeCell ref="B109:I109"/>
    <mergeCell ref="B106:I108"/>
    <mergeCell ref="B51:I51"/>
    <mergeCell ref="B125:I125"/>
    <mergeCell ref="J120:J122"/>
    <mergeCell ref="B64:I64"/>
    <mergeCell ref="J57:J59"/>
    <mergeCell ref="B77:I77"/>
    <mergeCell ref="B79:I79"/>
    <mergeCell ref="U68:W68"/>
    <mergeCell ref="U83:W83"/>
    <mergeCell ref="U98:W98"/>
    <mergeCell ref="B95:I95"/>
    <mergeCell ref="A104:T105"/>
    <mergeCell ref="K106:M107"/>
    <mergeCell ref="N106:P107"/>
    <mergeCell ref="Q106:S107"/>
    <mergeCell ref="A371:T371"/>
    <mergeCell ref="B223:I223"/>
    <mergeCell ref="B274:I274"/>
    <mergeCell ref="B275:I275"/>
    <mergeCell ref="B276:I276"/>
    <mergeCell ref="B277:I277"/>
    <mergeCell ref="B271:I271"/>
    <mergeCell ref="B270:I270"/>
    <mergeCell ref="B278:I278"/>
    <mergeCell ref="A369:I369"/>
    <mergeCell ref="K369:T369"/>
    <mergeCell ref="A266:T266"/>
    <mergeCell ref="B267:I267"/>
    <mergeCell ref="B268:I268"/>
    <mergeCell ref="K235:T235"/>
    <mergeCell ref="K236:T236"/>
    <mergeCell ref="B229:I229"/>
    <mergeCell ref="B248:I248"/>
    <mergeCell ref="B249:I249"/>
    <mergeCell ref="B293:I293"/>
    <mergeCell ref="A243:T243"/>
    <mergeCell ref="B240:I242"/>
    <mergeCell ref="J240:J242"/>
    <mergeCell ref="T240:T242"/>
    <mergeCell ref="B294:I294"/>
    <mergeCell ref="B295:I295"/>
    <mergeCell ref="B296:I296"/>
    <mergeCell ref="T41:T43"/>
    <mergeCell ref="K57:M58"/>
    <mergeCell ref="B44:I44"/>
    <mergeCell ref="B45:I45"/>
    <mergeCell ref="A88:A90"/>
    <mergeCell ref="B88:I90"/>
    <mergeCell ref="B83:I83"/>
    <mergeCell ref="A74:A76"/>
    <mergeCell ref="B74:I76"/>
    <mergeCell ref="N57:P58"/>
    <mergeCell ref="Q57:S58"/>
    <mergeCell ref="K74:M75"/>
    <mergeCell ref="B46:I46"/>
    <mergeCell ref="B47:I47"/>
    <mergeCell ref="J41:J43"/>
    <mergeCell ref="N88:P89"/>
    <mergeCell ref="Q88:S89"/>
    <mergeCell ref="A72:T73"/>
    <mergeCell ref="B49:I49"/>
    <mergeCell ref="B48:I48"/>
    <mergeCell ref="B82:I82"/>
    <mergeCell ref="K189:T189"/>
    <mergeCell ref="A186:J187"/>
    <mergeCell ref="Q186:T187"/>
    <mergeCell ref="A183:A184"/>
    <mergeCell ref="B183:I184"/>
    <mergeCell ref="J183:J184"/>
    <mergeCell ref="K183:K184"/>
    <mergeCell ref="L183:L184"/>
    <mergeCell ref="M183:M184"/>
    <mergeCell ref="P183:P184"/>
    <mergeCell ref="Q183:Q184"/>
    <mergeCell ref="R183:R184"/>
    <mergeCell ref="T183:T184"/>
    <mergeCell ref="S183:S184"/>
    <mergeCell ref="A36:T37"/>
    <mergeCell ref="K41:M42"/>
    <mergeCell ref="B140:I142"/>
    <mergeCell ref="B120:I122"/>
    <mergeCell ref="B124:I124"/>
    <mergeCell ref="B129:I129"/>
    <mergeCell ref="B126:I126"/>
    <mergeCell ref="T106:T108"/>
    <mergeCell ref="B127:I127"/>
    <mergeCell ref="J140:J142"/>
    <mergeCell ref="B112:I112"/>
    <mergeCell ref="B110:I110"/>
    <mergeCell ref="B111:I111"/>
    <mergeCell ref="J106:J108"/>
    <mergeCell ref="B123:I123"/>
    <mergeCell ref="B50:I50"/>
    <mergeCell ref="T88:T90"/>
    <mergeCell ref="A86:T87"/>
    <mergeCell ref="B57:I59"/>
    <mergeCell ref="A41:A43"/>
    <mergeCell ref="B41:I43"/>
    <mergeCell ref="A39:T40"/>
    <mergeCell ref="A55:T56"/>
    <mergeCell ref="Q41:S42"/>
    <mergeCell ref="T208:T210"/>
    <mergeCell ref="B215:I215"/>
    <mergeCell ref="A211:T211"/>
    <mergeCell ref="A208:A210"/>
    <mergeCell ref="B225:I225"/>
    <mergeCell ref="A233:J234"/>
    <mergeCell ref="K234:M234"/>
    <mergeCell ref="B230:I230"/>
    <mergeCell ref="A227:T227"/>
    <mergeCell ref="B226:I226"/>
    <mergeCell ref="Q233:T234"/>
    <mergeCell ref="N234:P234"/>
    <mergeCell ref="A238:T239"/>
    <mergeCell ref="K240:M241"/>
    <mergeCell ref="N240:P241"/>
    <mergeCell ref="Q240:S241"/>
    <mergeCell ref="A261:T262"/>
    <mergeCell ref="B213:I213"/>
    <mergeCell ref="B214:I214"/>
    <mergeCell ref="K263:M264"/>
    <mergeCell ref="N263:P264"/>
    <mergeCell ref="Q263:S264"/>
    <mergeCell ref="B219:I219"/>
    <mergeCell ref="A255:I255"/>
    <mergeCell ref="B253:I253"/>
    <mergeCell ref="B246:I246"/>
    <mergeCell ref="B247:I247"/>
    <mergeCell ref="B244:I244"/>
    <mergeCell ref="A52:T53"/>
    <mergeCell ref="A69:T70"/>
    <mergeCell ref="B97:I97"/>
    <mergeCell ref="J74:J76"/>
    <mergeCell ref="B91:I91"/>
    <mergeCell ref="B92:I92"/>
    <mergeCell ref="T74:T76"/>
    <mergeCell ref="T57:T59"/>
    <mergeCell ref="B80:I80"/>
    <mergeCell ref="B81:I81"/>
    <mergeCell ref="J88:J90"/>
    <mergeCell ref="B78:I78"/>
    <mergeCell ref="B68:I68"/>
    <mergeCell ref="B63:I63"/>
    <mergeCell ref="B381:I384"/>
    <mergeCell ref="J381:J384"/>
    <mergeCell ref="K381:K384"/>
    <mergeCell ref="T381:T384"/>
    <mergeCell ref="S381:S384"/>
    <mergeCell ref="R381:R384"/>
    <mergeCell ref="Q381:Q384"/>
    <mergeCell ref="L381:L384"/>
    <mergeCell ref="M381:M384"/>
    <mergeCell ref="N381:N384"/>
    <mergeCell ref="O381:O384"/>
    <mergeCell ref="P381:P384"/>
    <mergeCell ref="B386:I390"/>
    <mergeCell ref="J386:J390"/>
    <mergeCell ref="K386:K390"/>
    <mergeCell ref="L386:L390"/>
    <mergeCell ref="M386:M390"/>
    <mergeCell ref="A407:I407"/>
    <mergeCell ref="K407:T407"/>
    <mergeCell ref="A409:T409"/>
    <mergeCell ref="A410:T410"/>
    <mergeCell ref="A404:I404"/>
    <mergeCell ref="A405:J406"/>
    <mergeCell ref="Q405:T406"/>
    <mergeCell ref="K406:M406"/>
    <mergeCell ref="N406:P406"/>
    <mergeCell ref="A402:A403"/>
    <mergeCell ref="B402:I403"/>
    <mergeCell ref="N386:N390"/>
    <mergeCell ref="O386:O390"/>
    <mergeCell ref="P386:P390"/>
    <mergeCell ref="Q386:Q390"/>
    <mergeCell ref="R386:R390"/>
    <mergeCell ref="S386:S390"/>
    <mergeCell ref="J396:J397"/>
    <mergeCell ref="B396:I397"/>
    <mergeCell ref="A412:T412"/>
    <mergeCell ref="A413:A415"/>
    <mergeCell ref="B413:I415"/>
    <mergeCell ref="J413:J415"/>
    <mergeCell ref="T413:T415"/>
    <mergeCell ref="L431:L433"/>
    <mergeCell ref="A446:I446"/>
    <mergeCell ref="K446:T446"/>
    <mergeCell ref="A447:T447"/>
    <mergeCell ref="A439:T439"/>
    <mergeCell ref="B440:I440"/>
    <mergeCell ref="A443:I443"/>
    <mergeCell ref="A444:J445"/>
    <mergeCell ref="Q444:T445"/>
    <mergeCell ref="K445:M445"/>
    <mergeCell ref="N445:P445"/>
    <mergeCell ref="A416:T416"/>
    <mergeCell ref="B417:I417"/>
    <mergeCell ref="A418:T418"/>
    <mergeCell ref="A424:T424"/>
    <mergeCell ref="A430:T430"/>
    <mergeCell ref="K413:M414"/>
    <mergeCell ref="N413:P414"/>
    <mergeCell ref="Q413:S414"/>
    <mergeCell ref="B312:I312"/>
    <mergeCell ref="N300:P300"/>
    <mergeCell ref="A309:T309"/>
    <mergeCell ref="B310:I310"/>
    <mergeCell ref="Q306:S307"/>
    <mergeCell ref="B297:I297"/>
    <mergeCell ref="A299:J300"/>
    <mergeCell ref="K301:T301"/>
    <mergeCell ref="A302:J302"/>
    <mergeCell ref="K302:T302"/>
    <mergeCell ref="A301:J301"/>
    <mergeCell ref="K300:M300"/>
    <mergeCell ref="B355:I357"/>
    <mergeCell ref="P333:Q333"/>
    <mergeCell ref="H333:I333"/>
    <mergeCell ref="A333:G333"/>
    <mergeCell ref="P332:Q332"/>
    <mergeCell ref="N332:O332"/>
    <mergeCell ref="J332:K332"/>
    <mergeCell ref="H332:I332"/>
    <mergeCell ref="P331:Q331"/>
    <mergeCell ref="N331:O331"/>
    <mergeCell ref="L331:M331"/>
    <mergeCell ref="J331:K331"/>
    <mergeCell ref="H331:I331"/>
    <mergeCell ref="A343:T343"/>
    <mergeCell ref="A349:T349"/>
    <mergeCell ref="A336:T336"/>
    <mergeCell ref="B342:I342"/>
    <mergeCell ref="A354:T354"/>
    <mergeCell ref="R344:R348"/>
    <mergeCell ref="S344:S348"/>
    <mergeCell ref="T344:T348"/>
    <mergeCell ref="A350:A353"/>
    <mergeCell ref="B350:I353"/>
    <mergeCell ref="J350:J353"/>
    <mergeCell ref="B317:I317"/>
    <mergeCell ref="A338:A340"/>
    <mergeCell ref="B338:I340"/>
    <mergeCell ref="J338:J340"/>
    <mergeCell ref="L332:M332"/>
    <mergeCell ref="B332:G332"/>
    <mergeCell ref="B62:I62"/>
    <mergeCell ref="B311:I311"/>
    <mergeCell ref="B306:I308"/>
    <mergeCell ref="J306:J308"/>
    <mergeCell ref="A304:T305"/>
    <mergeCell ref="K306:M307"/>
    <mergeCell ref="T306:T308"/>
    <mergeCell ref="Q299:T300"/>
    <mergeCell ref="A306:A308"/>
    <mergeCell ref="B316:I316"/>
    <mergeCell ref="B318:I318"/>
    <mergeCell ref="B319:I319"/>
    <mergeCell ref="A298:I298"/>
    <mergeCell ref="A315:T315"/>
    <mergeCell ref="N322:P322"/>
    <mergeCell ref="B314:I314"/>
    <mergeCell ref="A328:T328"/>
    <mergeCell ref="N330:O330"/>
    <mergeCell ref="A341:T341"/>
    <mergeCell ref="L333:M333"/>
    <mergeCell ref="A320:I320"/>
    <mergeCell ref="A321:J322"/>
    <mergeCell ref="K324:T324"/>
    <mergeCell ref="T338:T340"/>
    <mergeCell ref="J333:K333"/>
    <mergeCell ref="R329:T329"/>
    <mergeCell ref="A337:T337"/>
    <mergeCell ref="J329:O329"/>
    <mergeCell ref="H329:I330"/>
    <mergeCell ref="A329:A330"/>
    <mergeCell ref="J330:K330"/>
    <mergeCell ref="P329:Q330"/>
    <mergeCell ref="L330:M330"/>
    <mergeCell ref="N338:P339"/>
    <mergeCell ref="Q338:S339"/>
    <mergeCell ref="N333:O333"/>
    <mergeCell ref="B329:G330"/>
    <mergeCell ref="K338:M339"/>
    <mergeCell ref="B331:G331"/>
  </mergeCells>
  <phoneticPr fontId="5" type="noConversion"/>
  <conditionalFormatting sqref="U332 L33:L34 U32:U34 U3:U6">
    <cfRule type="cellIs" dxfId="53" priority="189" operator="equal">
      <formula>"E bine"</formula>
    </cfRule>
  </conditionalFormatting>
  <conditionalFormatting sqref="U332 U32:U34 U3:U6">
    <cfRule type="cellIs" dxfId="52" priority="188" operator="equal">
      <formula>"NU e bine"</formula>
    </cfRule>
  </conditionalFormatting>
  <conditionalFormatting sqref="U32:V34 U3:U6">
    <cfRule type="cellIs" dxfId="51" priority="181" operator="equal">
      <formula>"Suma trebuie să fie 52"</formula>
    </cfRule>
    <cfRule type="cellIs" dxfId="50" priority="182" operator="equal">
      <formula>"Corect"</formula>
    </cfRule>
    <cfRule type="cellIs" dxfId="49" priority="183" operator="equal">
      <formula>SUM($B$32:$J$32)</formula>
    </cfRule>
    <cfRule type="cellIs" dxfId="48" priority="184" operator="lessThan">
      <formula>"(SUM(B28:K28)=52"</formula>
    </cfRule>
    <cfRule type="cellIs" dxfId="47" priority="185" operator="equal">
      <formula>52</formula>
    </cfRule>
    <cfRule type="cellIs" dxfId="46" priority="186" operator="equal">
      <formula>$K$32</formula>
    </cfRule>
    <cfRule type="cellIs" dxfId="45" priority="187" operator="equal">
      <formula>$B$32:$K$32=52</formula>
    </cfRule>
  </conditionalFormatting>
  <conditionalFormatting sqref="U332:V332 U32:V34 U3:U6">
    <cfRule type="cellIs" dxfId="44" priority="176" operator="equal">
      <formula>"Suma trebuie să fie 52"</formula>
    </cfRule>
    <cfRule type="cellIs" dxfId="43" priority="180" operator="equal">
      <formula>"Corect"</formula>
    </cfRule>
  </conditionalFormatting>
  <conditionalFormatting sqref="U332:X332 U32:V34">
    <cfRule type="cellIs" dxfId="42" priority="179" operator="equal">
      <formula>"Corect"</formula>
    </cfRule>
  </conditionalFormatting>
  <conditionalFormatting sqref="U51:W53 U68:W68 U83:W83 U98:W100 U115:W116 U129:W135">
    <cfRule type="cellIs" dxfId="41" priority="177" operator="equal">
      <formula>"E trebuie să fie cel puțin egal cu C+VP"</formula>
    </cfRule>
    <cfRule type="cellIs" dxfId="40" priority="178" operator="equal">
      <formula>"Corect"</formula>
    </cfRule>
  </conditionalFormatting>
  <conditionalFormatting sqref="U332:V332">
    <cfRule type="cellIs" dxfId="39" priority="152" operator="equal">
      <formula>"Nu corespunde cu tabelul de opționale"</formula>
    </cfRule>
    <cfRule type="cellIs" dxfId="38" priority="155" operator="equal">
      <formula>"Suma trebuie să fie 52"</formula>
    </cfRule>
    <cfRule type="cellIs" dxfId="37" priority="156" operator="equal">
      <formula>"Corect"</formula>
    </cfRule>
    <cfRule type="cellIs" dxfId="36" priority="157" operator="equal">
      <formula>SUM($B$32:$J$32)</formula>
    </cfRule>
    <cfRule type="cellIs" dxfId="35" priority="158" operator="lessThan">
      <formula>"(SUM(B28:K28)=52"</formula>
    </cfRule>
    <cfRule type="cellIs" dxfId="34" priority="159" operator="equal">
      <formula>52</formula>
    </cfRule>
    <cfRule type="cellIs" dxfId="33" priority="160" operator="equal">
      <formula>$K$32</formula>
    </cfRule>
    <cfRule type="cellIs" dxfId="32" priority="161" operator="equal">
      <formula>$B$32:$K$32=52</formula>
    </cfRule>
  </conditionalFormatting>
  <conditionalFormatting sqref="U3:U6">
    <cfRule type="cellIs" dxfId="31" priority="140" operator="equal">
      <formula>"Trebuie alocate cel puțin 20 de ore pe săptămână"</formula>
    </cfRule>
  </conditionalFormatting>
  <conditionalFormatting sqref="U32:V32">
    <cfRule type="cellIs" dxfId="30" priority="42" operator="equal">
      <formula>"Correct"</formula>
    </cfRule>
  </conditionalFormatting>
  <conditionalFormatting sqref="U327:X327">
    <cfRule type="cellIs" dxfId="29" priority="28" operator="equal">
      <formula>"Ați dublat unele discipline"</formula>
    </cfRule>
    <cfRule type="cellIs" dxfId="28" priority="29" operator="equal">
      <formula>"Ați pierdut unele discipline"</formula>
    </cfRule>
    <cfRule type="cellIs" dxfId="27" priority="30" operator="equal">
      <formula>"Corect"</formula>
    </cfRule>
  </conditionalFormatting>
  <conditionalFormatting sqref="U326:X326">
    <cfRule type="cellIs" dxfId="26" priority="25" operator="equal">
      <formula>"Ați dublat unele discipline"</formula>
    </cfRule>
    <cfRule type="cellIs" dxfId="25" priority="26" operator="equal">
      <formula>"Ați pierdut unele discipline"</formula>
    </cfRule>
    <cfRule type="cellIs" dxfId="24" priority="27" operator="equal">
      <formula>"Corect"</formula>
    </cfRule>
  </conditionalFormatting>
  <conditionalFormatting sqref="U7">
    <cfRule type="cellIs" dxfId="23" priority="24" operator="equal">
      <formula>"E bine"</formula>
    </cfRule>
  </conditionalFormatting>
  <conditionalFormatting sqref="U7">
    <cfRule type="cellIs" dxfId="22" priority="23" operator="equal">
      <formula>"NU e bine"</formula>
    </cfRule>
  </conditionalFormatting>
  <conditionalFormatting sqref="U7">
    <cfRule type="cellIs" dxfId="21" priority="16" operator="equal">
      <formula>"Suma trebuie să fie 52"</formula>
    </cfRule>
    <cfRule type="cellIs" dxfId="20" priority="17" operator="equal">
      <formula>"Corect"</formula>
    </cfRule>
    <cfRule type="cellIs" dxfId="19" priority="18" operator="equal">
      <formula>SUM($B$32:$J$32)</formula>
    </cfRule>
    <cfRule type="cellIs" dxfId="18" priority="19" operator="lessThan">
      <formula>"(SUM(B28:K28)=52"</formula>
    </cfRule>
    <cfRule type="cellIs" dxfId="17" priority="20" operator="equal">
      <formula>52</formula>
    </cfRule>
    <cfRule type="cellIs" dxfId="16" priority="21" operator="equal">
      <formula>$K$32</formula>
    </cfRule>
    <cfRule type="cellIs" dxfId="15" priority="22" operator="equal">
      <formula>$B$32:$K$32=52</formula>
    </cfRule>
  </conditionalFormatting>
  <conditionalFormatting sqref="U7">
    <cfRule type="cellIs" dxfId="14" priority="14" operator="equal">
      <formula>"Suma trebuie să fie 52"</formula>
    </cfRule>
    <cfRule type="cellIs" dxfId="13" priority="15" operator="equal">
      <formula>"Corect"</formula>
    </cfRule>
  </conditionalFormatting>
  <conditionalFormatting sqref="U7">
    <cfRule type="cellIs" dxfId="12" priority="13" operator="equal">
      <formula>"Trebuie alocate cel puțin 20 de ore pe săptămână"</formula>
    </cfRule>
  </conditionalFormatting>
  <conditionalFormatting sqref="U8">
    <cfRule type="cellIs" dxfId="11" priority="12" operator="equal">
      <formula>"E bine"</formula>
    </cfRule>
  </conditionalFormatting>
  <conditionalFormatting sqref="U8">
    <cfRule type="cellIs" dxfId="10" priority="11" operator="equal">
      <formula>"NU e bine"</formula>
    </cfRule>
  </conditionalFormatting>
  <conditionalFormatting sqref="U8">
    <cfRule type="cellIs" dxfId="9" priority="4" operator="equal">
      <formula>"Suma trebuie să fie 52"</formula>
    </cfRule>
    <cfRule type="cellIs" dxfId="8" priority="5" operator="equal">
      <formula>"Corect"</formula>
    </cfRule>
    <cfRule type="cellIs" dxfId="7" priority="6" operator="equal">
      <formula>SUM($B$32:$J$32)</formula>
    </cfRule>
    <cfRule type="cellIs" dxfId="6" priority="7" operator="lessThan">
      <formula>"(SUM(B28:K28)=52"</formula>
    </cfRule>
    <cfRule type="cellIs" dxfId="5" priority="8" operator="equal">
      <formula>52</formula>
    </cfRule>
    <cfRule type="cellIs" dxfId="4" priority="9" operator="equal">
      <formula>$K$32</formula>
    </cfRule>
    <cfRule type="cellIs" dxfId="3" priority="10" operator="equal">
      <formula>$B$32:$K$32=52</formula>
    </cfRule>
  </conditionalFormatting>
  <conditionalFormatting sqref="U8">
    <cfRule type="cellIs" dxfId="2" priority="2" operator="equal">
      <formula>"Suma trebuie să fie 52"</formula>
    </cfRule>
    <cfRule type="cellIs" dxfId="1" priority="3" operator="equal">
      <formula>"Corect"</formula>
    </cfRule>
  </conditionalFormatting>
  <conditionalFormatting sqref="U8">
    <cfRule type="cellIs" dxfId="0" priority="1" operator="equal">
      <formula>"Trebuie alocate cel puțin 20 de ore pe săptămână"</formula>
    </cfRule>
  </conditionalFormatting>
  <dataValidations count="5">
    <dataValidation type="list" allowBlank="1" showInputMessage="1" showErrorMessage="1" sqref="R344:R345 R144:R146 R109:R114 R91:R97 R77:R82 R60:R67 R182:R183 R435 R437 R148:R149 R44:R50 R440:R441 R155:R156 R151:R153 R158:R160 R359:R360 R379 R363:R364 R398 R396 R123:R128 R417 R402 R342 R162:R164" xr:uid="{00000000-0002-0000-0000-000000000000}">
      <formula1>$R$43</formula1>
    </dataValidation>
    <dataValidation type="list" allowBlank="1" showInputMessage="1" showErrorMessage="1" sqref="Q350:Q351 Q144:Q146 Q440:Q441 Q91:Q97 Q109:Q114 Q60:Q67 Q182:Q183 Q435 Q342 Q344:Q345 Q355:Q356 Q123:Q128 Q437 Q148:Q149 Q44:Q50 Q77:Q82 Q155:Q156 Q151:Q153 Q158:Q160 Q363:Q364 Q386 Q359:Q360 Q379 Q381 Q392 Q425 Q401:Q402 Q417 Q419 Q431 Q162:Q164" xr:uid="{00000000-0002-0000-0000-000001000000}">
      <formula1>$Q$43</formula1>
    </dataValidation>
    <dataValidation type="list" allowBlank="1" showInputMessage="1" showErrorMessage="1" sqref="S344:S345 S144:S146 S109:S114 S91:S97 S77:S82 S60:S67 S182:S183 S435 S148:S149 S44:S50 S363:S364 S342 S437 S379 S359:S360 S123:S128 S440:S441 S158:S160 S151:S153 S417 S402 S155:S156 S162:S164" xr:uid="{00000000-0002-0000-0000-000002000000}">
      <formula1>$S$43</formula1>
    </dataValidation>
    <dataValidation type="list" allowBlank="1" showInputMessage="1" showErrorMessage="1" sqref="T123:T128 T144:T146 T109:T114 T91:T97 T77:T82 T60:T67 T182:T183 T151:T153 T148:T149 T155:T156 T44:T50 T158:T160 T162:T164" xr:uid="{00000000-0002-0000-0000-000003000000}">
      <formula1>$O$38:$S$38</formula1>
    </dataValidation>
    <dataValidation type="list" allowBlank="1" showInputMessage="1" showErrorMessage="1" sqref="B310:I313 B228:I230 B212:I225 B316:I318" xr:uid="{00000000-0002-0000-0000-000004000000}">
      <formula1>$B$41:$B$171</formula1>
    </dataValidation>
  </dataValidations>
  <pageMargins left="0.70866141732283472" right="0.70866141732283472" top="0.74803149606299213" bottom="0.74803149606299213" header="0.31496062992125984" footer="0.31496062992125984"/>
  <pageSetup paperSize="9" orientation="landscape" blackAndWhite="1" r:id="rId1"/>
  <headerFooter>
    <oddHeader>&amp;RPag. &amp;P</oddHeader>
    <oddFooter>&amp;LRECTOR,
Prof. univ. dr. Daniel-Ovidiu DAVID&amp;CDECAN,
Prof. univ. dr. Călin HINȚEA&amp;RDIRECTOR DE DEPARTAMENT,
Conf. univ. dr. Bogdana NEAMȚU</oddFooter>
  </headerFooter>
  <rowBreaks count="4" manualBreakCount="4">
    <brk id="35" max="16383" man="1"/>
    <brk id="335" max="16383" man="1"/>
    <brk id="371" max="16383" man="1"/>
    <brk id="409" max="16383" man="1"/>
  </rowBreaks>
  <ignoredErrors>
    <ignoredError sqref="M332"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32"/>
  <sheetViews>
    <sheetView view="pageLayout" topLeftCell="A10" zoomScale="70" zoomScaleNormal="150" zoomScalePageLayoutView="70" workbookViewId="0">
      <selection sqref="A1:N32"/>
    </sheetView>
  </sheetViews>
  <sheetFormatPr defaultRowHeight="14.4" x14ac:dyDescent="0.3"/>
  <sheetData>
    <row r="1" spans="1:14" x14ac:dyDescent="0.3">
      <c r="A1" s="460" t="s">
        <v>262</v>
      </c>
      <c r="B1" s="460"/>
      <c r="C1" s="460"/>
      <c r="D1" s="460"/>
      <c r="E1" s="460"/>
      <c r="F1" s="460"/>
      <c r="G1" s="460"/>
      <c r="H1" s="460"/>
      <c r="I1" s="460"/>
      <c r="J1" s="460"/>
      <c r="K1" s="460"/>
      <c r="L1" s="460"/>
      <c r="M1" s="460"/>
      <c r="N1" s="460"/>
    </row>
    <row r="3" spans="1:14" ht="15" customHeight="1" x14ac:dyDescent="0.3">
      <c r="A3" s="461" t="s">
        <v>141</v>
      </c>
      <c r="B3" s="461"/>
      <c r="C3" s="461"/>
      <c r="D3" s="461"/>
      <c r="E3" s="461"/>
      <c r="F3" s="461"/>
      <c r="G3" s="461"/>
      <c r="H3" s="461"/>
      <c r="I3" s="461"/>
      <c r="J3" s="461"/>
      <c r="K3" s="461"/>
      <c r="L3" s="461"/>
      <c r="M3" s="476"/>
      <c r="N3" s="476"/>
    </row>
    <row r="4" spans="1:14" ht="15" customHeight="1" x14ac:dyDescent="0.3">
      <c r="A4" s="468" t="s">
        <v>142</v>
      </c>
      <c r="B4" s="469"/>
      <c r="C4" s="469"/>
      <c r="D4" s="469"/>
      <c r="E4" s="469"/>
      <c r="F4" s="469"/>
      <c r="G4" s="469"/>
      <c r="H4" s="469"/>
      <c r="I4" s="469"/>
      <c r="J4" s="469"/>
      <c r="K4" s="469"/>
      <c r="L4" s="469"/>
      <c r="M4" s="475" t="s">
        <v>140</v>
      </c>
      <c r="N4" s="475"/>
    </row>
    <row r="5" spans="1:14" ht="15" customHeight="1" x14ac:dyDescent="0.3">
      <c r="A5" s="470"/>
      <c r="B5" s="471"/>
      <c r="C5" s="471"/>
      <c r="D5" s="471"/>
      <c r="E5" s="471"/>
      <c r="F5" s="471"/>
      <c r="G5" s="471"/>
      <c r="H5" s="471"/>
      <c r="I5" s="471"/>
      <c r="J5" s="471"/>
      <c r="K5" s="471"/>
      <c r="L5" s="471"/>
      <c r="M5" s="475"/>
      <c r="N5" s="475"/>
    </row>
    <row r="6" spans="1:14" x14ac:dyDescent="0.3">
      <c r="A6" s="462" t="s">
        <v>263</v>
      </c>
      <c r="B6" s="463"/>
      <c r="C6" s="463"/>
      <c r="D6" s="463"/>
      <c r="E6" s="463"/>
      <c r="F6" s="463"/>
      <c r="G6" s="463"/>
      <c r="H6" s="463"/>
      <c r="I6" s="463"/>
      <c r="J6" s="463"/>
      <c r="K6" s="463"/>
      <c r="L6" s="464"/>
      <c r="M6" s="476"/>
      <c r="N6" s="476"/>
    </row>
    <row r="7" spans="1:14" x14ac:dyDescent="0.3">
      <c r="A7" s="465"/>
      <c r="B7" s="466"/>
      <c r="C7" s="466"/>
      <c r="D7" s="466"/>
      <c r="E7" s="466"/>
      <c r="F7" s="466"/>
      <c r="G7" s="466"/>
      <c r="H7" s="466"/>
      <c r="I7" s="466"/>
      <c r="J7" s="466"/>
      <c r="K7" s="466"/>
      <c r="L7" s="467"/>
      <c r="M7" s="476"/>
      <c r="N7" s="476"/>
    </row>
    <row r="8" spans="1:14" x14ac:dyDescent="0.3">
      <c r="A8" s="462" t="s">
        <v>264</v>
      </c>
      <c r="B8" s="463"/>
      <c r="C8" s="463"/>
      <c r="D8" s="463"/>
      <c r="E8" s="463"/>
      <c r="F8" s="463"/>
      <c r="G8" s="463"/>
      <c r="H8" s="463"/>
      <c r="I8" s="463"/>
      <c r="J8" s="463"/>
      <c r="K8" s="463"/>
      <c r="L8" s="464"/>
      <c r="M8" s="476"/>
      <c r="N8" s="476"/>
    </row>
    <row r="9" spans="1:14" x14ac:dyDescent="0.3">
      <c r="A9" s="465"/>
      <c r="B9" s="466"/>
      <c r="C9" s="466"/>
      <c r="D9" s="466"/>
      <c r="E9" s="466"/>
      <c r="F9" s="466"/>
      <c r="G9" s="466"/>
      <c r="H9" s="466"/>
      <c r="I9" s="466"/>
      <c r="J9" s="466"/>
      <c r="K9" s="466"/>
      <c r="L9" s="467"/>
      <c r="M9" s="476"/>
      <c r="N9" s="476"/>
    </row>
    <row r="10" spans="1:14" x14ac:dyDescent="0.3">
      <c r="A10" s="462" t="s">
        <v>265</v>
      </c>
      <c r="B10" s="463"/>
      <c r="C10" s="463"/>
      <c r="D10" s="463"/>
      <c r="E10" s="463"/>
      <c r="F10" s="463"/>
      <c r="G10" s="463"/>
      <c r="H10" s="463"/>
      <c r="I10" s="463"/>
      <c r="J10" s="463"/>
      <c r="K10" s="463"/>
      <c r="L10" s="464"/>
      <c r="M10" s="476"/>
      <c r="N10" s="476"/>
    </row>
    <row r="11" spans="1:14" x14ac:dyDescent="0.3">
      <c r="A11" s="472"/>
      <c r="B11" s="473"/>
      <c r="C11" s="473"/>
      <c r="D11" s="473"/>
      <c r="E11" s="473"/>
      <c r="F11" s="473"/>
      <c r="G11" s="473"/>
      <c r="H11" s="473"/>
      <c r="I11" s="473"/>
      <c r="J11" s="473"/>
      <c r="K11" s="473"/>
      <c r="L11" s="474"/>
      <c r="M11" s="476"/>
      <c r="N11" s="476"/>
    </row>
    <row r="13" spans="1:14" ht="15" customHeight="1" x14ac:dyDescent="0.3">
      <c r="A13" s="461" t="s">
        <v>145</v>
      </c>
      <c r="B13" s="461"/>
      <c r="C13" s="461"/>
      <c r="D13" s="461"/>
      <c r="E13" s="461"/>
      <c r="F13" s="461"/>
      <c r="G13" s="461"/>
      <c r="H13" s="461"/>
      <c r="I13" s="461"/>
      <c r="J13" s="461"/>
      <c r="K13" s="461"/>
      <c r="L13" s="461"/>
      <c r="M13" s="484"/>
      <c r="N13" s="485"/>
    </row>
    <row r="14" spans="1:14" ht="14.4" customHeight="1" x14ac:dyDescent="0.3">
      <c r="A14" s="468" t="s">
        <v>146</v>
      </c>
      <c r="B14" s="469"/>
      <c r="C14" s="469"/>
      <c r="D14" s="469"/>
      <c r="E14" s="469"/>
      <c r="F14" s="469"/>
      <c r="G14" s="469"/>
      <c r="H14" s="469"/>
      <c r="I14" s="469"/>
      <c r="J14" s="469"/>
      <c r="K14" s="469"/>
      <c r="L14" s="469"/>
      <c r="M14" s="475" t="s">
        <v>140</v>
      </c>
      <c r="N14" s="475"/>
    </row>
    <row r="15" spans="1:14" x14ac:dyDescent="0.3">
      <c r="A15" s="470"/>
      <c r="B15" s="471"/>
      <c r="C15" s="471"/>
      <c r="D15" s="471"/>
      <c r="E15" s="471"/>
      <c r="F15" s="471"/>
      <c r="G15" s="471"/>
      <c r="H15" s="471"/>
      <c r="I15" s="471"/>
      <c r="J15" s="471"/>
      <c r="K15" s="471"/>
      <c r="L15" s="471"/>
      <c r="M15" s="475"/>
      <c r="N15" s="475"/>
    </row>
    <row r="16" spans="1:14" x14ac:dyDescent="0.3">
      <c r="A16" s="462" t="s">
        <v>266</v>
      </c>
      <c r="B16" s="463"/>
      <c r="C16" s="463"/>
      <c r="D16" s="463"/>
      <c r="E16" s="463"/>
      <c r="F16" s="463"/>
      <c r="G16" s="463"/>
      <c r="H16" s="463"/>
      <c r="I16" s="463"/>
      <c r="J16" s="463"/>
      <c r="K16" s="463"/>
      <c r="L16" s="464"/>
      <c r="M16" s="480"/>
      <c r="N16" s="481"/>
    </row>
    <row r="17" spans="1:14" ht="15" customHeight="1" x14ac:dyDescent="0.3">
      <c r="A17" s="465"/>
      <c r="B17" s="466"/>
      <c r="C17" s="466"/>
      <c r="D17" s="466"/>
      <c r="E17" s="466"/>
      <c r="F17" s="466"/>
      <c r="G17" s="466"/>
      <c r="H17" s="466"/>
      <c r="I17" s="466"/>
      <c r="J17" s="466"/>
      <c r="K17" s="466"/>
      <c r="L17" s="467"/>
      <c r="M17" s="482"/>
      <c r="N17" s="483"/>
    </row>
    <row r="18" spans="1:14" x14ac:dyDescent="0.3">
      <c r="A18" s="462" t="s">
        <v>267</v>
      </c>
      <c r="B18" s="463"/>
      <c r="C18" s="463"/>
      <c r="D18" s="463"/>
      <c r="E18" s="463"/>
      <c r="F18" s="463"/>
      <c r="G18" s="463"/>
      <c r="H18" s="463"/>
      <c r="I18" s="463"/>
      <c r="J18" s="463"/>
      <c r="K18" s="463"/>
      <c r="L18" s="464"/>
      <c r="M18" s="480"/>
      <c r="N18" s="481"/>
    </row>
    <row r="19" spans="1:14" x14ac:dyDescent="0.3">
      <c r="A19" s="465"/>
      <c r="B19" s="466"/>
      <c r="C19" s="466"/>
      <c r="D19" s="466"/>
      <c r="E19" s="466"/>
      <c r="F19" s="466"/>
      <c r="G19" s="466"/>
      <c r="H19" s="466"/>
      <c r="I19" s="466"/>
      <c r="J19" s="466"/>
      <c r="K19" s="466"/>
      <c r="L19" s="467"/>
      <c r="M19" s="482"/>
      <c r="N19" s="483"/>
    </row>
    <row r="20" spans="1:14" ht="15" customHeight="1" x14ac:dyDescent="0.3">
      <c r="A20" s="462" t="s">
        <v>268</v>
      </c>
      <c r="B20" s="463"/>
      <c r="C20" s="463"/>
      <c r="D20" s="463"/>
      <c r="E20" s="463"/>
      <c r="F20" s="463"/>
      <c r="G20" s="463"/>
      <c r="H20" s="463"/>
      <c r="I20" s="463"/>
      <c r="J20" s="463"/>
      <c r="K20" s="463"/>
      <c r="L20" s="464"/>
      <c r="M20" s="476"/>
      <c r="N20" s="476"/>
    </row>
    <row r="21" spans="1:14" x14ac:dyDescent="0.3">
      <c r="A21" s="472"/>
      <c r="B21" s="473"/>
      <c r="C21" s="473"/>
      <c r="D21" s="473"/>
      <c r="E21" s="473"/>
      <c r="F21" s="473"/>
      <c r="G21" s="473"/>
      <c r="H21" s="473"/>
      <c r="I21" s="473"/>
      <c r="J21" s="473"/>
      <c r="K21" s="473"/>
      <c r="L21" s="474"/>
      <c r="M21" s="476"/>
      <c r="N21" s="476"/>
    </row>
    <row r="22" spans="1:14" x14ac:dyDescent="0.3">
      <c r="A22" s="462" t="s">
        <v>269</v>
      </c>
      <c r="B22" s="463"/>
      <c r="C22" s="463"/>
      <c r="D22" s="463"/>
      <c r="E22" s="463"/>
      <c r="F22" s="463"/>
      <c r="G22" s="463"/>
      <c r="H22" s="463"/>
      <c r="I22" s="463"/>
      <c r="J22" s="463"/>
      <c r="K22" s="463"/>
      <c r="L22" s="464"/>
      <c r="M22" s="476"/>
      <c r="N22" s="476"/>
    </row>
    <row r="23" spans="1:14" x14ac:dyDescent="0.3">
      <c r="A23" s="472"/>
      <c r="B23" s="473"/>
      <c r="C23" s="473"/>
      <c r="D23" s="473"/>
      <c r="E23" s="473"/>
      <c r="F23" s="473"/>
      <c r="G23" s="473"/>
      <c r="H23" s="473"/>
      <c r="I23" s="473"/>
      <c r="J23" s="473"/>
      <c r="K23" s="473"/>
      <c r="L23" s="474"/>
      <c r="M23" s="476"/>
      <c r="N23" s="476"/>
    </row>
    <row r="24" spans="1:14" x14ac:dyDescent="0.3">
      <c r="A24" s="462" t="s">
        <v>270</v>
      </c>
      <c r="B24" s="463"/>
      <c r="C24" s="463"/>
      <c r="D24" s="463"/>
      <c r="E24" s="463"/>
      <c r="F24" s="463"/>
      <c r="G24" s="463"/>
      <c r="H24" s="463"/>
      <c r="I24" s="463"/>
      <c r="J24" s="463"/>
      <c r="K24" s="463"/>
      <c r="L24" s="464"/>
      <c r="M24" s="476"/>
      <c r="N24" s="476"/>
    </row>
    <row r="25" spans="1:14" x14ac:dyDescent="0.3">
      <c r="A25" s="472"/>
      <c r="B25" s="473"/>
      <c r="C25" s="473"/>
      <c r="D25" s="473"/>
      <c r="E25" s="473"/>
      <c r="F25" s="473"/>
      <c r="G25" s="473"/>
      <c r="H25" s="473"/>
      <c r="I25" s="473"/>
      <c r="J25" s="473"/>
      <c r="K25" s="473"/>
      <c r="L25" s="474"/>
      <c r="M25" s="476"/>
      <c r="N25" s="476"/>
    </row>
    <row r="26" spans="1:14" x14ac:dyDescent="0.3">
      <c r="A26" s="148"/>
      <c r="B26" s="148"/>
      <c r="C26" s="148"/>
      <c r="D26" s="148"/>
      <c r="E26" s="148"/>
      <c r="F26" s="148"/>
      <c r="G26" s="148"/>
      <c r="H26" s="148"/>
      <c r="I26" s="148"/>
      <c r="J26" s="148"/>
      <c r="K26" s="148"/>
      <c r="L26" s="148"/>
      <c r="M26" s="149"/>
      <c r="N26" s="149"/>
    </row>
    <row r="27" spans="1:14" x14ac:dyDescent="0.3">
      <c r="A27" s="477" t="s">
        <v>147</v>
      </c>
      <c r="B27" s="478"/>
      <c r="C27" s="478"/>
      <c r="D27" s="478"/>
      <c r="E27" s="478"/>
      <c r="F27" s="478"/>
      <c r="G27" s="478"/>
      <c r="H27" s="478"/>
      <c r="I27" s="478"/>
      <c r="J27" s="478"/>
      <c r="K27" s="478"/>
      <c r="L27" s="478"/>
      <c r="M27" s="478"/>
      <c r="N27" s="479"/>
    </row>
    <row r="28" spans="1:14" x14ac:dyDescent="0.3">
      <c r="A28" s="457" t="s">
        <v>271</v>
      </c>
      <c r="B28" s="458"/>
      <c r="C28" s="458"/>
      <c r="D28" s="458"/>
      <c r="E28" s="458"/>
      <c r="F28" s="458"/>
      <c r="G28" s="458"/>
      <c r="H28" s="458"/>
      <c r="I28" s="458"/>
      <c r="J28" s="458"/>
      <c r="K28" s="458"/>
      <c r="L28" s="458"/>
      <c r="M28" s="458"/>
      <c r="N28" s="459"/>
    </row>
    <row r="29" spans="1:14" x14ac:dyDescent="0.3">
      <c r="A29" s="457" t="s">
        <v>272</v>
      </c>
      <c r="B29" s="458"/>
      <c r="C29" s="458"/>
      <c r="D29" s="458"/>
      <c r="E29" s="458"/>
      <c r="F29" s="458"/>
      <c r="G29" s="458"/>
      <c r="H29" s="458"/>
      <c r="I29" s="458"/>
      <c r="J29" s="458"/>
      <c r="K29" s="458"/>
      <c r="L29" s="458"/>
      <c r="M29" s="458"/>
      <c r="N29" s="459"/>
    </row>
    <row r="30" spans="1:14" x14ac:dyDescent="0.3">
      <c r="A30" s="457" t="s">
        <v>273</v>
      </c>
      <c r="B30" s="458"/>
      <c r="C30" s="458"/>
      <c r="D30" s="458"/>
      <c r="E30" s="458"/>
      <c r="F30" s="458"/>
      <c r="G30" s="458"/>
      <c r="H30" s="458"/>
      <c r="I30" s="458"/>
      <c r="J30" s="458"/>
      <c r="K30" s="458"/>
      <c r="L30" s="458"/>
      <c r="M30" s="458"/>
      <c r="N30" s="459"/>
    </row>
    <row r="31" spans="1:14" x14ac:dyDescent="0.3">
      <c r="A31" s="457" t="s">
        <v>274</v>
      </c>
      <c r="B31" s="458"/>
      <c r="C31" s="458"/>
      <c r="D31" s="458"/>
      <c r="E31" s="458"/>
      <c r="F31" s="458"/>
      <c r="G31" s="458"/>
      <c r="H31" s="458"/>
      <c r="I31" s="458"/>
      <c r="J31" s="458"/>
      <c r="K31" s="458"/>
      <c r="L31" s="458"/>
      <c r="M31" s="458"/>
      <c r="N31" s="459"/>
    </row>
    <row r="32" spans="1:14" x14ac:dyDescent="0.3">
      <c r="A32" s="457" t="s">
        <v>275</v>
      </c>
      <c r="B32" s="458"/>
      <c r="C32" s="458"/>
      <c r="D32" s="458"/>
      <c r="E32" s="458"/>
      <c r="F32" s="458"/>
      <c r="G32" s="458"/>
      <c r="H32" s="458"/>
      <c r="I32" s="458"/>
      <c r="J32" s="458"/>
      <c r="K32" s="458"/>
      <c r="L32" s="458"/>
      <c r="M32" s="458"/>
      <c r="N32" s="459"/>
    </row>
  </sheetData>
  <mergeCells count="31">
    <mergeCell ref="A27:N27"/>
    <mergeCell ref="A18:L19"/>
    <mergeCell ref="A20:L21"/>
    <mergeCell ref="A13:L13"/>
    <mergeCell ref="A14:L15"/>
    <mergeCell ref="M14:N15"/>
    <mergeCell ref="A16:L17"/>
    <mergeCell ref="M16:N17"/>
    <mergeCell ref="M18:N19"/>
    <mergeCell ref="M20:N21"/>
    <mergeCell ref="M13:N13"/>
    <mergeCell ref="A22:L23"/>
    <mergeCell ref="M22:N23"/>
    <mergeCell ref="A24:L25"/>
    <mergeCell ref="M24:N25"/>
    <mergeCell ref="A1:N1"/>
    <mergeCell ref="A3:L3"/>
    <mergeCell ref="A6:L7"/>
    <mergeCell ref="A4:L5"/>
    <mergeCell ref="A10:L11"/>
    <mergeCell ref="A8:L9"/>
    <mergeCell ref="M4:N5"/>
    <mergeCell ref="M6:N7"/>
    <mergeCell ref="M8:N9"/>
    <mergeCell ref="M10:N11"/>
    <mergeCell ref="M3:N3"/>
    <mergeCell ref="A28:N28"/>
    <mergeCell ref="A29:N29"/>
    <mergeCell ref="A30:N30"/>
    <mergeCell ref="A31:N31"/>
    <mergeCell ref="A32:N32"/>
  </mergeCells>
  <phoneticPr fontId="5" type="noConversion"/>
  <pageMargins left="0.70866141732283472" right="0.70866141732283472" top="0.74803149606299213" bottom="0.74803149606299213" header="0.31496062992125984" footer="0.31496062992125984"/>
  <pageSetup paperSize="9" orientation="landscape" horizontalDpi="4294967295" verticalDpi="4294967295" r:id="rId1"/>
  <headerFooter>
    <oddFooter>&amp;LDECAN,
Prof. univ. dr. Călin HINȚEA&amp;RDIRECTOR DE DEPARTAMENT,
Conf. univ. dr. Bogdana NEAMȚU</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5" r:id="rId4" name="Group Box 17">
              <controlPr defaultSize="0" autoFill="0" autoPict="0">
                <anchor moveWithCells="1">
                  <from>
                    <xdr:col>11</xdr:col>
                    <xdr:colOff>609600</xdr:colOff>
                    <xdr:row>2</xdr:row>
                    <xdr:rowOff>0</xdr:rowOff>
                  </from>
                  <to>
                    <xdr:col>13</xdr:col>
                    <xdr:colOff>601980</xdr:colOff>
                    <xdr:row>3</xdr:row>
                    <xdr:rowOff>0</xdr:rowOff>
                  </to>
                </anchor>
              </controlPr>
            </control>
          </mc:Choice>
        </mc:AlternateContent>
        <mc:AlternateContent xmlns:mc="http://schemas.openxmlformats.org/markup-compatibility/2006">
          <mc:Choice Requires="x14">
            <control shapeId="2066" r:id="rId5" name="Option Button 18">
              <controlPr defaultSize="0" autoFill="0" autoLine="0" autoPict="0">
                <anchor moveWithCells="1">
                  <from>
                    <xdr:col>12</xdr:col>
                    <xdr:colOff>91440</xdr:colOff>
                    <xdr:row>2</xdr:row>
                    <xdr:rowOff>7620</xdr:rowOff>
                  </from>
                  <to>
                    <xdr:col>12</xdr:col>
                    <xdr:colOff>541020</xdr:colOff>
                    <xdr:row>2</xdr:row>
                    <xdr:rowOff>190500</xdr:rowOff>
                  </to>
                </anchor>
              </controlPr>
            </control>
          </mc:Choice>
        </mc:AlternateContent>
        <mc:AlternateContent xmlns:mc="http://schemas.openxmlformats.org/markup-compatibility/2006">
          <mc:Choice Requires="x14">
            <control shapeId="2069" r:id="rId6" name="Option Button 21">
              <controlPr defaultSize="0" autoFill="0" autoLine="0" autoPict="0">
                <anchor moveWithCells="1">
                  <from>
                    <xdr:col>13</xdr:col>
                    <xdr:colOff>83820</xdr:colOff>
                    <xdr:row>2</xdr:row>
                    <xdr:rowOff>15240</xdr:rowOff>
                  </from>
                  <to>
                    <xdr:col>13</xdr:col>
                    <xdr:colOff>541020</xdr:colOff>
                    <xdr:row>2</xdr:row>
                    <xdr:rowOff>190500</xdr:rowOff>
                  </to>
                </anchor>
              </controlPr>
            </control>
          </mc:Choice>
        </mc:AlternateContent>
        <mc:AlternateContent xmlns:mc="http://schemas.openxmlformats.org/markup-compatibility/2006">
          <mc:Choice Requires="x14">
            <control shapeId="2122" r:id="rId7" name="Group Box 74">
              <controlPr defaultSize="0" autoFill="0" autoPict="0">
                <anchor moveWithCells="1">
                  <from>
                    <xdr:col>11</xdr:col>
                    <xdr:colOff>609600</xdr:colOff>
                    <xdr:row>7</xdr:row>
                    <xdr:rowOff>99060</xdr:rowOff>
                  </from>
                  <to>
                    <xdr:col>13</xdr:col>
                    <xdr:colOff>601980</xdr:colOff>
                    <xdr:row>8</xdr:row>
                    <xdr:rowOff>91440</xdr:rowOff>
                  </to>
                </anchor>
              </controlPr>
            </control>
          </mc:Choice>
        </mc:AlternateContent>
        <mc:AlternateContent xmlns:mc="http://schemas.openxmlformats.org/markup-compatibility/2006">
          <mc:Choice Requires="x14">
            <control shapeId="2123" r:id="rId8" name="Option Button 75">
              <controlPr defaultSize="0" autoFill="0" autoLine="0" autoPict="0">
                <anchor moveWithCells="1">
                  <from>
                    <xdr:col>12</xdr:col>
                    <xdr:colOff>91440</xdr:colOff>
                    <xdr:row>7</xdr:row>
                    <xdr:rowOff>99060</xdr:rowOff>
                  </from>
                  <to>
                    <xdr:col>12</xdr:col>
                    <xdr:colOff>541020</xdr:colOff>
                    <xdr:row>8</xdr:row>
                    <xdr:rowOff>83820</xdr:rowOff>
                  </to>
                </anchor>
              </controlPr>
            </control>
          </mc:Choice>
        </mc:AlternateContent>
        <mc:AlternateContent xmlns:mc="http://schemas.openxmlformats.org/markup-compatibility/2006">
          <mc:Choice Requires="x14">
            <control shapeId="2124" r:id="rId9" name="Option Button 76">
              <controlPr defaultSize="0" autoFill="0" autoLine="0" autoPict="0">
                <anchor moveWithCells="1">
                  <from>
                    <xdr:col>13</xdr:col>
                    <xdr:colOff>83820</xdr:colOff>
                    <xdr:row>7</xdr:row>
                    <xdr:rowOff>106680</xdr:rowOff>
                  </from>
                  <to>
                    <xdr:col>13</xdr:col>
                    <xdr:colOff>541020</xdr:colOff>
                    <xdr:row>8</xdr:row>
                    <xdr:rowOff>91440</xdr:rowOff>
                  </to>
                </anchor>
              </controlPr>
            </control>
          </mc:Choice>
        </mc:AlternateContent>
        <mc:AlternateContent xmlns:mc="http://schemas.openxmlformats.org/markup-compatibility/2006">
          <mc:Choice Requires="x14">
            <control shapeId="2125" r:id="rId10" name="Group Box 77">
              <controlPr defaultSize="0" autoFill="0" autoPict="0">
                <anchor moveWithCells="1">
                  <from>
                    <xdr:col>11</xdr:col>
                    <xdr:colOff>609600</xdr:colOff>
                    <xdr:row>9</xdr:row>
                    <xdr:rowOff>99060</xdr:rowOff>
                  </from>
                  <to>
                    <xdr:col>13</xdr:col>
                    <xdr:colOff>601980</xdr:colOff>
                    <xdr:row>10</xdr:row>
                    <xdr:rowOff>91440</xdr:rowOff>
                  </to>
                </anchor>
              </controlPr>
            </control>
          </mc:Choice>
        </mc:AlternateContent>
        <mc:AlternateContent xmlns:mc="http://schemas.openxmlformats.org/markup-compatibility/2006">
          <mc:Choice Requires="x14">
            <control shapeId="2126" r:id="rId11" name="Option Button 78">
              <controlPr defaultSize="0" autoFill="0" autoLine="0" autoPict="0">
                <anchor moveWithCells="1">
                  <from>
                    <xdr:col>12</xdr:col>
                    <xdr:colOff>91440</xdr:colOff>
                    <xdr:row>9</xdr:row>
                    <xdr:rowOff>99060</xdr:rowOff>
                  </from>
                  <to>
                    <xdr:col>12</xdr:col>
                    <xdr:colOff>541020</xdr:colOff>
                    <xdr:row>10</xdr:row>
                    <xdr:rowOff>83820</xdr:rowOff>
                  </to>
                </anchor>
              </controlPr>
            </control>
          </mc:Choice>
        </mc:AlternateContent>
        <mc:AlternateContent xmlns:mc="http://schemas.openxmlformats.org/markup-compatibility/2006">
          <mc:Choice Requires="x14">
            <control shapeId="2127" r:id="rId12" name="Option Button 79">
              <controlPr defaultSize="0" autoFill="0" autoLine="0" autoPict="0">
                <anchor moveWithCells="1">
                  <from>
                    <xdr:col>13</xdr:col>
                    <xdr:colOff>83820</xdr:colOff>
                    <xdr:row>9</xdr:row>
                    <xdr:rowOff>106680</xdr:rowOff>
                  </from>
                  <to>
                    <xdr:col>13</xdr:col>
                    <xdr:colOff>541020</xdr:colOff>
                    <xdr:row>10</xdr:row>
                    <xdr:rowOff>91440</xdr:rowOff>
                  </to>
                </anchor>
              </controlPr>
            </control>
          </mc:Choice>
        </mc:AlternateContent>
        <mc:AlternateContent xmlns:mc="http://schemas.openxmlformats.org/markup-compatibility/2006">
          <mc:Choice Requires="x14">
            <control shapeId="2128" r:id="rId13" name="Group Box 80">
              <controlPr defaultSize="0" autoFill="0" autoPict="0">
                <anchor moveWithCells="1">
                  <from>
                    <xdr:col>11</xdr:col>
                    <xdr:colOff>609600</xdr:colOff>
                    <xdr:row>12</xdr:row>
                    <xdr:rowOff>0</xdr:rowOff>
                  </from>
                  <to>
                    <xdr:col>13</xdr:col>
                    <xdr:colOff>601980</xdr:colOff>
                    <xdr:row>13</xdr:row>
                    <xdr:rowOff>0</xdr:rowOff>
                  </to>
                </anchor>
              </controlPr>
            </control>
          </mc:Choice>
        </mc:AlternateContent>
        <mc:AlternateContent xmlns:mc="http://schemas.openxmlformats.org/markup-compatibility/2006">
          <mc:Choice Requires="x14">
            <control shapeId="2129" r:id="rId14" name="Option Button 81">
              <controlPr defaultSize="0" autoFill="0" autoLine="0" autoPict="0">
                <anchor moveWithCells="1">
                  <from>
                    <xdr:col>12</xdr:col>
                    <xdr:colOff>91440</xdr:colOff>
                    <xdr:row>12</xdr:row>
                    <xdr:rowOff>7620</xdr:rowOff>
                  </from>
                  <to>
                    <xdr:col>12</xdr:col>
                    <xdr:colOff>541020</xdr:colOff>
                    <xdr:row>12</xdr:row>
                    <xdr:rowOff>190500</xdr:rowOff>
                  </to>
                </anchor>
              </controlPr>
            </control>
          </mc:Choice>
        </mc:AlternateContent>
        <mc:AlternateContent xmlns:mc="http://schemas.openxmlformats.org/markup-compatibility/2006">
          <mc:Choice Requires="x14">
            <control shapeId="2130" r:id="rId15" name="Option Button 82">
              <controlPr defaultSize="0" autoFill="0" autoLine="0" autoPict="0">
                <anchor moveWithCells="1">
                  <from>
                    <xdr:col>13</xdr:col>
                    <xdr:colOff>83820</xdr:colOff>
                    <xdr:row>12</xdr:row>
                    <xdr:rowOff>15240</xdr:rowOff>
                  </from>
                  <to>
                    <xdr:col>13</xdr:col>
                    <xdr:colOff>541020</xdr:colOff>
                    <xdr:row>12</xdr:row>
                    <xdr:rowOff>190500</xdr:rowOff>
                  </to>
                </anchor>
              </controlPr>
            </control>
          </mc:Choice>
        </mc:AlternateContent>
        <mc:AlternateContent xmlns:mc="http://schemas.openxmlformats.org/markup-compatibility/2006">
          <mc:Choice Requires="x14">
            <control shapeId="2131" r:id="rId16" name="Group Box 83">
              <controlPr defaultSize="0" autoFill="0" autoPict="0">
                <anchor moveWithCells="1">
                  <from>
                    <xdr:col>11</xdr:col>
                    <xdr:colOff>609600</xdr:colOff>
                    <xdr:row>15</xdr:row>
                    <xdr:rowOff>99060</xdr:rowOff>
                  </from>
                  <to>
                    <xdr:col>13</xdr:col>
                    <xdr:colOff>601980</xdr:colOff>
                    <xdr:row>16</xdr:row>
                    <xdr:rowOff>99060</xdr:rowOff>
                  </to>
                </anchor>
              </controlPr>
            </control>
          </mc:Choice>
        </mc:AlternateContent>
        <mc:AlternateContent xmlns:mc="http://schemas.openxmlformats.org/markup-compatibility/2006">
          <mc:Choice Requires="x14">
            <control shapeId="2132" r:id="rId17" name="Option Button 84">
              <controlPr defaultSize="0" autoFill="0" autoLine="0" autoPict="0">
                <anchor moveWithCells="1">
                  <from>
                    <xdr:col>12</xdr:col>
                    <xdr:colOff>91440</xdr:colOff>
                    <xdr:row>15</xdr:row>
                    <xdr:rowOff>106680</xdr:rowOff>
                  </from>
                  <to>
                    <xdr:col>12</xdr:col>
                    <xdr:colOff>541020</xdr:colOff>
                    <xdr:row>16</xdr:row>
                    <xdr:rowOff>91440</xdr:rowOff>
                  </to>
                </anchor>
              </controlPr>
            </control>
          </mc:Choice>
        </mc:AlternateContent>
        <mc:AlternateContent xmlns:mc="http://schemas.openxmlformats.org/markup-compatibility/2006">
          <mc:Choice Requires="x14">
            <control shapeId="2133" r:id="rId18" name="Option Button 85">
              <controlPr defaultSize="0" autoFill="0" autoLine="0" autoPict="0">
                <anchor moveWithCells="1">
                  <from>
                    <xdr:col>13</xdr:col>
                    <xdr:colOff>83820</xdr:colOff>
                    <xdr:row>15</xdr:row>
                    <xdr:rowOff>106680</xdr:rowOff>
                  </from>
                  <to>
                    <xdr:col>13</xdr:col>
                    <xdr:colOff>541020</xdr:colOff>
                    <xdr:row>16</xdr:row>
                    <xdr:rowOff>91440</xdr:rowOff>
                  </to>
                </anchor>
              </controlPr>
            </control>
          </mc:Choice>
        </mc:AlternateContent>
        <mc:AlternateContent xmlns:mc="http://schemas.openxmlformats.org/markup-compatibility/2006">
          <mc:Choice Requires="x14">
            <control shapeId="2134" r:id="rId19" name="Group Box 86">
              <controlPr defaultSize="0" autoFill="0" autoPict="0">
                <anchor moveWithCells="1">
                  <from>
                    <xdr:col>11</xdr:col>
                    <xdr:colOff>609600</xdr:colOff>
                    <xdr:row>17</xdr:row>
                    <xdr:rowOff>99060</xdr:rowOff>
                  </from>
                  <to>
                    <xdr:col>13</xdr:col>
                    <xdr:colOff>601980</xdr:colOff>
                    <xdr:row>18</xdr:row>
                    <xdr:rowOff>99060</xdr:rowOff>
                  </to>
                </anchor>
              </controlPr>
            </control>
          </mc:Choice>
        </mc:AlternateContent>
        <mc:AlternateContent xmlns:mc="http://schemas.openxmlformats.org/markup-compatibility/2006">
          <mc:Choice Requires="x14">
            <control shapeId="2135" r:id="rId20" name="Option Button 87">
              <controlPr defaultSize="0" autoFill="0" autoLine="0" autoPict="0">
                <anchor moveWithCells="1">
                  <from>
                    <xdr:col>12</xdr:col>
                    <xdr:colOff>91440</xdr:colOff>
                    <xdr:row>17</xdr:row>
                    <xdr:rowOff>106680</xdr:rowOff>
                  </from>
                  <to>
                    <xdr:col>12</xdr:col>
                    <xdr:colOff>541020</xdr:colOff>
                    <xdr:row>18</xdr:row>
                    <xdr:rowOff>91440</xdr:rowOff>
                  </to>
                </anchor>
              </controlPr>
            </control>
          </mc:Choice>
        </mc:AlternateContent>
        <mc:AlternateContent xmlns:mc="http://schemas.openxmlformats.org/markup-compatibility/2006">
          <mc:Choice Requires="x14">
            <control shapeId="2136" r:id="rId21" name="Option Button 88">
              <controlPr defaultSize="0" autoFill="0" autoLine="0" autoPict="0">
                <anchor moveWithCells="1">
                  <from>
                    <xdr:col>13</xdr:col>
                    <xdr:colOff>83820</xdr:colOff>
                    <xdr:row>17</xdr:row>
                    <xdr:rowOff>106680</xdr:rowOff>
                  </from>
                  <to>
                    <xdr:col>13</xdr:col>
                    <xdr:colOff>541020</xdr:colOff>
                    <xdr:row>18</xdr:row>
                    <xdr:rowOff>91440</xdr:rowOff>
                  </to>
                </anchor>
              </controlPr>
            </control>
          </mc:Choice>
        </mc:AlternateContent>
        <mc:AlternateContent xmlns:mc="http://schemas.openxmlformats.org/markup-compatibility/2006">
          <mc:Choice Requires="x14">
            <control shapeId="2137" r:id="rId22" name="Group Box 89">
              <controlPr defaultSize="0" autoFill="0" autoPict="0">
                <anchor moveWithCells="1">
                  <from>
                    <xdr:col>11</xdr:col>
                    <xdr:colOff>609600</xdr:colOff>
                    <xdr:row>19</xdr:row>
                    <xdr:rowOff>99060</xdr:rowOff>
                  </from>
                  <to>
                    <xdr:col>13</xdr:col>
                    <xdr:colOff>601980</xdr:colOff>
                    <xdr:row>20</xdr:row>
                    <xdr:rowOff>99060</xdr:rowOff>
                  </to>
                </anchor>
              </controlPr>
            </control>
          </mc:Choice>
        </mc:AlternateContent>
        <mc:AlternateContent xmlns:mc="http://schemas.openxmlformats.org/markup-compatibility/2006">
          <mc:Choice Requires="x14">
            <control shapeId="2138" r:id="rId23" name="Option Button 90">
              <controlPr defaultSize="0" autoFill="0" autoLine="0" autoPict="0">
                <anchor moveWithCells="1">
                  <from>
                    <xdr:col>12</xdr:col>
                    <xdr:colOff>91440</xdr:colOff>
                    <xdr:row>19</xdr:row>
                    <xdr:rowOff>106680</xdr:rowOff>
                  </from>
                  <to>
                    <xdr:col>12</xdr:col>
                    <xdr:colOff>541020</xdr:colOff>
                    <xdr:row>20</xdr:row>
                    <xdr:rowOff>91440</xdr:rowOff>
                  </to>
                </anchor>
              </controlPr>
            </control>
          </mc:Choice>
        </mc:AlternateContent>
        <mc:AlternateContent xmlns:mc="http://schemas.openxmlformats.org/markup-compatibility/2006">
          <mc:Choice Requires="x14">
            <control shapeId="2139" r:id="rId24" name="Option Button 91">
              <controlPr defaultSize="0" autoFill="0" autoLine="0" autoPict="0">
                <anchor moveWithCells="1">
                  <from>
                    <xdr:col>13</xdr:col>
                    <xdr:colOff>83820</xdr:colOff>
                    <xdr:row>19</xdr:row>
                    <xdr:rowOff>114300</xdr:rowOff>
                  </from>
                  <to>
                    <xdr:col>13</xdr:col>
                    <xdr:colOff>541020</xdr:colOff>
                    <xdr:row>20</xdr:row>
                    <xdr:rowOff>91440</xdr:rowOff>
                  </to>
                </anchor>
              </controlPr>
            </control>
          </mc:Choice>
        </mc:AlternateContent>
        <mc:AlternateContent xmlns:mc="http://schemas.openxmlformats.org/markup-compatibility/2006">
          <mc:Choice Requires="x14">
            <control shapeId="2146" r:id="rId25" name="Group Box 98">
              <controlPr defaultSize="0" autoFill="0" autoPict="0">
                <anchor moveWithCells="1">
                  <from>
                    <xdr:col>11</xdr:col>
                    <xdr:colOff>609600</xdr:colOff>
                    <xdr:row>5</xdr:row>
                    <xdr:rowOff>91440</xdr:rowOff>
                  </from>
                  <to>
                    <xdr:col>13</xdr:col>
                    <xdr:colOff>601980</xdr:colOff>
                    <xdr:row>6</xdr:row>
                    <xdr:rowOff>91440</xdr:rowOff>
                  </to>
                </anchor>
              </controlPr>
            </control>
          </mc:Choice>
        </mc:AlternateContent>
        <mc:AlternateContent xmlns:mc="http://schemas.openxmlformats.org/markup-compatibility/2006">
          <mc:Choice Requires="x14">
            <control shapeId="2147" r:id="rId26" name="Option Button 99">
              <controlPr defaultSize="0" autoFill="0" autoLine="0" autoPict="0">
                <anchor moveWithCells="1">
                  <from>
                    <xdr:col>12</xdr:col>
                    <xdr:colOff>91440</xdr:colOff>
                    <xdr:row>5</xdr:row>
                    <xdr:rowOff>99060</xdr:rowOff>
                  </from>
                  <to>
                    <xdr:col>12</xdr:col>
                    <xdr:colOff>541020</xdr:colOff>
                    <xdr:row>6</xdr:row>
                    <xdr:rowOff>83820</xdr:rowOff>
                  </to>
                </anchor>
              </controlPr>
            </control>
          </mc:Choice>
        </mc:AlternateContent>
        <mc:AlternateContent xmlns:mc="http://schemas.openxmlformats.org/markup-compatibility/2006">
          <mc:Choice Requires="x14">
            <control shapeId="2148" r:id="rId27" name="Option Button 100">
              <controlPr defaultSize="0" autoFill="0" autoLine="0" autoPict="0">
                <anchor moveWithCells="1">
                  <from>
                    <xdr:col>13</xdr:col>
                    <xdr:colOff>83820</xdr:colOff>
                    <xdr:row>5</xdr:row>
                    <xdr:rowOff>106680</xdr:rowOff>
                  </from>
                  <to>
                    <xdr:col>13</xdr:col>
                    <xdr:colOff>541020</xdr:colOff>
                    <xdr:row>6</xdr:row>
                    <xdr:rowOff>91440</xdr:rowOff>
                  </to>
                </anchor>
              </controlPr>
            </control>
          </mc:Choice>
        </mc:AlternateContent>
        <mc:AlternateContent xmlns:mc="http://schemas.openxmlformats.org/markup-compatibility/2006">
          <mc:Choice Requires="x14">
            <control shapeId="2149" r:id="rId28" name="Group Box 101">
              <controlPr defaultSize="0" autoFill="0" autoPict="0">
                <anchor moveWithCells="1">
                  <from>
                    <xdr:col>11</xdr:col>
                    <xdr:colOff>609600</xdr:colOff>
                    <xdr:row>21</xdr:row>
                    <xdr:rowOff>99060</xdr:rowOff>
                  </from>
                  <to>
                    <xdr:col>13</xdr:col>
                    <xdr:colOff>601980</xdr:colOff>
                    <xdr:row>22</xdr:row>
                    <xdr:rowOff>99060</xdr:rowOff>
                  </to>
                </anchor>
              </controlPr>
            </control>
          </mc:Choice>
        </mc:AlternateContent>
        <mc:AlternateContent xmlns:mc="http://schemas.openxmlformats.org/markup-compatibility/2006">
          <mc:Choice Requires="x14">
            <control shapeId="2150" r:id="rId29" name="Option Button 102">
              <controlPr defaultSize="0" autoFill="0" autoLine="0" autoPict="0">
                <anchor moveWithCells="1">
                  <from>
                    <xdr:col>12</xdr:col>
                    <xdr:colOff>91440</xdr:colOff>
                    <xdr:row>21</xdr:row>
                    <xdr:rowOff>106680</xdr:rowOff>
                  </from>
                  <to>
                    <xdr:col>12</xdr:col>
                    <xdr:colOff>541020</xdr:colOff>
                    <xdr:row>22</xdr:row>
                    <xdr:rowOff>91440</xdr:rowOff>
                  </to>
                </anchor>
              </controlPr>
            </control>
          </mc:Choice>
        </mc:AlternateContent>
        <mc:AlternateContent xmlns:mc="http://schemas.openxmlformats.org/markup-compatibility/2006">
          <mc:Choice Requires="x14">
            <control shapeId="2151" r:id="rId30" name="Option Button 103">
              <controlPr defaultSize="0" autoFill="0" autoLine="0" autoPict="0">
                <anchor moveWithCells="1">
                  <from>
                    <xdr:col>13</xdr:col>
                    <xdr:colOff>83820</xdr:colOff>
                    <xdr:row>21</xdr:row>
                    <xdr:rowOff>106680</xdr:rowOff>
                  </from>
                  <to>
                    <xdr:col>13</xdr:col>
                    <xdr:colOff>541020</xdr:colOff>
                    <xdr:row>22</xdr:row>
                    <xdr:rowOff>91440</xdr:rowOff>
                  </to>
                </anchor>
              </controlPr>
            </control>
          </mc:Choice>
        </mc:AlternateContent>
        <mc:AlternateContent xmlns:mc="http://schemas.openxmlformats.org/markup-compatibility/2006">
          <mc:Choice Requires="x14">
            <control shapeId="2152" r:id="rId31" name="Group Box 104">
              <controlPr defaultSize="0" autoFill="0" autoPict="0">
                <anchor moveWithCells="1">
                  <from>
                    <xdr:col>11</xdr:col>
                    <xdr:colOff>609600</xdr:colOff>
                    <xdr:row>23</xdr:row>
                    <xdr:rowOff>99060</xdr:rowOff>
                  </from>
                  <to>
                    <xdr:col>13</xdr:col>
                    <xdr:colOff>601980</xdr:colOff>
                    <xdr:row>24</xdr:row>
                    <xdr:rowOff>99060</xdr:rowOff>
                  </to>
                </anchor>
              </controlPr>
            </control>
          </mc:Choice>
        </mc:AlternateContent>
        <mc:AlternateContent xmlns:mc="http://schemas.openxmlformats.org/markup-compatibility/2006">
          <mc:Choice Requires="x14">
            <control shapeId="2153" r:id="rId32" name="Option Button 105">
              <controlPr defaultSize="0" autoFill="0" autoLine="0" autoPict="0">
                <anchor moveWithCells="1">
                  <from>
                    <xdr:col>12</xdr:col>
                    <xdr:colOff>91440</xdr:colOff>
                    <xdr:row>23</xdr:row>
                    <xdr:rowOff>106680</xdr:rowOff>
                  </from>
                  <to>
                    <xdr:col>12</xdr:col>
                    <xdr:colOff>541020</xdr:colOff>
                    <xdr:row>24</xdr:row>
                    <xdr:rowOff>91440</xdr:rowOff>
                  </to>
                </anchor>
              </controlPr>
            </control>
          </mc:Choice>
        </mc:AlternateContent>
        <mc:AlternateContent xmlns:mc="http://schemas.openxmlformats.org/markup-compatibility/2006">
          <mc:Choice Requires="x14">
            <control shapeId="2154" r:id="rId33" name="Option Button 106">
              <controlPr defaultSize="0" autoFill="0" autoLine="0" autoPict="0">
                <anchor moveWithCells="1">
                  <from>
                    <xdr:col>13</xdr:col>
                    <xdr:colOff>83820</xdr:colOff>
                    <xdr:row>23</xdr:row>
                    <xdr:rowOff>106680</xdr:rowOff>
                  </from>
                  <to>
                    <xdr:col>13</xdr:col>
                    <xdr:colOff>541020</xdr:colOff>
                    <xdr:row>24</xdr:row>
                    <xdr:rowOff>91440</xdr:rowOff>
                  </to>
                </anchor>
              </controlPr>
            </control>
          </mc:Choice>
        </mc:AlternateContent>
        <mc:AlternateContent xmlns:mc="http://schemas.openxmlformats.org/markup-compatibility/2006">
          <mc:Choice Requires="x14">
            <control shapeId="2155" r:id="rId34" name="Group Box 107">
              <controlPr defaultSize="0" autoFill="0" autoPict="0">
                <anchor moveWithCells="1">
                  <from>
                    <xdr:col>11</xdr:col>
                    <xdr:colOff>609600</xdr:colOff>
                    <xdr:row>2</xdr:row>
                    <xdr:rowOff>0</xdr:rowOff>
                  </from>
                  <to>
                    <xdr:col>13</xdr:col>
                    <xdr:colOff>601980</xdr:colOff>
                    <xdr:row>3</xdr:row>
                    <xdr:rowOff>0</xdr:rowOff>
                  </to>
                </anchor>
              </controlPr>
            </control>
          </mc:Choice>
        </mc:AlternateContent>
        <mc:AlternateContent xmlns:mc="http://schemas.openxmlformats.org/markup-compatibility/2006">
          <mc:Choice Requires="x14">
            <control shapeId="2156" r:id="rId35" name="Option Button 108">
              <controlPr defaultSize="0" autoFill="0" autoLine="0" autoPict="0">
                <anchor moveWithCells="1">
                  <from>
                    <xdr:col>12</xdr:col>
                    <xdr:colOff>91440</xdr:colOff>
                    <xdr:row>2</xdr:row>
                    <xdr:rowOff>7620</xdr:rowOff>
                  </from>
                  <to>
                    <xdr:col>12</xdr:col>
                    <xdr:colOff>541020</xdr:colOff>
                    <xdr:row>2</xdr:row>
                    <xdr:rowOff>190500</xdr:rowOff>
                  </to>
                </anchor>
              </controlPr>
            </control>
          </mc:Choice>
        </mc:AlternateContent>
        <mc:AlternateContent xmlns:mc="http://schemas.openxmlformats.org/markup-compatibility/2006">
          <mc:Choice Requires="x14">
            <control shapeId="2157" r:id="rId36" name="Option Button 109">
              <controlPr defaultSize="0" autoFill="0" autoLine="0" autoPict="0">
                <anchor moveWithCells="1">
                  <from>
                    <xdr:col>13</xdr:col>
                    <xdr:colOff>83820</xdr:colOff>
                    <xdr:row>2</xdr:row>
                    <xdr:rowOff>15240</xdr:rowOff>
                  </from>
                  <to>
                    <xdr:col>13</xdr:col>
                    <xdr:colOff>541020</xdr:colOff>
                    <xdr:row>2</xdr:row>
                    <xdr:rowOff>190500</xdr:rowOff>
                  </to>
                </anchor>
              </controlPr>
            </control>
          </mc:Choice>
        </mc:AlternateContent>
        <mc:AlternateContent xmlns:mc="http://schemas.openxmlformats.org/markup-compatibility/2006">
          <mc:Choice Requires="x14">
            <control shapeId="2158" r:id="rId37" name="Group Box 110">
              <controlPr defaultSize="0" autoFill="0" autoPict="0">
                <anchor moveWithCells="1">
                  <from>
                    <xdr:col>11</xdr:col>
                    <xdr:colOff>609600</xdr:colOff>
                    <xdr:row>7</xdr:row>
                    <xdr:rowOff>99060</xdr:rowOff>
                  </from>
                  <to>
                    <xdr:col>13</xdr:col>
                    <xdr:colOff>601980</xdr:colOff>
                    <xdr:row>8</xdr:row>
                    <xdr:rowOff>91440</xdr:rowOff>
                  </to>
                </anchor>
              </controlPr>
            </control>
          </mc:Choice>
        </mc:AlternateContent>
        <mc:AlternateContent xmlns:mc="http://schemas.openxmlformats.org/markup-compatibility/2006">
          <mc:Choice Requires="x14">
            <control shapeId="2159" r:id="rId38" name="Option Button 111">
              <controlPr defaultSize="0" autoFill="0" autoLine="0" autoPict="0">
                <anchor moveWithCells="1">
                  <from>
                    <xdr:col>12</xdr:col>
                    <xdr:colOff>91440</xdr:colOff>
                    <xdr:row>7</xdr:row>
                    <xdr:rowOff>99060</xdr:rowOff>
                  </from>
                  <to>
                    <xdr:col>12</xdr:col>
                    <xdr:colOff>541020</xdr:colOff>
                    <xdr:row>8</xdr:row>
                    <xdr:rowOff>83820</xdr:rowOff>
                  </to>
                </anchor>
              </controlPr>
            </control>
          </mc:Choice>
        </mc:AlternateContent>
        <mc:AlternateContent xmlns:mc="http://schemas.openxmlformats.org/markup-compatibility/2006">
          <mc:Choice Requires="x14">
            <control shapeId="2160" r:id="rId39" name="Option Button 112">
              <controlPr defaultSize="0" autoFill="0" autoLine="0" autoPict="0">
                <anchor moveWithCells="1">
                  <from>
                    <xdr:col>13</xdr:col>
                    <xdr:colOff>83820</xdr:colOff>
                    <xdr:row>7</xdr:row>
                    <xdr:rowOff>106680</xdr:rowOff>
                  </from>
                  <to>
                    <xdr:col>13</xdr:col>
                    <xdr:colOff>541020</xdr:colOff>
                    <xdr:row>8</xdr:row>
                    <xdr:rowOff>91440</xdr:rowOff>
                  </to>
                </anchor>
              </controlPr>
            </control>
          </mc:Choice>
        </mc:AlternateContent>
        <mc:AlternateContent xmlns:mc="http://schemas.openxmlformats.org/markup-compatibility/2006">
          <mc:Choice Requires="x14">
            <control shapeId="2161" r:id="rId40" name="Group Box 113">
              <controlPr defaultSize="0" autoFill="0" autoPict="0">
                <anchor moveWithCells="1">
                  <from>
                    <xdr:col>11</xdr:col>
                    <xdr:colOff>609600</xdr:colOff>
                    <xdr:row>9</xdr:row>
                    <xdr:rowOff>99060</xdr:rowOff>
                  </from>
                  <to>
                    <xdr:col>13</xdr:col>
                    <xdr:colOff>601980</xdr:colOff>
                    <xdr:row>10</xdr:row>
                    <xdr:rowOff>91440</xdr:rowOff>
                  </to>
                </anchor>
              </controlPr>
            </control>
          </mc:Choice>
        </mc:AlternateContent>
        <mc:AlternateContent xmlns:mc="http://schemas.openxmlformats.org/markup-compatibility/2006">
          <mc:Choice Requires="x14">
            <control shapeId="2162" r:id="rId41" name="Option Button 114">
              <controlPr defaultSize="0" autoFill="0" autoLine="0" autoPict="0">
                <anchor moveWithCells="1">
                  <from>
                    <xdr:col>12</xdr:col>
                    <xdr:colOff>91440</xdr:colOff>
                    <xdr:row>9</xdr:row>
                    <xdr:rowOff>99060</xdr:rowOff>
                  </from>
                  <to>
                    <xdr:col>12</xdr:col>
                    <xdr:colOff>541020</xdr:colOff>
                    <xdr:row>10</xdr:row>
                    <xdr:rowOff>83820</xdr:rowOff>
                  </to>
                </anchor>
              </controlPr>
            </control>
          </mc:Choice>
        </mc:AlternateContent>
        <mc:AlternateContent xmlns:mc="http://schemas.openxmlformats.org/markup-compatibility/2006">
          <mc:Choice Requires="x14">
            <control shapeId="2163" r:id="rId42" name="Option Button 115">
              <controlPr defaultSize="0" autoFill="0" autoLine="0" autoPict="0">
                <anchor moveWithCells="1">
                  <from>
                    <xdr:col>13</xdr:col>
                    <xdr:colOff>83820</xdr:colOff>
                    <xdr:row>9</xdr:row>
                    <xdr:rowOff>106680</xdr:rowOff>
                  </from>
                  <to>
                    <xdr:col>13</xdr:col>
                    <xdr:colOff>541020</xdr:colOff>
                    <xdr:row>10</xdr:row>
                    <xdr:rowOff>91440</xdr:rowOff>
                  </to>
                </anchor>
              </controlPr>
            </control>
          </mc:Choice>
        </mc:AlternateContent>
        <mc:AlternateContent xmlns:mc="http://schemas.openxmlformats.org/markup-compatibility/2006">
          <mc:Choice Requires="x14">
            <control shapeId="2164" r:id="rId43" name="Group Box 116">
              <controlPr defaultSize="0" autoFill="0" autoPict="0">
                <anchor moveWithCells="1">
                  <from>
                    <xdr:col>11</xdr:col>
                    <xdr:colOff>609600</xdr:colOff>
                    <xdr:row>12</xdr:row>
                    <xdr:rowOff>0</xdr:rowOff>
                  </from>
                  <to>
                    <xdr:col>13</xdr:col>
                    <xdr:colOff>601980</xdr:colOff>
                    <xdr:row>13</xdr:row>
                    <xdr:rowOff>0</xdr:rowOff>
                  </to>
                </anchor>
              </controlPr>
            </control>
          </mc:Choice>
        </mc:AlternateContent>
        <mc:AlternateContent xmlns:mc="http://schemas.openxmlformats.org/markup-compatibility/2006">
          <mc:Choice Requires="x14">
            <control shapeId="2165" r:id="rId44" name="Option Button 117">
              <controlPr defaultSize="0" autoFill="0" autoLine="0" autoPict="0">
                <anchor moveWithCells="1">
                  <from>
                    <xdr:col>12</xdr:col>
                    <xdr:colOff>91440</xdr:colOff>
                    <xdr:row>12</xdr:row>
                    <xdr:rowOff>7620</xdr:rowOff>
                  </from>
                  <to>
                    <xdr:col>12</xdr:col>
                    <xdr:colOff>541020</xdr:colOff>
                    <xdr:row>12</xdr:row>
                    <xdr:rowOff>190500</xdr:rowOff>
                  </to>
                </anchor>
              </controlPr>
            </control>
          </mc:Choice>
        </mc:AlternateContent>
        <mc:AlternateContent xmlns:mc="http://schemas.openxmlformats.org/markup-compatibility/2006">
          <mc:Choice Requires="x14">
            <control shapeId="2166" r:id="rId45" name="Option Button 118">
              <controlPr defaultSize="0" autoFill="0" autoLine="0" autoPict="0">
                <anchor moveWithCells="1">
                  <from>
                    <xdr:col>13</xdr:col>
                    <xdr:colOff>83820</xdr:colOff>
                    <xdr:row>12</xdr:row>
                    <xdr:rowOff>15240</xdr:rowOff>
                  </from>
                  <to>
                    <xdr:col>13</xdr:col>
                    <xdr:colOff>541020</xdr:colOff>
                    <xdr:row>12</xdr:row>
                    <xdr:rowOff>190500</xdr:rowOff>
                  </to>
                </anchor>
              </controlPr>
            </control>
          </mc:Choice>
        </mc:AlternateContent>
        <mc:AlternateContent xmlns:mc="http://schemas.openxmlformats.org/markup-compatibility/2006">
          <mc:Choice Requires="x14">
            <control shapeId="2167" r:id="rId46" name="Group Box 119">
              <controlPr defaultSize="0" autoFill="0" autoPict="0">
                <anchor moveWithCells="1">
                  <from>
                    <xdr:col>11</xdr:col>
                    <xdr:colOff>609600</xdr:colOff>
                    <xdr:row>15</xdr:row>
                    <xdr:rowOff>99060</xdr:rowOff>
                  </from>
                  <to>
                    <xdr:col>13</xdr:col>
                    <xdr:colOff>601980</xdr:colOff>
                    <xdr:row>16</xdr:row>
                    <xdr:rowOff>99060</xdr:rowOff>
                  </to>
                </anchor>
              </controlPr>
            </control>
          </mc:Choice>
        </mc:AlternateContent>
        <mc:AlternateContent xmlns:mc="http://schemas.openxmlformats.org/markup-compatibility/2006">
          <mc:Choice Requires="x14">
            <control shapeId="2168" r:id="rId47" name="Option Button 120">
              <controlPr defaultSize="0" autoFill="0" autoLine="0" autoPict="0">
                <anchor moveWithCells="1">
                  <from>
                    <xdr:col>12</xdr:col>
                    <xdr:colOff>91440</xdr:colOff>
                    <xdr:row>15</xdr:row>
                    <xdr:rowOff>106680</xdr:rowOff>
                  </from>
                  <to>
                    <xdr:col>12</xdr:col>
                    <xdr:colOff>541020</xdr:colOff>
                    <xdr:row>16</xdr:row>
                    <xdr:rowOff>91440</xdr:rowOff>
                  </to>
                </anchor>
              </controlPr>
            </control>
          </mc:Choice>
        </mc:AlternateContent>
        <mc:AlternateContent xmlns:mc="http://schemas.openxmlformats.org/markup-compatibility/2006">
          <mc:Choice Requires="x14">
            <control shapeId="2169" r:id="rId48" name="Option Button 121">
              <controlPr defaultSize="0" autoFill="0" autoLine="0" autoPict="0">
                <anchor moveWithCells="1">
                  <from>
                    <xdr:col>13</xdr:col>
                    <xdr:colOff>83820</xdr:colOff>
                    <xdr:row>15</xdr:row>
                    <xdr:rowOff>106680</xdr:rowOff>
                  </from>
                  <to>
                    <xdr:col>13</xdr:col>
                    <xdr:colOff>541020</xdr:colOff>
                    <xdr:row>16</xdr:row>
                    <xdr:rowOff>91440</xdr:rowOff>
                  </to>
                </anchor>
              </controlPr>
            </control>
          </mc:Choice>
        </mc:AlternateContent>
        <mc:AlternateContent xmlns:mc="http://schemas.openxmlformats.org/markup-compatibility/2006">
          <mc:Choice Requires="x14">
            <control shapeId="2170" r:id="rId49" name="Group Box 122">
              <controlPr defaultSize="0" autoFill="0" autoPict="0">
                <anchor moveWithCells="1">
                  <from>
                    <xdr:col>11</xdr:col>
                    <xdr:colOff>609600</xdr:colOff>
                    <xdr:row>17</xdr:row>
                    <xdr:rowOff>99060</xdr:rowOff>
                  </from>
                  <to>
                    <xdr:col>13</xdr:col>
                    <xdr:colOff>601980</xdr:colOff>
                    <xdr:row>18</xdr:row>
                    <xdr:rowOff>99060</xdr:rowOff>
                  </to>
                </anchor>
              </controlPr>
            </control>
          </mc:Choice>
        </mc:AlternateContent>
        <mc:AlternateContent xmlns:mc="http://schemas.openxmlformats.org/markup-compatibility/2006">
          <mc:Choice Requires="x14">
            <control shapeId="2171" r:id="rId50" name="Option Button 123">
              <controlPr defaultSize="0" autoFill="0" autoLine="0" autoPict="0">
                <anchor moveWithCells="1">
                  <from>
                    <xdr:col>12</xdr:col>
                    <xdr:colOff>91440</xdr:colOff>
                    <xdr:row>17</xdr:row>
                    <xdr:rowOff>106680</xdr:rowOff>
                  </from>
                  <to>
                    <xdr:col>12</xdr:col>
                    <xdr:colOff>541020</xdr:colOff>
                    <xdr:row>18</xdr:row>
                    <xdr:rowOff>91440</xdr:rowOff>
                  </to>
                </anchor>
              </controlPr>
            </control>
          </mc:Choice>
        </mc:AlternateContent>
        <mc:AlternateContent xmlns:mc="http://schemas.openxmlformats.org/markup-compatibility/2006">
          <mc:Choice Requires="x14">
            <control shapeId="2172" r:id="rId51" name="Option Button 124">
              <controlPr defaultSize="0" autoFill="0" autoLine="0" autoPict="0">
                <anchor moveWithCells="1">
                  <from>
                    <xdr:col>13</xdr:col>
                    <xdr:colOff>83820</xdr:colOff>
                    <xdr:row>17</xdr:row>
                    <xdr:rowOff>106680</xdr:rowOff>
                  </from>
                  <to>
                    <xdr:col>13</xdr:col>
                    <xdr:colOff>541020</xdr:colOff>
                    <xdr:row>18</xdr:row>
                    <xdr:rowOff>91440</xdr:rowOff>
                  </to>
                </anchor>
              </controlPr>
            </control>
          </mc:Choice>
        </mc:AlternateContent>
        <mc:AlternateContent xmlns:mc="http://schemas.openxmlformats.org/markup-compatibility/2006">
          <mc:Choice Requires="x14">
            <control shapeId="2173" r:id="rId52" name="Group Box 125">
              <controlPr defaultSize="0" autoFill="0" autoPict="0">
                <anchor moveWithCells="1">
                  <from>
                    <xdr:col>11</xdr:col>
                    <xdr:colOff>609600</xdr:colOff>
                    <xdr:row>19</xdr:row>
                    <xdr:rowOff>99060</xdr:rowOff>
                  </from>
                  <to>
                    <xdr:col>13</xdr:col>
                    <xdr:colOff>601980</xdr:colOff>
                    <xdr:row>20</xdr:row>
                    <xdr:rowOff>99060</xdr:rowOff>
                  </to>
                </anchor>
              </controlPr>
            </control>
          </mc:Choice>
        </mc:AlternateContent>
        <mc:AlternateContent xmlns:mc="http://schemas.openxmlformats.org/markup-compatibility/2006">
          <mc:Choice Requires="x14">
            <control shapeId="2174" r:id="rId53" name="Option Button 126">
              <controlPr defaultSize="0" autoFill="0" autoLine="0" autoPict="0">
                <anchor moveWithCells="1">
                  <from>
                    <xdr:col>12</xdr:col>
                    <xdr:colOff>91440</xdr:colOff>
                    <xdr:row>19</xdr:row>
                    <xdr:rowOff>106680</xdr:rowOff>
                  </from>
                  <to>
                    <xdr:col>12</xdr:col>
                    <xdr:colOff>541020</xdr:colOff>
                    <xdr:row>20</xdr:row>
                    <xdr:rowOff>91440</xdr:rowOff>
                  </to>
                </anchor>
              </controlPr>
            </control>
          </mc:Choice>
        </mc:AlternateContent>
        <mc:AlternateContent xmlns:mc="http://schemas.openxmlformats.org/markup-compatibility/2006">
          <mc:Choice Requires="x14">
            <control shapeId="2175" r:id="rId54" name="Option Button 127">
              <controlPr defaultSize="0" autoFill="0" autoLine="0" autoPict="0">
                <anchor moveWithCells="1">
                  <from>
                    <xdr:col>13</xdr:col>
                    <xdr:colOff>83820</xdr:colOff>
                    <xdr:row>19</xdr:row>
                    <xdr:rowOff>114300</xdr:rowOff>
                  </from>
                  <to>
                    <xdr:col>13</xdr:col>
                    <xdr:colOff>541020</xdr:colOff>
                    <xdr:row>20</xdr:row>
                    <xdr:rowOff>91440</xdr:rowOff>
                  </to>
                </anchor>
              </controlPr>
            </control>
          </mc:Choice>
        </mc:AlternateContent>
        <mc:AlternateContent xmlns:mc="http://schemas.openxmlformats.org/markup-compatibility/2006">
          <mc:Choice Requires="x14">
            <control shapeId="2176" r:id="rId55" name="Group Box 128">
              <controlPr defaultSize="0" autoFill="0" autoPict="0">
                <anchor moveWithCells="1">
                  <from>
                    <xdr:col>11</xdr:col>
                    <xdr:colOff>609600</xdr:colOff>
                    <xdr:row>5</xdr:row>
                    <xdr:rowOff>91440</xdr:rowOff>
                  </from>
                  <to>
                    <xdr:col>13</xdr:col>
                    <xdr:colOff>601980</xdr:colOff>
                    <xdr:row>6</xdr:row>
                    <xdr:rowOff>91440</xdr:rowOff>
                  </to>
                </anchor>
              </controlPr>
            </control>
          </mc:Choice>
        </mc:AlternateContent>
        <mc:AlternateContent xmlns:mc="http://schemas.openxmlformats.org/markup-compatibility/2006">
          <mc:Choice Requires="x14">
            <control shapeId="2177" r:id="rId56" name="Option Button 129">
              <controlPr defaultSize="0" autoFill="0" autoLine="0" autoPict="0">
                <anchor moveWithCells="1">
                  <from>
                    <xdr:col>12</xdr:col>
                    <xdr:colOff>91440</xdr:colOff>
                    <xdr:row>5</xdr:row>
                    <xdr:rowOff>99060</xdr:rowOff>
                  </from>
                  <to>
                    <xdr:col>12</xdr:col>
                    <xdr:colOff>541020</xdr:colOff>
                    <xdr:row>6</xdr:row>
                    <xdr:rowOff>83820</xdr:rowOff>
                  </to>
                </anchor>
              </controlPr>
            </control>
          </mc:Choice>
        </mc:AlternateContent>
        <mc:AlternateContent xmlns:mc="http://schemas.openxmlformats.org/markup-compatibility/2006">
          <mc:Choice Requires="x14">
            <control shapeId="2178" r:id="rId57" name="Option Button 130">
              <controlPr defaultSize="0" autoFill="0" autoLine="0" autoPict="0">
                <anchor moveWithCells="1">
                  <from>
                    <xdr:col>13</xdr:col>
                    <xdr:colOff>83820</xdr:colOff>
                    <xdr:row>5</xdr:row>
                    <xdr:rowOff>106680</xdr:rowOff>
                  </from>
                  <to>
                    <xdr:col>13</xdr:col>
                    <xdr:colOff>541020</xdr:colOff>
                    <xdr:row>6</xdr:row>
                    <xdr:rowOff>91440</xdr:rowOff>
                  </to>
                </anchor>
              </controlPr>
            </control>
          </mc:Choice>
        </mc:AlternateContent>
        <mc:AlternateContent xmlns:mc="http://schemas.openxmlformats.org/markup-compatibility/2006">
          <mc:Choice Requires="x14">
            <control shapeId="2179" r:id="rId58" name="Group Box 131">
              <controlPr defaultSize="0" autoFill="0" autoPict="0">
                <anchor moveWithCells="1">
                  <from>
                    <xdr:col>11</xdr:col>
                    <xdr:colOff>609600</xdr:colOff>
                    <xdr:row>21</xdr:row>
                    <xdr:rowOff>99060</xdr:rowOff>
                  </from>
                  <to>
                    <xdr:col>13</xdr:col>
                    <xdr:colOff>601980</xdr:colOff>
                    <xdr:row>22</xdr:row>
                    <xdr:rowOff>99060</xdr:rowOff>
                  </to>
                </anchor>
              </controlPr>
            </control>
          </mc:Choice>
        </mc:AlternateContent>
        <mc:AlternateContent xmlns:mc="http://schemas.openxmlformats.org/markup-compatibility/2006">
          <mc:Choice Requires="x14">
            <control shapeId="2180" r:id="rId59" name="Option Button 132">
              <controlPr defaultSize="0" autoFill="0" autoLine="0" autoPict="0">
                <anchor moveWithCells="1">
                  <from>
                    <xdr:col>12</xdr:col>
                    <xdr:colOff>91440</xdr:colOff>
                    <xdr:row>21</xdr:row>
                    <xdr:rowOff>106680</xdr:rowOff>
                  </from>
                  <to>
                    <xdr:col>12</xdr:col>
                    <xdr:colOff>541020</xdr:colOff>
                    <xdr:row>22</xdr:row>
                    <xdr:rowOff>91440</xdr:rowOff>
                  </to>
                </anchor>
              </controlPr>
            </control>
          </mc:Choice>
        </mc:AlternateContent>
        <mc:AlternateContent xmlns:mc="http://schemas.openxmlformats.org/markup-compatibility/2006">
          <mc:Choice Requires="x14">
            <control shapeId="2181" r:id="rId60" name="Option Button 133">
              <controlPr defaultSize="0" autoFill="0" autoLine="0" autoPict="0">
                <anchor moveWithCells="1">
                  <from>
                    <xdr:col>13</xdr:col>
                    <xdr:colOff>83820</xdr:colOff>
                    <xdr:row>21</xdr:row>
                    <xdr:rowOff>106680</xdr:rowOff>
                  </from>
                  <to>
                    <xdr:col>13</xdr:col>
                    <xdr:colOff>541020</xdr:colOff>
                    <xdr:row>22</xdr:row>
                    <xdr:rowOff>91440</xdr:rowOff>
                  </to>
                </anchor>
              </controlPr>
            </control>
          </mc:Choice>
        </mc:AlternateContent>
        <mc:AlternateContent xmlns:mc="http://schemas.openxmlformats.org/markup-compatibility/2006">
          <mc:Choice Requires="x14">
            <control shapeId="2182" r:id="rId61" name="Group Box 134">
              <controlPr defaultSize="0" autoFill="0" autoPict="0">
                <anchor moveWithCells="1">
                  <from>
                    <xdr:col>11</xdr:col>
                    <xdr:colOff>609600</xdr:colOff>
                    <xdr:row>23</xdr:row>
                    <xdr:rowOff>99060</xdr:rowOff>
                  </from>
                  <to>
                    <xdr:col>13</xdr:col>
                    <xdr:colOff>601980</xdr:colOff>
                    <xdr:row>24</xdr:row>
                    <xdr:rowOff>99060</xdr:rowOff>
                  </to>
                </anchor>
              </controlPr>
            </control>
          </mc:Choice>
        </mc:AlternateContent>
        <mc:AlternateContent xmlns:mc="http://schemas.openxmlformats.org/markup-compatibility/2006">
          <mc:Choice Requires="x14">
            <control shapeId="2183" r:id="rId62" name="Option Button 135">
              <controlPr defaultSize="0" autoFill="0" autoLine="0" autoPict="0">
                <anchor moveWithCells="1">
                  <from>
                    <xdr:col>12</xdr:col>
                    <xdr:colOff>91440</xdr:colOff>
                    <xdr:row>23</xdr:row>
                    <xdr:rowOff>106680</xdr:rowOff>
                  </from>
                  <to>
                    <xdr:col>12</xdr:col>
                    <xdr:colOff>541020</xdr:colOff>
                    <xdr:row>24</xdr:row>
                    <xdr:rowOff>91440</xdr:rowOff>
                  </to>
                </anchor>
              </controlPr>
            </control>
          </mc:Choice>
        </mc:AlternateContent>
        <mc:AlternateContent xmlns:mc="http://schemas.openxmlformats.org/markup-compatibility/2006">
          <mc:Choice Requires="x14">
            <control shapeId="2184" r:id="rId63" name="Option Button 136">
              <controlPr defaultSize="0" autoFill="0" autoLine="0" autoPict="0">
                <anchor moveWithCells="1">
                  <from>
                    <xdr:col>13</xdr:col>
                    <xdr:colOff>83820</xdr:colOff>
                    <xdr:row>23</xdr:row>
                    <xdr:rowOff>106680</xdr:rowOff>
                  </from>
                  <to>
                    <xdr:col>13</xdr:col>
                    <xdr:colOff>541020</xdr:colOff>
                    <xdr:row>24</xdr:row>
                    <xdr:rowOff>91440</xdr:rowOff>
                  </to>
                </anchor>
              </controlPr>
            </control>
          </mc:Choice>
        </mc:AlternateContent>
        <mc:AlternateContent xmlns:mc="http://schemas.openxmlformats.org/markup-compatibility/2006">
          <mc:Choice Requires="x14">
            <control shapeId="2185" r:id="rId64" name="Group Box 137">
              <controlPr defaultSize="0" autoFill="0" autoPict="0">
                <anchor moveWithCells="1">
                  <from>
                    <xdr:col>11</xdr:col>
                    <xdr:colOff>609600</xdr:colOff>
                    <xdr:row>2</xdr:row>
                    <xdr:rowOff>0</xdr:rowOff>
                  </from>
                  <to>
                    <xdr:col>13</xdr:col>
                    <xdr:colOff>601980</xdr:colOff>
                    <xdr:row>3</xdr:row>
                    <xdr:rowOff>0</xdr:rowOff>
                  </to>
                </anchor>
              </controlPr>
            </control>
          </mc:Choice>
        </mc:AlternateContent>
        <mc:AlternateContent xmlns:mc="http://schemas.openxmlformats.org/markup-compatibility/2006">
          <mc:Choice Requires="x14">
            <control shapeId="2186" r:id="rId65" name="Option Button 138">
              <controlPr defaultSize="0" autoFill="0" autoLine="0" autoPict="0">
                <anchor moveWithCells="1">
                  <from>
                    <xdr:col>12</xdr:col>
                    <xdr:colOff>91440</xdr:colOff>
                    <xdr:row>2</xdr:row>
                    <xdr:rowOff>7620</xdr:rowOff>
                  </from>
                  <to>
                    <xdr:col>12</xdr:col>
                    <xdr:colOff>541020</xdr:colOff>
                    <xdr:row>2</xdr:row>
                    <xdr:rowOff>190500</xdr:rowOff>
                  </to>
                </anchor>
              </controlPr>
            </control>
          </mc:Choice>
        </mc:AlternateContent>
        <mc:AlternateContent xmlns:mc="http://schemas.openxmlformats.org/markup-compatibility/2006">
          <mc:Choice Requires="x14">
            <control shapeId="2187" r:id="rId66" name="Option Button 139">
              <controlPr defaultSize="0" autoFill="0" autoLine="0" autoPict="0">
                <anchor moveWithCells="1">
                  <from>
                    <xdr:col>13</xdr:col>
                    <xdr:colOff>83820</xdr:colOff>
                    <xdr:row>2</xdr:row>
                    <xdr:rowOff>15240</xdr:rowOff>
                  </from>
                  <to>
                    <xdr:col>13</xdr:col>
                    <xdr:colOff>541020</xdr:colOff>
                    <xdr:row>2</xdr:row>
                    <xdr:rowOff>190500</xdr:rowOff>
                  </to>
                </anchor>
              </controlPr>
            </control>
          </mc:Choice>
        </mc:AlternateContent>
        <mc:AlternateContent xmlns:mc="http://schemas.openxmlformats.org/markup-compatibility/2006">
          <mc:Choice Requires="x14">
            <control shapeId="2188" r:id="rId67" name="Group Box 140">
              <controlPr defaultSize="0" autoFill="0" autoPict="0">
                <anchor moveWithCells="1">
                  <from>
                    <xdr:col>11</xdr:col>
                    <xdr:colOff>609600</xdr:colOff>
                    <xdr:row>7</xdr:row>
                    <xdr:rowOff>99060</xdr:rowOff>
                  </from>
                  <to>
                    <xdr:col>13</xdr:col>
                    <xdr:colOff>601980</xdr:colOff>
                    <xdr:row>8</xdr:row>
                    <xdr:rowOff>91440</xdr:rowOff>
                  </to>
                </anchor>
              </controlPr>
            </control>
          </mc:Choice>
        </mc:AlternateContent>
        <mc:AlternateContent xmlns:mc="http://schemas.openxmlformats.org/markup-compatibility/2006">
          <mc:Choice Requires="x14">
            <control shapeId="2189" r:id="rId68" name="Option Button 141">
              <controlPr defaultSize="0" autoFill="0" autoLine="0" autoPict="0">
                <anchor moveWithCells="1">
                  <from>
                    <xdr:col>12</xdr:col>
                    <xdr:colOff>91440</xdr:colOff>
                    <xdr:row>7</xdr:row>
                    <xdr:rowOff>99060</xdr:rowOff>
                  </from>
                  <to>
                    <xdr:col>12</xdr:col>
                    <xdr:colOff>541020</xdr:colOff>
                    <xdr:row>8</xdr:row>
                    <xdr:rowOff>83820</xdr:rowOff>
                  </to>
                </anchor>
              </controlPr>
            </control>
          </mc:Choice>
        </mc:AlternateContent>
        <mc:AlternateContent xmlns:mc="http://schemas.openxmlformats.org/markup-compatibility/2006">
          <mc:Choice Requires="x14">
            <control shapeId="2190" r:id="rId69" name="Option Button 142">
              <controlPr defaultSize="0" autoFill="0" autoLine="0" autoPict="0">
                <anchor moveWithCells="1">
                  <from>
                    <xdr:col>13</xdr:col>
                    <xdr:colOff>83820</xdr:colOff>
                    <xdr:row>7</xdr:row>
                    <xdr:rowOff>106680</xdr:rowOff>
                  </from>
                  <to>
                    <xdr:col>13</xdr:col>
                    <xdr:colOff>541020</xdr:colOff>
                    <xdr:row>8</xdr:row>
                    <xdr:rowOff>91440</xdr:rowOff>
                  </to>
                </anchor>
              </controlPr>
            </control>
          </mc:Choice>
        </mc:AlternateContent>
        <mc:AlternateContent xmlns:mc="http://schemas.openxmlformats.org/markup-compatibility/2006">
          <mc:Choice Requires="x14">
            <control shapeId="2191" r:id="rId70" name="Group Box 143">
              <controlPr defaultSize="0" autoFill="0" autoPict="0">
                <anchor moveWithCells="1">
                  <from>
                    <xdr:col>11</xdr:col>
                    <xdr:colOff>609600</xdr:colOff>
                    <xdr:row>9</xdr:row>
                    <xdr:rowOff>99060</xdr:rowOff>
                  </from>
                  <to>
                    <xdr:col>13</xdr:col>
                    <xdr:colOff>601980</xdr:colOff>
                    <xdr:row>10</xdr:row>
                    <xdr:rowOff>91440</xdr:rowOff>
                  </to>
                </anchor>
              </controlPr>
            </control>
          </mc:Choice>
        </mc:AlternateContent>
        <mc:AlternateContent xmlns:mc="http://schemas.openxmlformats.org/markup-compatibility/2006">
          <mc:Choice Requires="x14">
            <control shapeId="2192" r:id="rId71" name="Option Button 144">
              <controlPr defaultSize="0" autoFill="0" autoLine="0" autoPict="0">
                <anchor moveWithCells="1">
                  <from>
                    <xdr:col>12</xdr:col>
                    <xdr:colOff>91440</xdr:colOff>
                    <xdr:row>9</xdr:row>
                    <xdr:rowOff>99060</xdr:rowOff>
                  </from>
                  <to>
                    <xdr:col>12</xdr:col>
                    <xdr:colOff>541020</xdr:colOff>
                    <xdr:row>10</xdr:row>
                    <xdr:rowOff>83820</xdr:rowOff>
                  </to>
                </anchor>
              </controlPr>
            </control>
          </mc:Choice>
        </mc:AlternateContent>
        <mc:AlternateContent xmlns:mc="http://schemas.openxmlformats.org/markup-compatibility/2006">
          <mc:Choice Requires="x14">
            <control shapeId="2193" r:id="rId72" name="Option Button 145">
              <controlPr defaultSize="0" autoFill="0" autoLine="0" autoPict="0">
                <anchor moveWithCells="1">
                  <from>
                    <xdr:col>13</xdr:col>
                    <xdr:colOff>83820</xdr:colOff>
                    <xdr:row>9</xdr:row>
                    <xdr:rowOff>106680</xdr:rowOff>
                  </from>
                  <to>
                    <xdr:col>13</xdr:col>
                    <xdr:colOff>541020</xdr:colOff>
                    <xdr:row>10</xdr:row>
                    <xdr:rowOff>91440</xdr:rowOff>
                  </to>
                </anchor>
              </controlPr>
            </control>
          </mc:Choice>
        </mc:AlternateContent>
        <mc:AlternateContent xmlns:mc="http://schemas.openxmlformats.org/markup-compatibility/2006">
          <mc:Choice Requires="x14">
            <control shapeId="2194" r:id="rId73" name="Group Box 146">
              <controlPr defaultSize="0" autoFill="0" autoPict="0">
                <anchor moveWithCells="1">
                  <from>
                    <xdr:col>11</xdr:col>
                    <xdr:colOff>609600</xdr:colOff>
                    <xdr:row>12</xdr:row>
                    <xdr:rowOff>0</xdr:rowOff>
                  </from>
                  <to>
                    <xdr:col>13</xdr:col>
                    <xdr:colOff>601980</xdr:colOff>
                    <xdr:row>13</xdr:row>
                    <xdr:rowOff>0</xdr:rowOff>
                  </to>
                </anchor>
              </controlPr>
            </control>
          </mc:Choice>
        </mc:AlternateContent>
        <mc:AlternateContent xmlns:mc="http://schemas.openxmlformats.org/markup-compatibility/2006">
          <mc:Choice Requires="x14">
            <control shapeId="2195" r:id="rId74" name="Option Button 147">
              <controlPr defaultSize="0" autoFill="0" autoLine="0" autoPict="0">
                <anchor moveWithCells="1">
                  <from>
                    <xdr:col>12</xdr:col>
                    <xdr:colOff>91440</xdr:colOff>
                    <xdr:row>12</xdr:row>
                    <xdr:rowOff>7620</xdr:rowOff>
                  </from>
                  <to>
                    <xdr:col>12</xdr:col>
                    <xdr:colOff>541020</xdr:colOff>
                    <xdr:row>12</xdr:row>
                    <xdr:rowOff>190500</xdr:rowOff>
                  </to>
                </anchor>
              </controlPr>
            </control>
          </mc:Choice>
        </mc:AlternateContent>
        <mc:AlternateContent xmlns:mc="http://schemas.openxmlformats.org/markup-compatibility/2006">
          <mc:Choice Requires="x14">
            <control shapeId="2196" r:id="rId75" name="Option Button 148">
              <controlPr defaultSize="0" autoFill="0" autoLine="0" autoPict="0">
                <anchor moveWithCells="1">
                  <from>
                    <xdr:col>13</xdr:col>
                    <xdr:colOff>83820</xdr:colOff>
                    <xdr:row>12</xdr:row>
                    <xdr:rowOff>15240</xdr:rowOff>
                  </from>
                  <to>
                    <xdr:col>13</xdr:col>
                    <xdr:colOff>541020</xdr:colOff>
                    <xdr:row>12</xdr:row>
                    <xdr:rowOff>190500</xdr:rowOff>
                  </to>
                </anchor>
              </controlPr>
            </control>
          </mc:Choice>
        </mc:AlternateContent>
        <mc:AlternateContent xmlns:mc="http://schemas.openxmlformats.org/markup-compatibility/2006">
          <mc:Choice Requires="x14">
            <control shapeId="2197" r:id="rId76" name="Group Box 149">
              <controlPr defaultSize="0" autoFill="0" autoPict="0">
                <anchor moveWithCells="1">
                  <from>
                    <xdr:col>11</xdr:col>
                    <xdr:colOff>609600</xdr:colOff>
                    <xdr:row>15</xdr:row>
                    <xdr:rowOff>99060</xdr:rowOff>
                  </from>
                  <to>
                    <xdr:col>13</xdr:col>
                    <xdr:colOff>601980</xdr:colOff>
                    <xdr:row>16</xdr:row>
                    <xdr:rowOff>99060</xdr:rowOff>
                  </to>
                </anchor>
              </controlPr>
            </control>
          </mc:Choice>
        </mc:AlternateContent>
        <mc:AlternateContent xmlns:mc="http://schemas.openxmlformats.org/markup-compatibility/2006">
          <mc:Choice Requires="x14">
            <control shapeId="2198" r:id="rId77" name="Option Button 150">
              <controlPr defaultSize="0" autoFill="0" autoLine="0" autoPict="0">
                <anchor moveWithCells="1">
                  <from>
                    <xdr:col>12</xdr:col>
                    <xdr:colOff>91440</xdr:colOff>
                    <xdr:row>15</xdr:row>
                    <xdr:rowOff>106680</xdr:rowOff>
                  </from>
                  <to>
                    <xdr:col>12</xdr:col>
                    <xdr:colOff>541020</xdr:colOff>
                    <xdr:row>16</xdr:row>
                    <xdr:rowOff>91440</xdr:rowOff>
                  </to>
                </anchor>
              </controlPr>
            </control>
          </mc:Choice>
        </mc:AlternateContent>
        <mc:AlternateContent xmlns:mc="http://schemas.openxmlformats.org/markup-compatibility/2006">
          <mc:Choice Requires="x14">
            <control shapeId="2199" r:id="rId78" name="Option Button 151">
              <controlPr defaultSize="0" autoFill="0" autoLine="0" autoPict="0">
                <anchor moveWithCells="1">
                  <from>
                    <xdr:col>13</xdr:col>
                    <xdr:colOff>83820</xdr:colOff>
                    <xdr:row>15</xdr:row>
                    <xdr:rowOff>106680</xdr:rowOff>
                  </from>
                  <to>
                    <xdr:col>13</xdr:col>
                    <xdr:colOff>541020</xdr:colOff>
                    <xdr:row>16</xdr:row>
                    <xdr:rowOff>91440</xdr:rowOff>
                  </to>
                </anchor>
              </controlPr>
            </control>
          </mc:Choice>
        </mc:AlternateContent>
        <mc:AlternateContent xmlns:mc="http://schemas.openxmlformats.org/markup-compatibility/2006">
          <mc:Choice Requires="x14">
            <control shapeId="2200" r:id="rId79" name="Group Box 152">
              <controlPr defaultSize="0" autoFill="0" autoPict="0">
                <anchor moveWithCells="1">
                  <from>
                    <xdr:col>11</xdr:col>
                    <xdr:colOff>609600</xdr:colOff>
                    <xdr:row>17</xdr:row>
                    <xdr:rowOff>99060</xdr:rowOff>
                  </from>
                  <to>
                    <xdr:col>13</xdr:col>
                    <xdr:colOff>601980</xdr:colOff>
                    <xdr:row>18</xdr:row>
                    <xdr:rowOff>99060</xdr:rowOff>
                  </to>
                </anchor>
              </controlPr>
            </control>
          </mc:Choice>
        </mc:AlternateContent>
        <mc:AlternateContent xmlns:mc="http://schemas.openxmlformats.org/markup-compatibility/2006">
          <mc:Choice Requires="x14">
            <control shapeId="2201" r:id="rId80" name="Option Button 153">
              <controlPr defaultSize="0" autoFill="0" autoLine="0" autoPict="0">
                <anchor moveWithCells="1">
                  <from>
                    <xdr:col>12</xdr:col>
                    <xdr:colOff>91440</xdr:colOff>
                    <xdr:row>17</xdr:row>
                    <xdr:rowOff>106680</xdr:rowOff>
                  </from>
                  <to>
                    <xdr:col>12</xdr:col>
                    <xdr:colOff>541020</xdr:colOff>
                    <xdr:row>18</xdr:row>
                    <xdr:rowOff>91440</xdr:rowOff>
                  </to>
                </anchor>
              </controlPr>
            </control>
          </mc:Choice>
        </mc:AlternateContent>
        <mc:AlternateContent xmlns:mc="http://schemas.openxmlformats.org/markup-compatibility/2006">
          <mc:Choice Requires="x14">
            <control shapeId="2202" r:id="rId81" name="Option Button 154">
              <controlPr defaultSize="0" autoFill="0" autoLine="0" autoPict="0">
                <anchor moveWithCells="1">
                  <from>
                    <xdr:col>13</xdr:col>
                    <xdr:colOff>83820</xdr:colOff>
                    <xdr:row>17</xdr:row>
                    <xdr:rowOff>106680</xdr:rowOff>
                  </from>
                  <to>
                    <xdr:col>13</xdr:col>
                    <xdr:colOff>541020</xdr:colOff>
                    <xdr:row>18</xdr:row>
                    <xdr:rowOff>91440</xdr:rowOff>
                  </to>
                </anchor>
              </controlPr>
            </control>
          </mc:Choice>
        </mc:AlternateContent>
        <mc:AlternateContent xmlns:mc="http://schemas.openxmlformats.org/markup-compatibility/2006">
          <mc:Choice Requires="x14">
            <control shapeId="2203" r:id="rId82" name="Group Box 155">
              <controlPr defaultSize="0" autoFill="0" autoPict="0">
                <anchor moveWithCells="1">
                  <from>
                    <xdr:col>11</xdr:col>
                    <xdr:colOff>609600</xdr:colOff>
                    <xdr:row>19</xdr:row>
                    <xdr:rowOff>99060</xdr:rowOff>
                  </from>
                  <to>
                    <xdr:col>13</xdr:col>
                    <xdr:colOff>601980</xdr:colOff>
                    <xdr:row>20</xdr:row>
                    <xdr:rowOff>99060</xdr:rowOff>
                  </to>
                </anchor>
              </controlPr>
            </control>
          </mc:Choice>
        </mc:AlternateContent>
        <mc:AlternateContent xmlns:mc="http://schemas.openxmlformats.org/markup-compatibility/2006">
          <mc:Choice Requires="x14">
            <control shapeId="2204" r:id="rId83" name="Option Button 156">
              <controlPr defaultSize="0" autoFill="0" autoLine="0" autoPict="0">
                <anchor moveWithCells="1">
                  <from>
                    <xdr:col>12</xdr:col>
                    <xdr:colOff>91440</xdr:colOff>
                    <xdr:row>19</xdr:row>
                    <xdr:rowOff>106680</xdr:rowOff>
                  </from>
                  <to>
                    <xdr:col>12</xdr:col>
                    <xdr:colOff>541020</xdr:colOff>
                    <xdr:row>20</xdr:row>
                    <xdr:rowOff>91440</xdr:rowOff>
                  </to>
                </anchor>
              </controlPr>
            </control>
          </mc:Choice>
        </mc:AlternateContent>
        <mc:AlternateContent xmlns:mc="http://schemas.openxmlformats.org/markup-compatibility/2006">
          <mc:Choice Requires="x14">
            <control shapeId="2205" r:id="rId84" name="Option Button 157">
              <controlPr defaultSize="0" autoFill="0" autoLine="0" autoPict="0">
                <anchor moveWithCells="1">
                  <from>
                    <xdr:col>13</xdr:col>
                    <xdr:colOff>83820</xdr:colOff>
                    <xdr:row>19</xdr:row>
                    <xdr:rowOff>114300</xdr:rowOff>
                  </from>
                  <to>
                    <xdr:col>13</xdr:col>
                    <xdr:colOff>541020</xdr:colOff>
                    <xdr:row>20</xdr:row>
                    <xdr:rowOff>91440</xdr:rowOff>
                  </to>
                </anchor>
              </controlPr>
            </control>
          </mc:Choice>
        </mc:AlternateContent>
        <mc:AlternateContent xmlns:mc="http://schemas.openxmlformats.org/markup-compatibility/2006">
          <mc:Choice Requires="x14">
            <control shapeId="2206" r:id="rId85" name="Group Box 158">
              <controlPr defaultSize="0" autoFill="0" autoPict="0">
                <anchor moveWithCells="1">
                  <from>
                    <xdr:col>11</xdr:col>
                    <xdr:colOff>609600</xdr:colOff>
                    <xdr:row>5</xdr:row>
                    <xdr:rowOff>91440</xdr:rowOff>
                  </from>
                  <to>
                    <xdr:col>13</xdr:col>
                    <xdr:colOff>601980</xdr:colOff>
                    <xdr:row>6</xdr:row>
                    <xdr:rowOff>91440</xdr:rowOff>
                  </to>
                </anchor>
              </controlPr>
            </control>
          </mc:Choice>
        </mc:AlternateContent>
        <mc:AlternateContent xmlns:mc="http://schemas.openxmlformats.org/markup-compatibility/2006">
          <mc:Choice Requires="x14">
            <control shapeId="2207" r:id="rId86" name="Option Button 159">
              <controlPr defaultSize="0" autoFill="0" autoLine="0" autoPict="0">
                <anchor moveWithCells="1">
                  <from>
                    <xdr:col>12</xdr:col>
                    <xdr:colOff>91440</xdr:colOff>
                    <xdr:row>5</xdr:row>
                    <xdr:rowOff>99060</xdr:rowOff>
                  </from>
                  <to>
                    <xdr:col>12</xdr:col>
                    <xdr:colOff>541020</xdr:colOff>
                    <xdr:row>6</xdr:row>
                    <xdr:rowOff>83820</xdr:rowOff>
                  </to>
                </anchor>
              </controlPr>
            </control>
          </mc:Choice>
        </mc:AlternateContent>
        <mc:AlternateContent xmlns:mc="http://schemas.openxmlformats.org/markup-compatibility/2006">
          <mc:Choice Requires="x14">
            <control shapeId="2208" r:id="rId87" name="Option Button 160">
              <controlPr defaultSize="0" autoFill="0" autoLine="0" autoPict="0">
                <anchor moveWithCells="1">
                  <from>
                    <xdr:col>13</xdr:col>
                    <xdr:colOff>83820</xdr:colOff>
                    <xdr:row>5</xdr:row>
                    <xdr:rowOff>106680</xdr:rowOff>
                  </from>
                  <to>
                    <xdr:col>13</xdr:col>
                    <xdr:colOff>541020</xdr:colOff>
                    <xdr:row>6</xdr:row>
                    <xdr:rowOff>91440</xdr:rowOff>
                  </to>
                </anchor>
              </controlPr>
            </control>
          </mc:Choice>
        </mc:AlternateContent>
        <mc:AlternateContent xmlns:mc="http://schemas.openxmlformats.org/markup-compatibility/2006">
          <mc:Choice Requires="x14">
            <control shapeId="2209" r:id="rId88" name="Group Box 161">
              <controlPr defaultSize="0" autoFill="0" autoPict="0">
                <anchor moveWithCells="1">
                  <from>
                    <xdr:col>11</xdr:col>
                    <xdr:colOff>609600</xdr:colOff>
                    <xdr:row>21</xdr:row>
                    <xdr:rowOff>99060</xdr:rowOff>
                  </from>
                  <to>
                    <xdr:col>13</xdr:col>
                    <xdr:colOff>601980</xdr:colOff>
                    <xdr:row>22</xdr:row>
                    <xdr:rowOff>99060</xdr:rowOff>
                  </to>
                </anchor>
              </controlPr>
            </control>
          </mc:Choice>
        </mc:AlternateContent>
        <mc:AlternateContent xmlns:mc="http://schemas.openxmlformats.org/markup-compatibility/2006">
          <mc:Choice Requires="x14">
            <control shapeId="2210" r:id="rId89" name="Option Button 162">
              <controlPr defaultSize="0" autoFill="0" autoLine="0" autoPict="0">
                <anchor moveWithCells="1">
                  <from>
                    <xdr:col>12</xdr:col>
                    <xdr:colOff>91440</xdr:colOff>
                    <xdr:row>21</xdr:row>
                    <xdr:rowOff>106680</xdr:rowOff>
                  </from>
                  <to>
                    <xdr:col>12</xdr:col>
                    <xdr:colOff>541020</xdr:colOff>
                    <xdr:row>22</xdr:row>
                    <xdr:rowOff>91440</xdr:rowOff>
                  </to>
                </anchor>
              </controlPr>
            </control>
          </mc:Choice>
        </mc:AlternateContent>
        <mc:AlternateContent xmlns:mc="http://schemas.openxmlformats.org/markup-compatibility/2006">
          <mc:Choice Requires="x14">
            <control shapeId="2211" r:id="rId90" name="Option Button 163">
              <controlPr defaultSize="0" autoFill="0" autoLine="0" autoPict="0">
                <anchor moveWithCells="1">
                  <from>
                    <xdr:col>13</xdr:col>
                    <xdr:colOff>83820</xdr:colOff>
                    <xdr:row>21</xdr:row>
                    <xdr:rowOff>106680</xdr:rowOff>
                  </from>
                  <to>
                    <xdr:col>13</xdr:col>
                    <xdr:colOff>541020</xdr:colOff>
                    <xdr:row>22</xdr:row>
                    <xdr:rowOff>91440</xdr:rowOff>
                  </to>
                </anchor>
              </controlPr>
            </control>
          </mc:Choice>
        </mc:AlternateContent>
        <mc:AlternateContent xmlns:mc="http://schemas.openxmlformats.org/markup-compatibility/2006">
          <mc:Choice Requires="x14">
            <control shapeId="2212" r:id="rId91" name="Group Box 164">
              <controlPr defaultSize="0" autoFill="0" autoPict="0">
                <anchor moveWithCells="1">
                  <from>
                    <xdr:col>11</xdr:col>
                    <xdr:colOff>609600</xdr:colOff>
                    <xdr:row>23</xdr:row>
                    <xdr:rowOff>99060</xdr:rowOff>
                  </from>
                  <to>
                    <xdr:col>13</xdr:col>
                    <xdr:colOff>601980</xdr:colOff>
                    <xdr:row>24</xdr:row>
                    <xdr:rowOff>99060</xdr:rowOff>
                  </to>
                </anchor>
              </controlPr>
            </control>
          </mc:Choice>
        </mc:AlternateContent>
        <mc:AlternateContent xmlns:mc="http://schemas.openxmlformats.org/markup-compatibility/2006">
          <mc:Choice Requires="x14">
            <control shapeId="2213" r:id="rId92" name="Option Button 165">
              <controlPr defaultSize="0" autoFill="0" autoLine="0" autoPict="0">
                <anchor moveWithCells="1">
                  <from>
                    <xdr:col>12</xdr:col>
                    <xdr:colOff>91440</xdr:colOff>
                    <xdr:row>23</xdr:row>
                    <xdr:rowOff>106680</xdr:rowOff>
                  </from>
                  <to>
                    <xdr:col>12</xdr:col>
                    <xdr:colOff>541020</xdr:colOff>
                    <xdr:row>24</xdr:row>
                    <xdr:rowOff>91440</xdr:rowOff>
                  </to>
                </anchor>
              </controlPr>
            </control>
          </mc:Choice>
        </mc:AlternateContent>
        <mc:AlternateContent xmlns:mc="http://schemas.openxmlformats.org/markup-compatibility/2006">
          <mc:Choice Requires="x14">
            <control shapeId="2214" r:id="rId93" name="Option Button 166">
              <controlPr defaultSize="0" autoFill="0" autoLine="0" autoPict="0">
                <anchor moveWithCells="1">
                  <from>
                    <xdr:col>13</xdr:col>
                    <xdr:colOff>83820</xdr:colOff>
                    <xdr:row>23</xdr:row>
                    <xdr:rowOff>106680</xdr:rowOff>
                  </from>
                  <to>
                    <xdr:col>13</xdr:col>
                    <xdr:colOff>541020</xdr:colOff>
                    <xdr:row>24</xdr:row>
                    <xdr:rowOff>91440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Plan</vt:lpstr>
      <vt:lpstr>Raport_revizuire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FSPAC</cp:lastModifiedBy>
  <cp:lastPrinted>2021-11-04T12:15:19Z</cp:lastPrinted>
  <dcterms:created xsi:type="dcterms:W3CDTF">2013-06-27T08:19:59Z</dcterms:created>
  <dcterms:modified xsi:type="dcterms:W3CDTF">2022-02-09T23:12:12Z</dcterms:modified>
</cp:coreProperties>
</file>