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F:\My Drive\state functii si planuri invatamant\planuri invatamant 2023-2024\"/>
    </mc:Choice>
  </mc:AlternateContent>
  <xr:revisionPtr revIDLastSave="0" documentId="13_ncr:1_{CDDFADFB-0292-43BC-BADC-DDE1C430488B}" xr6:coauthVersionLast="47" xr6:coauthVersionMax="47" xr10:uidLastSave="{00000000-0000-0000-0000-000000000000}"/>
  <bookViews>
    <workbookView xWindow="4680" yWindow="750" windowWidth="18705" windowHeight="20850" xr2:uid="{00000000-000D-0000-FFFF-FFFF00000000}"/>
  </bookViews>
  <sheets>
    <sheet name="Plan" sheetId="1" r:id="rId1"/>
    <sheet name="Raport_revizuire"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2" i="1" l="1"/>
  <c r="Q102" i="1"/>
  <c r="K102" i="1"/>
  <c r="L102" i="1"/>
  <c r="M102" i="1"/>
  <c r="J102" i="1"/>
  <c r="T148" i="1" l="1"/>
  <c r="T159" i="1" s="1"/>
  <c r="S148" i="1"/>
  <c r="R148" i="1"/>
  <c r="Q148" i="1"/>
  <c r="L149" i="1"/>
  <c r="M149" i="1"/>
  <c r="K149" i="1"/>
  <c r="M148" i="1"/>
  <c r="L148" i="1"/>
  <c r="K148" i="1"/>
  <c r="J148" i="1"/>
  <c r="P147" i="1" l="1"/>
  <c r="P146" i="1"/>
  <c r="N147" i="1"/>
  <c r="N146" i="1"/>
  <c r="O146" i="1" l="1"/>
  <c r="P148" i="1"/>
  <c r="P149" i="1"/>
  <c r="N149" i="1"/>
  <c r="N148" i="1"/>
  <c r="O147" i="1"/>
  <c r="M137" i="1"/>
  <c r="M160" i="1" s="1"/>
  <c r="L137" i="1"/>
  <c r="L160" i="1" s="1"/>
  <c r="K137" i="1"/>
  <c r="K160" i="1" s="1"/>
  <c r="M136" i="1"/>
  <c r="M159" i="1" s="1"/>
  <c r="L136" i="1"/>
  <c r="L159" i="1" s="1"/>
  <c r="K136" i="1"/>
  <c r="K159" i="1" s="1"/>
  <c r="J136" i="1"/>
  <c r="J159" i="1" s="1"/>
  <c r="K161" i="1" l="1"/>
  <c r="O149" i="1"/>
  <c r="O148" i="1"/>
  <c r="M397" i="1"/>
  <c r="L397" i="1"/>
  <c r="K397" i="1"/>
  <c r="S396" i="1"/>
  <c r="R396" i="1"/>
  <c r="Q396" i="1"/>
  <c r="M396" i="1"/>
  <c r="L396" i="1"/>
  <c r="K396" i="1"/>
  <c r="J396" i="1"/>
  <c r="P393" i="1"/>
  <c r="N393" i="1"/>
  <c r="P392" i="1"/>
  <c r="N392" i="1"/>
  <c r="P390" i="1"/>
  <c r="N390" i="1"/>
  <c r="P389" i="1"/>
  <c r="N389" i="1"/>
  <c r="P387" i="1"/>
  <c r="N387" i="1"/>
  <c r="P386" i="1"/>
  <c r="N386" i="1"/>
  <c r="M374" i="1"/>
  <c r="L374" i="1"/>
  <c r="K374" i="1"/>
  <c r="S373" i="1"/>
  <c r="R373" i="1"/>
  <c r="Q373" i="1"/>
  <c r="M373" i="1"/>
  <c r="L373" i="1"/>
  <c r="K373" i="1"/>
  <c r="J373" i="1"/>
  <c r="P370" i="1"/>
  <c r="N370" i="1"/>
  <c r="P369" i="1"/>
  <c r="N369" i="1"/>
  <c r="P367" i="1"/>
  <c r="N367" i="1"/>
  <c r="P366" i="1"/>
  <c r="N366" i="1"/>
  <c r="P364" i="1"/>
  <c r="N364" i="1"/>
  <c r="P363" i="1"/>
  <c r="N363" i="1"/>
  <c r="K375" i="1" l="1"/>
  <c r="O363" i="1"/>
  <c r="O366" i="1"/>
  <c r="O387" i="1"/>
  <c r="N373" i="1"/>
  <c r="O367" i="1"/>
  <c r="N397" i="1"/>
  <c r="O389" i="1"/>
  <c r="O390" i="1"/>
  <c r="O364" i="1"/>
  <c r="O370" i="1"/>
  <c r="P397" i="1"/>
  <c r="N396" i="1"/>
  <c r="O392" i="1"/>
  <c r="P374" i="1"/>
  <c r="O369" i="1"/>
  <c r="O393" i="1"/>
  <c r="K398" i="1"/>
  <c r="P396" i="1"/>
  <c r="O386" i="1"/>
  <c r="N374" i="1"/>
  <c r="P373" i="1"/>
  <c r="P94" i="1"/>
  <c r="P93" i="1"/>
  <c r="P92" i="1"/>
  <c r="P91" i="1"/>
  <c r="O374" i="1" l="1"/>
  <c r="N375" i="1" s="1"/>
  <c r="O373" i="1"/>
  <c r="O397" i="1"/>
  <c r="N398" i="1" s="1"/>
  <c r="O396" i="1"/>
  <c r="P69" i="1"/>
  <c r="R136" i="1" l="1"/>
  <c r="R159" i="1" s="1"/>
  <c r="Q136" i="1"/>
  <c r="Q159" i="1" s="1"/>
  <c r="S136" i="1"/>
  <c r="S159" i="1" s="1"/>
  <c r="T74" i="1" l="1"/>
  <c r="N69" i="1" l="1"/>
  <c r="O69" i="1" s="1"/>
  <c r="T63" i="1" l="1"/>
  <c r="T53" i="1" l="1"/>
  <c r="T42" i="1"/>
  <c r="M351" i="1" l="1"/>
  <c r="L351" i="1"/>
  <c r="K351" i="1"/>
  <c r="S350" i="1"/>
  <c r="R350" i="1"/>
  <c r="Q350" i="1"/>
  <c r="M350" i="1"/>
  <c r="L350" i="1"/>
  <c r="K350" i="1"/>
  <c r="J350" i="1"/>
  <c r="P346" i="1"/>
  <c r="N346" i="1"/>
  <c r="P340" i="1"/>
  <c r="N340" i="1"/>
  <c r="P344" i="1"/>
  <c r="N344" i="1"/>
  <c r="P347" i="1"/>
  <c r="N347" i="1"/>
  <c r="P343" i="1"/>
  <c r="N343" i="1"/>
  <c r="P341" i="1"/>
  <c r="N341" i="1"/>
  <c r="O344" i="1" l="1"/>
  <c r="N350" i="1"/>
  <c r="P350" i="1"/>
  <c r="N351" i="1"/>
  <c r="P351" i="1"/>
  <c r="K352" i="1"/>
  <c r="O346" i="1"/>
  <c r="O340" i="1"/>
  <c r="O347" i="1"/>
  <c r="O341" i="1"/>
  <c r="O343" i="1"/>
  <c r="O351" i="1" l="1"/>
  <c r="N352" i="1" s="1"/>
  <c r="O350" i="1"/>
  <c r="U29" i="1" l="1"/>
  <c r="U28" i="1"/>
  <c r="P118" i="1" l="1"/>
  <c r="N118" i="1"/>
  <c r="P113" i="1"/>
  <c r="N113" i="1"/>
  <c r="P135" i="1"/>
  <c r="N135" i="1"/>
  <c r="P134" i="1"/>
  <c r="N134" i="1"/>
  <c r="P133" i="1"/>
  <c r="N133" i="1"/>
  <c r="P132" i="1"/>
  <c r="N132" i="1"/>
  <c r="P131" i="1"/>
  <c r="N131" i="1"/>
  <c r="P130" i="1"/>
  <c r="N130" i="1"/>
  <c r="P128" i="1"/>
  <c r="N128" i="1"/>
  <c r="P127" i="1"/>
  <c r="N127" i="1"/>
  <c r="P126" i="1"/>
  <c r="N126" i="1"/>
  <c r="P125" i="1"/>
  <c r="N125" i="1"/>
  <c r="P124" i="1"/>
  <c r="N124" i="1"/>
  <c r="P123" i="1"/>
  <c r="N123" i="1"/>
  <c r="P121" i="1"/>
  <c r="N121" i="1"/>
  <c r="P120" i="1"/>
  <c r="N120" i="1"/>
  <c r="P119" i="1"/>
  <c r="N119" i="1"/>
  <c r="P117" i="1"/>
  <c r="N117" i="1"/>
  <c r="P115" i="1"/>
  <c r="N115" i="1"/>
  <c r="P114" i="1"/>
  <c r="N114" i="1"/>
  <c r="P112" i="1"/>
  <c r="N112" i="1"/>
  <c r="P111" i="1"/>
  <c r="N111" i="1"/>
  <c r="M103" i="1"/>
  <c r="L103" i="1"/>
  <c r="K103" i="1"/>
  <c r="S102" i="1"/>
  <c r="P101" i="1"/>
  <c r="N101" i="1"/>
  <c r="P100" i="1"/>
  <c r="N100" i="1"/>
  <c r="P99" i="1"/>
  <c r="N99" i="1"/>
  <c r="P98" i="1"/>
  <c r="N98" i="1"/>
  <c r="P97" i="1"/>
  <c r="N97" i="1"/>
  <c r="P96" i="1"/>
  <c r="N94" i="1"/>
  <c r="N93" i="1"/>
  <c r="N92" i="1"/>
  <c r="P89" i="1"/>
  <c r="N89" i="1"/>
  <c r="P88" i="1"/>
  <c r="N88" i="1"/>
  <c r="P87" i="1"/>
  <c r="N87" i="1"/>
  <c r="P84" i="1"/>
  <c r="N84" i="1"/>
  <c r="P83" i="1"/>
  <c r="N83" i="1"/>
  <c r="P73" i="1"/>
  <c r="P72" i="1"/>
  <c r="P71" i="1"/>
  <c r="P70" i="1"/>
  <c r="A310" i="1"/>
  <c r="J310" i="1"/>
  <c r="K310" i="1"/>
  <c r="L310" i="1"/>
  <c r="M310" i="1"/>
  <c r="N310" i="1"/>
  <c r="O310" i="1"/>
  <c r="P310" i="1"/>
  <c r="Q310" i="1"/>
  <c r="R310" i="1"/>
  <c r="S310" i="1"/>
  <c r="N136" i="1" l="1"/>
  <c r="N159" i="1" s="1"/>
  <c r="N137" i="1"/>
  <c r="N160" i="1" s="1"/>
  <c r="P137" i="1"/>
  <c r="P160" i="1" s="1"/>
  <c r="N161" i="1" s="1"/>
  <c r="P136" i="1"/>
  <c r="P159" i="1" s="1"/>
  <c r="O117" i="1"/>
  <c r="O125" i="1"/>
  <c r="O114" i="1"/>
  <c r="O120" i="1"/>
  <c r="O127" i="1"/>
  <c r="O118" i="1"/>
  <c r="K138" i="1"/>
  <c r="O119" i="1"/>
  <c r="O121" i="1"/>
  <c r="O126" i="1"/>
  <c r="O113" i="1"/>
  <c r="O124" i="1"/>
  <c r="O132" i="1"/>
  <c r="O133" i="1"/>
  <c r="O97" i="1"/>
  <c r="O98" i="1"/>
  <c r="O135" i="1"/>
  <c r="O128" i="1"/>
  <c r="O134" i="1"/>
  <c r="O99" i="1"/>
  <c r="O100" i="1"/>
  <c r="O101" i="1"/>
  <c r="O130" i="1"/>
  <c r="O112" i="1"/>
  <c r="O115" i="1"/>
  <c r="O123" i="1"/>
  <c r="O131" i="1"/>
  <c r="O111" i="1"/>
  <c r="O83" i="1"/>
  <c r="O84" i="1"/>
  <c r="O87" i="1"/>
  <c r="O88" i="1"/>
  <c r="O89" i="1"/>
  <c r="O92" i="1"/>
  <c r="O93" i="1"/>
  <c r="O94" i="1"/>
  <c r="S319" i="1"/>
  <c r="R319" i="1"/>
  <c r="Q319" i="1"/>
  <c r="P319" i="1"/>
  <c r="O319" i="1"/>
  <c r="N319" i="1"/>
  <c r="M319" i="1"/>
  <c r="L319" i="1"/>
  <c r="K319" i="1"/>
  <c r="J319" i="1"/>
  <c r="A319" i="1"/>
  <c r="S318" i="1"/>
  <c r="R318" i="1"/>
  <c r="Q318" i="1"/>
  <c r="P318" i="1"/>
  <c r="O318" i="1"/>
  <c r="N318" i="1"/>
  <c r="M318" i="1"/>
  <c r="L318" i="1"/>
  <c r="K318" i="1"/>
  <c r="J318" i="1"/>
  <c r="A318" i="1"/>
  <c r="S317" i="1"/>
  <c r="R317" i="1"/>
  <c r="Q317" i="1"/>
  <c r="P317" i="1"/>
  <c r="M317" i="1"/>
  <c r="L317" i="1"/>
  <c r="K317" i="1"/>
  <c r="J317" i="1"/>
  <c r="A317" i="1"/>
  <c r="S316" i="1"/>
  <c r="R316" i="1"/>
  <c r="Q316" i="1"/>
  <c r="P316" i="1"/>
  <c r="M316" i="1"/>
  <c r="L316" i="1"/>
  <c r="K316" i="1"/>
  <c r="J316" i="1"/>
  <c r="A316" i="1"/>
  <c r="S313" i="1"/>
  <c r="R313" i="1"/>
  <c r="Q313" i="1"/>
  <c r="P313" i="1"/>
  <c r="O313" i="1"/>
  <c r="N313" i="1"/>
  <c r="M313" i="1"/>
  <c r="L313" i="1"/>
  <c r="K313" i="1"/>
  <c r="J313" i="1"/>
  <c r="A313" i="1"/>
  <c r="S312" i="1"/>
  <c r="R312" i="1"/>
  <c r="Q312" i="1"/>
  <c r="P312" i="1"/>
  <c r="O312" i="1"/>
  <c r="N312" i="1"/>
  <c r="M312" i="1"/>
  <c r="L312" i="1"/>
  <c r="K312" i="1"/>
  <c r="J312" i="1"/>
  <c r="A312" i="1"/>
  <c r="S311" i="1"/>
  <c r="R311" i="1"/>
  <c r="Q311" i="1"/>
  <c r="P311" i="1"/>
  <c r="O311" i="1"/>
  <c r="N311" i="1"/>
  <c r="M311" i="1"/>
  <c r="L311" i="1"/>
  <c r="K311" i="1"/>
  <c r="J311" i="1"/>
  <c r="A311" i="1"/>
  <c r="S309" i="1"/>
  <c r="R309" i="1"/>
  <c r="Q309" i="1"/>
  <c r="P309" i="1"/>
  <c r="O309" i="1"/>
  <c r="N309" i="1"/>
  <c r="M309" i="1"/>
  <c r="L309" i="1"/>
  <c r="K309" i="1"/>
  <c r="J309" i="1"/>
  <c r="A309" i="1"/>
  <c r="S308" i="1"/>
  <c r="R308" i="1"/>
  <c r="Q308" i="1"/>
  <c r="M308" i="1"/>
  <c r="L308" i="1"/>
  <c r="K308" i="1"/>
  <c r="J308" i="1"/>
  <c r="A308" i="1"/>
  <c r="S307" i="1"/>
  <c r="R307" i="1"/>
  <c r="Q307" i="1"/>
  <c r="P307" i="1"/>
  <c r="O307" i="1"/>
  <c r="N307" i="1"/>
  <c r="M307" i="1"/>
  <c r="L307" i="1"/>
  <c r="K307" i="1"/>
  <c r="J307" i="1"/>
  <c r="A307" i="1"/>
  <c r="S306" i="1"/>
  <c r="R306" i="1"/>
  <c r="Q306" i="1"/>
  <c r="P306" i="1"/>
  <c r="O306" i="1"/>
  <c r="N306" i="1"/>
  <c r="M306" i="1"/>
  <c r="L306" i="1"/>
  <c r="K306" i="1"/>
  <c r="J306" i="1"/>
  <c r="A306" i="1"/>
  <c r="S305" i="1"/>
  <c r="R305" i="1"/>
  <c r="Q305" i="1"/>
  <c r="P305" i="1"/>
  <c r="O305" i="1"/>
  <c r="N305" i="1"/>
  <c r="M305" i="1"/>
  <c r="L305" i="1"/>
  <c r="K305" i="1"/>
  <c r="J305" i="1"/>
  <c r="A305" i="1"/>
  <c r="S304" i="1"/>
  <c r="R304" i="1"/>
  <c r="Q304" i="1"/>
  <c r="P304" i="1"/>
  <c r="O304" i="1"/>
  <c r="N304" i="1"/>
  <c r="M304" i="1"/>
  <c r="L304" i="1"/>
  <c r="K304" i="1"/>
  <c r="J304" i="1"/>
  <c r="A304" i="1"/>
  <c r="S303" i="1"/>
  <c r="R303" i="1"/>
  <c r="Q303" i="1"/>
  <c r="P303" i="1"/>
  <c r="O303" i="1"/>
  <c r="N303" i="1"/>
  <c r="M303" i="1"/>
  <c r="L303" i="1"/>
  <c r="K303" i="1"/>
  <c r="J303" i="1"/>
  <c r="A303" i="1"/>
  <c r="S302" i="1"/>
  <c r="R302" i="1"/>
  <c r="Q302" i="1"/>
  <c r="M302" i="1"/>
  <c r="L302" i="1"/>
  <c r="K302" i="1"/>
  <c r="J302" i="1"/>
  <c r="A302" i="1"/>
  <c r="S301" i="1"/>
  <c r="R301" i="1"/>
  <c r="Q301" i="1"/>
  <c r="M301" i="1"/>
  <c r="L301" i="1"/>
  <c r="K301" i="1"/>
  <c r="J301" i="1"/>
  <c r="A301" i="1"/>
  <c r="S300" i="1"/>
  <c r="R300" i="1"/>
  <c r="Q300" i="1"/>
  <c r="M300" i="1"/>
  <c r="L300" i="1"/>
  <c r="K300" i="1"/>
  <c r="J300" i="1"/>
  <c r="A300" i="1"/>
  <c r="S299" i="1"/>
  <c r="R299" i="1"/>
  <c r="Q299" i="1"/>
  <c r="M299" i="1"/>
  <c r="L299" i="1"/>
  <c r="K299" i="1"/>
  <c r="J299" i="1"/>
  <c r="A299" i="1"/>
  <c r="S298" i="1"/>
  <c r="R298" i="1"/>
  <c r="Q298" i="1"/>
  <c r="M298" i="1"/>
  <c r="L298" i="1"/>
  <c r="K298" i="1"/>
  <c r="J298" i="1"/>
  <c r="A298" i="1"/>
  <c r="S297" i="1"/>
  <c r="R297" i="1"/>
  <c r="Q297" i="1"/>
  <c r="M297" i="1"/>
  <c r="L297" i="1"/>
  <c r="K297" i="1"/>
  <c r="J297" i="1"/>
  <c r="A297" i="1"/>
  <c r="S286" i="1"/>
  <c r="R286" i="1"/>
  <c r="Q286" i="1"/>
  <c r="P286" i="1"/>
  <c r="O286" i="1"/>
  <c r="N286" i="1"/>
  <c r="M286" i="1"/>
  <c r="L286" i="1"/>
  <c r="K286" i="1"/>
  <c r="J286" i="1"/>
  <c r="A286" i="1"/>
  <c r="S285" i="1"/>
  <c r="R285" i="1"/>
  <c r="Q285" i="1"/>
  <c r="P285" i="1"/>
  <c r="M285" i="1"/>
  <c r="L285" i="1"/>
  <c r="K285" i="1"/>
  <c r="J285" i="1"/>
  <c r="A285" i="1"/>
  <c r="S284" i="1"/>
  <c r="R284" i="1"/>
  <c r="Q284" i="1"/>
  <c r="M284" i="1"/>
  <c r="L284" i="1"/>
  <c r="K284" i="1"/>
  <c r="J284" i="1"/>
  <c r="A284" i="1"/>
  <c r="S283" i="1"/>
  <c r="R283" i="1"/>
  <c r="Q283" i="1"/>
  <c r="P283" i="1"/>
  <c r="O283" i="1"/>
  <c r="N283" i="1"/>
  <c r="M283" i="1"/>
  <c r="L283" i="1"/>
  <c r="K283" i="1"/>
  <c r="J283" i="1"/>
  <c r="A283" i="1"/>
  <c r="S280" i="1"/>
  <c r="R280" i="1"/>
  <c r="Q280" i="1"/>
  <c r="P280" i="1"/>
  <c r="O280" i="1"/>
  <c r="N280" i="1"/>
  <c r="M280" i="1"/>
  <c r="L280" i="1"/>
  <c r="K280" i="1"/>
  <c r="J280" i="1"/>
  <c r="A280" i="1"/>
  <c r="S279" i="1"/>
  <c r="R279" i="1"/>
  <c r="Q279" i="1"/>
  <c r="P279" i="1"/>
  <c r="O279" i="1"/>
  <c r="N279" i="1"/>
  <c r="M279" i="1"/>
  <c r="L279" i="1"/>
  <c r="K279" i="1"/>
  <c r="J279" i="1"/>
  <c r="A279" i="1"/>
  <c r="S278" i="1"/>
  <c r="R278" i="1"/>
  <c r="Q278" i="1"/>
  <c r="P278" i="1"/>
  <c r="O278" i="1"/>
  <c r="N278" i="1"/>
  <c r="M278" i="1"/>
  <c r="L278" i="1"/>
  <c r="K278" i="1"/>
  <c r="J278" i="1"/>
  <c r="A278" i="1"/>
  <c r="S277" i="1"/>
  <c r="R277" i="1"/>
  <c r="Q277" i="1"/>
  <c r="P277" i="1"/>
  <c r="O277" i="1"/>
  <c r="N277" i="1"/>
  <c r="M277" i="1"/>
  <c r="L277" i="1"/>
  <c r="K277" i="1"/>
  <c r="J277" i="1"/>
  <c r="A277" i="1"/>
  <c r="S276" i="1"/>
  <c r="R276" i="1"/>
  <c r="Q276" i="1"/>
  <c r="P276" i="1"/>
  <c r="O276" i="1"/>
  <c r="N276" i="1"/>
  <c r="M276" i="1"/>
  <c r="L276" i="1"/>
  <c r="K276" i="1"/>
  <c r="J276" i="1"/>
  <c r="A276" i="1"/>
  <c r="S275" i="1"/>
  <c r="R275" i="1"/>
  <c r="Q275" i="1"/>
  <c r="P275" i="1"/>
  <c r="O275" i="1"/>
  <c r="N275" i="1"/>
  <c r="M275" i="1"/>
  <c r="L275" i="1"/>
  <c r="K275" i="1"/>
  <c r="J275" i="1"/>
  <c r="A275" i="1"/>
  <c r="S274" i="1"/>
  <c r="R274" i="1"/>
  <c r="Q274" i="1"/>
  <c r="P274" i="1"/>
  <c r="O274" i="1"/>
  <c r="N274" i="1"/>
  <c r="M274" i="1"/>
  <c r="L274" i="1"/>
  <c r="K274" i="1"/>
  <c r="J274" i="1"/>
  <c r="A274" i="1"/>
  <c r="S273" i="1"/>
  <c r="R273" i="1"/>
  <c r="Q273" i="1"/>
  <c r="P273" i="1"/>
  <c r="O273" i="1"/>
  <c r="N273" i="1"/>
  <c r="M273" i="1"/>
  <c r="L273" i="1"/>
  <c r="K273" i="1"/>
  <c r="J273" i="1"/>
  <c r="A273" i="1"/>
  <c r="S272" i="1"/>
  <c r="R272" i="1"/>
  <c r="Q272" i="1"/>
  <c r="M272" i="1"/>
  <c r="L272" i="1"/>
  <c r="K272" i="1"/>
  <c r="J272" i="1"/>
  <c r="A272" i="1"/>
  <c r="S271" i="1"/>
  <c r="R271" i="1"/>
  <c r="Q271" i="1"/>
  <c r="M271" i="1"/>
  <c r="L271" i="1"/>
  <c r="K271" i="1"/>
  <c r="J271" i="1"/>
  <c r="A271" i="1"/>
  <c r="S270" i="1"/>
  <c r="R270" i="1"/>
  <c r="Q270" i="1"/>
  <c r="M270" i="1"/>
  <c r="L270" i="1"/>
  <c r="K270" i="1"/>
  <c r="J270" i="1"/>
  <c r="A270" i="1"/>
  <c r="S269" i="1"/>
  <c r="R269" i="1"/>
  <c r="Q269" i="1"/>
  <c r="M269" i="1"/>
  <c r="L269" i="1"/>
  <c r="K269" i="1"/>
  <c r="J269" i="1"/>
  <c r="A269" i="1"/>
  <c r="S268" i="1"/>
  <c r="R268" i="1"/>
  <c r="Q268" i="1"/>
  <c r="M268" i="1"/>
  <c r="L268" i="1"/>
  <c r="K268" i="1"/>
  <c r="J268" i="1"/>
  <c r="A268" i="1"/>
  <c r="S267" i="1"/>
  <c r="R267" i="1"/>
  <c r="Q267" i="1"/>
  <c r="M267" i="1"/>
  <c r="L267" i="1"/>
  <c r="K267" i="1"/>
  <c r="J267" i="1"/>
  <c r="A267" i="1"/>
  <c r="S266" i="1"/>
  <c r="R266" i="1"/>
  <c r="Q266" i="1"/>
  <c r="M266" i="1"/>
  <c r="L266" i="1"/>
  <c r="K266" i="1"/>
  <c r="J266" i="1"/>
  <c r="A266" i="1"/>
  <c r="S265" i="1"/>
  <c r="R265" i="1"/>
  <c r="Q265" i="1"/>
  <c r="M265" i="1"/>
  <c r="L265" i="1"/>
  <c r="K265" i="1"/>
  <c r="J265" i="1"/>
  <c r="A265" i="1"/>
  <c r="S264" i="1"/>
  <c r="R264" i="1"/>
  <c r="Q264" i="1"/>
  <c r="M264" i="1"/>
  <c r="L264" i="1"/>
  <c r="K264" i="1"/>
  <c r="J264" i="1"/>
  <c r="A264" i="1"/>
  <c r="S253" i="1"/>
  <c r="R253" i="1"/>
  <c r="Q253" i="1"/>
  <c r="P253" i="1"/>
  <c r="O253" i="1"/>
  <c r="N253" i="1"/>
  <c r="M253" i="1"/>
  <c r="L253" i="1"/>
  <c r="K253" i="1"/>
  <c r="J253" i="1"/>
  <c r="A253" i="1"/>
  <c r="S252" i="1"/>
  <c r="R252" i="1"/>
  <c r="Q252" i="1"/>
  <c r="P252" i="1"/>
  <c r="O252" i="1"/>
  <c r="N252" i="1"/>
  <c r="M252" i="1"/>
  <c r="L252" i="1"/>
  <c r="K252" i="1"/>
  <c r="J252" i="1"/>
  <c r="A252" i="1"/>
  <c r="S251" i="1"/>
  <c r="R251" i="1"/>
  <c r="Q251" i="1"/>
  <c r="M251" i="1"/>
  <c r="L251" i="1"/>
  <c r="K251" i="1"/>
  <c r="J251" i="1"/>
  <c r="A251" i="1"/>
  <c r="S250" i="1"/>
  <c r="R250" i="1"/>
  <c r="Q250" i="1"/>
  <c r="P250" i="1"/>
  <c r="O250" i="1"/>
  <c r="N250" i="1"/>
  <c r="M250" i="1"/>
  <c r="L250" i="1"/>
  <c r="K250" i="1"/>
  <c r="J250" i="1"/>
  <c r="A250" i="1"/>
  <c r="S247" i="1"/>
  <c r="R247" i="1"/>
  <c r="Q247" i="1"/>
  <c r="P247" i="1"/>
  <c r="O247" i="1"/>
  <c r="N247" i="1"/>
  <c r="M247" i="1"/>
  <c r="L247" i="1"/>
  <c r="K247" i="1"/>
  <c r="J247" i="1"/>
  <c r="A247" i="1"/>
  <c r="S246" i="1"/>
  <c r="R246" i="1"/>
  <c r="Q246" i="1"/>
  <c r="P246" i="1"/>
  <c r="O246" i="1"/>
  <c r="N246" i="1"/>
  <c r="M246" i="1"/>
  <c r="L246" i="1"/>
  <c r="K246" i="1"/>
  <c r="J246" i="1"/>
  <c r="A246" i="1"/>
  <c r="S245" i="1"/>
  <c r="R245" i="1"/>
  <c r="Q245" i="1"/>
  <c r="P245" i="1"/>
  <c r="O245" i="1"/>
  <c r="N245" i="1"/>
  <c r="M245" i="1"/>
  <c r="L245" i="1"/>
  <c r="K245" i="1"/>
  <c r="J245" i="1"/>
  <c r="A245" i="1"/>
  <c r="S244" i="1"/>
  <c r="R244" i="1"/>
  <c r="Q244" i="1"/>
  <c r="P244" i="1"/>
  <c r="O244" i="1"/>
  <c r="N244" i="1"/>
  <c r="M244" i="1"/>
  <c r="L244" i="1"/>
  <c r="K244" i="1"/>
  <c r="J244" i="1"/>
  <c r="A244" i="1"/>
  <c r="S243" i="1"/>
  <c r="R243" i="1"/>
  <c r="Q243" i="1"/>
  <c r="P243" i="1"/>
  <c r="O243" i="1"/>
  <c r="N243" i="1"/>
  <c r="M243" i="1"/>
  <c r="L243" i="1"/>
  <c r="K243" i="1"/>
  <c r="J243" i="1"/>
  <c r="A243" i="1"/>
  <c r="S242" i="1"/>
  <c r="R242" i="1"/>
  <c r="Q242" i="1"/>
  <c r="P242" i="1"/>
  <c r="O242" i="1"/>
  <c r="N242" i="1"/>
  <c r="M242" i="1"/>
  <c r="L242" i="1"/>
  <c r="K242" i="1"/>
  <c r="J242" i="1"/>
  <c r="A242" i="1"/>
  <c r="S241" i="1"/>
  <c r="R241" i="1"/>
  <c r="Q241" i="1"/>
  <c r="P241" i="1"/>
  <c r="O241" i="1"/>
  <c r="N241" i="1"/>
  <c r="M241" i="1"/>
  <c r="L241" i="1"/>
  <c r="K241" i="1"/>
  <c r="J241" i="1"/>
  <c r="A241" i="1"/>
  <c r="S240" i="1"/>
  <c r="R240" i="1"/>
  <c r="Q240" i="1"/>
  <c r="P240" i="1"/>
  <c r="O240" i="1"/>
  <c r="N240" i="1"/>
  <c r="M240" i="1"/>
  <c r="L240" i="1"/>
  <c r="K240" i="1"/>
  <c r="J240" i="1"/>
  <c r="A240" i="1"/>
  <c r="S239" i="1"/>
  <c r="R239" i="1"/>
  <c r="Q239" i="1"/>
  <c r="P239" i="1"/>
  <c r="O239" i="1"/>
  <c r="N239" i="1"/>
  <c r="M239" i="1"/>
  <c r="L239" i="1"/>
  <c r="K239" i="1"/>
  <c r="J239" i="1"/>
  <c r="A239" i="1"/>
  <c r="S238" i="1"/>
  <c r="R238" i="1"/>
  <c r="Q238" i="1"/>
  <c r="P238" i="1"/>
  <c r="O238" i="1"/>
  <c r="N238" i="1"/>
  <c r="M238" i="1"/>
  <c r="L238" i="1"/>
  <c r="K238" i="1"/>
  <c r="J238" i="1"/>
  <c r="A238" i="1"/>
  <c r="S237" i="1"/>
  <c r="R237" i="1"/>
  <c r="Q237" i="1"/>
  <c r="M237" i="1"/>
  <c r="L237" i="1"/>
  <c r="K237" i="1"/>
  <c r="J237" i="1"/>
  <c r="A237" i="1"/>
  <c r="S236" i="1"/>
  <c r="R236" i="1"/>
  <c r="Q236" i="1"/>
  <c r="P236" i="1"/>
  <c r="O236" i="1"/>
  <c r="N236" i="1"/>
  <c r="M236" i="1"/>
  <c r="L236" i="1"/>
  <c r="K236" i="1"/>
  <c r="J236" i="1"/>
  <c r="A236" i="1"/>
  <c r="S235" i="1"/>
  <c r="R235" i="1"/>
  <c r="Q235" i="1"/>
  <c r="P235" i="1"/>
  <c r="O235" i="1"/>
  <c r="N235" i="1"/>
  <c r="M235" i="1"/>
  <c r="L235" i="1"/>
  <c r="K235" i="1"/>
  <c r="J235" i="1"/>
  <c r="A235" i="1"/>
  <c r="S234" i="1"/>
  <c r="R234" i="1"/>
  <c r="Q234" i="1"/>
  <c r="P234" i="1"/>
  <c r="O234" i="1"/>
  <c r="N234" i="1"/>
  <c r="M234" i="1"/>
  <c r="L234" i="1"/>
  <c r="K234" i="1"/>
  <c r="J234" i="1"/>
  <c r="A234" i="1"/>
  <c r="S233" i="1"/>
  <c r="R233" i="1"/>
  <c r="Q233" i="1"/>
  <c r="P233" i="1"/>
  <c r="O233" i="1"/>
  <c r="N233" i="1"/>
  <c r="M233" i="1"/>
  <c r="L233" i="1"/>
  <c r="K233" i="1"/>
  <c r="J233" i="1"/>
  <c r="A233" i="1"/>
  <c r="S232" i="1"/>
  <c r="R232" i="1"/>
  <c r="Q232" i="1"/>
  <c r="P232" i="1"/>
  <c r="O232" i="1"/>
  <c r="N232" i="1"/>
  <c r="M232" i="1"/>
  <c r="L232" i="1"/>
  <c r="K232" i="1"/>
  <c r="J232" i="1"/>
  <c r="A232" i="1"/>
  <c r="S231" i="1"/>
  <c r="R231" i="1"/>
  <c r="Q231" i="1"/>
  <c r="M231" i="1"/>
  <c r="L231" i="1"/>
  <c r="K231" i="1"/>
  <c r="J231" i="1"/>
  <c r="A231" i="1"/>
  <c r="S220" i="1"/>
  <c r="R220" i="1"/>
  <c r="Q220" i="1"/>
  <c r="P220" i="1"/>
  <c r="O220" i="1"/>
  <c r="N220" i="1"/>
  <c r="M220" i="1"/>
  <c r="L220" i="1"/>
  <c r="K220" i="1"/>
  <c r="J220" i="1"/>
  <c r="A220" i="1"/>
  <c r="S219" i="1"/>
  <c r="R219" i="1"/>
  <c r="Q219" i="1"/>
  <c r="P219" i="1"/>
  <c r="O219" i="1"/>
  <c r="N219" i="1"/>
  <c r="M219" i="1"/>
  <c r="L219" i="1"/>
  <c r="K219" i="1"/>
  <c r="J219" i="1"/>
  <c r="A219" i="1"/>
  <c r="S218" i="1"/>
  <c r="R218" i="1"/>
  <c r="Q218" i="1"/>
  <c r="P218" i="1"/>
  <c r="O218" i="1"/>
  <c r="N218" i="1"/>
  <c r="M218" i="1"/>
  <c r="L218" i="1"/>
  <c r="K218" i="1"/>
  <c r="J218" i="1"/>
  <c r="A218" i="1"/>
  <c r="S217" i="1"/>
  <c r="R217" i="1"/>
  <c r="Q217" i="1"/>
  <c r="M217" i="1"/>
  <c r="L217" i="1"/>
  <c r="K217" i="1"/>
  <c r="J217" i="1"/>
  <c r="A217" i="1"/>
  <c r="S214" i="1"/>
  <c r="R214" i="1"/>
  <c r="Q214" i="1"/>
  <c r="P214" i="1"/>
  <c r="O214" i="1"/>
  <c r="N214" i="1"/>
  <c r="M214" i="1"/>
  <c r="L214" i="1"/>
  <c r="K214" i="1"/>
  <c r="J214" i="1"/>
  <c r="A214" i="1"/>
  <c r="S213" i="1"/>
  <c r="R213" i="1"/>
  <c r="Q213" i="1"/>
  <c r="P213" i="1"/>
  <c r="O213" i="1"/>
  <c r="N213" i="1"/>
  <c r="M213" i="1"/>
  <c r="L213" i="1"/>
  <c r="K213" i="1"/>
  <c r="J213" i="1"/>
  <c r="A213" i="1"/>
  <c r="S212" i="1"/>
  <c r="R212" i="1"/>
  <c r="Q212" i="1"/>
  <c r="P212" i="1"/>
  <c r="O212" i="1"/>
  <c r="N212" i="1"/>
  <c r="M212" i="1"/>
  <c r="L212" i="1"/>
  <c r="K212" i="1"/>
  <c r="J212" i="1"/>
  <c r="A212" i="1"/>
  <c r="S211" i="1"/>
  <c r="R211" i="1"/>
  <c r="Q211" i="1"/>
  <c r="P211" i="1"/>
  <c r="O211" i="1"/>
  <c r="N211" i="1"/>
  <c r="M211" i="1"/>
  <c r="L211" i="1"/>
  <c r="K211" i="1"/>
  <c r="J211" i="1"/>
  <c r="A211" i="1"/>
  <c r="S210" i="1"/>
  <c r="R210" i="1"/>
  <c r="Q210" i="1"/>
  <c r="P210" i="1"/>
  <c r="O210" i="1"/>
  <c r="N210" i="1"/>
  <c r="M210" i="1"/>
  <c r="L210" i="1"/>
  <c r="K210" i="1"/>
  <c r="J210" i="1"/>
  <c r="A210" i="1"/>
  <c r="S209" i="1"/>
  <c r="R209" i="1"/>
  <c r="Q209" i="1"/>
  <c r="P209" i="1"/>
  <c r="O209" i="1"/>
  <c r="N209" i="1"/>
  <c r="M209" i="1"/>
  <c r="L209" i="1"/>
  <c r="K209" i="1"/>
  <c r="J209" i="1"/>
  <c r="A209" i="1"/>
  <c r="S208" i="1"/>
  <c r="R208" i="1"/>
  <c r="Q208" i="1"/>
  <c r="P208" i="1"/>
  <c r="O208" i="1"/>
  <c r="N208" i="1"/>
  <c r="M208" i="1"/>
  <c r="L208" i="1"/>
  <c r="K208" i="1"/>
  <c r="J208" i="1"/>
  <c r="A208" i="1"/>
  <c r="S207" i="1"/>
  <c r="R207" i="1"/>
  <c r="Q207" i="1"/>
  <c r="P207" i="1"/>
  <c r="O207" i="1"/>
  <c r="N207" i="1"/>
  <c r="M207" i="1"/>
  <c r="L207" i="1"/>
  <c r="K207" i="1"/>
  <c r="J207" i="1"/>
  <c r="A207" i="1"/>
  <c r="S206" i="1"/>
  <c r="R206" i="1"/>
  <c r="Q206" i="1"/>
  <c r="P206" i="1"/>
  <c r="O206" i="1"/>
  <c r="N206" i="1"/>
  <c r="M206" i="1"/>
  <c r="L206" i="1"/>
  <c r="K206" i="1"/>
  <c r="J206" i="1"/>
  <c r="A206" i="1"/>
  <c r="S205" i="1"/>
  <c r="R205" i="1"/>
  <c r="Q205" i="1"/>
  <c r="M205" i="1"/>
  <c r="L205" i="1"/>
  <c r="K205" i="1"/>
  <c r="J205" i="1"/>
  <c r="A205" i="1"/>
  <c r="S204" i="1"/>
  <c r="R204" i="1"/>
  <c r="Q204" i="1"/>
  <c r="P204" i="1"/>
  <c r="O204" i="1"/>
  <c r="N204" i="1"/>
  <c r="M204" i="1"/>
  <c r="L204" i="1"/>
  <c r="K204" i="1"/>
  <c r="J204" i="1"/>
  <c r="A204" i="1"/>
  <c r="S203" i="1"/>
  <c r="R203" i="1"/>
  <c r="Q203" i="1"/>
  <c r="P203" i="1"/>
  <c r="O203" i="1"/>
  <c r="N203" i="1"/>
  <c r="M203" i="1"/>
  <c r="L203" i="1"/>
  <c r="K203" i="1"/>
  <c r="J203" i="1"/>
  <c r="A203" i="1"/>
  <c r="S202" i="1"/>
  <c r="R202" i="1"/>
  <c r="Q202" i="1"/>
  <c r="P202" i="1"/>
  <c r="O202" i="1"/>
  <c r="N202" i="1"/>
  <c r="M202" i="1"/>
  <c r="L202" i="1"/>
  <c r="K202" i="1"/>
  <c r="J202" i="1"/>
  <c r="A202" i="1"/>
  <c r="S201" i="1"/>
  <c r="R201" i="1"/>
  <c r="Q201" i="1"/>
  <c r="P201" i="1"/>
  <c r="O201" i="1"/>
  <c r="N201" i="1"/>
  <c r="M201" i="1"/>
  <c r="L201" i="1"/>
  <c r="K201" i="1"/>
  <c r="J201" i="1"/>
  <c r="A201" i="1"/>
  <c r="S200" i="1"/>
  <c r="R200" i="1"/>
  <c r="Q200" i="1"/>
  <c r="M200" i="1"/>
  <c r="L200" i="1"/>
  <c r="K200" i="1"/>
  <c r="J200" i="1"/>
  <c r="A200" i="1"/>
  <c r="S189" i="1"/>
  <c r="R189" i="1"/>
  <c r="Q189" i="1"/>
  <c r="P189" i="1"/>
  <c r="O189" i="1"/>
  <c r="N189" i="1"/>
  <c r="M189" i="1"/>
  <c r="L189" i="1"/>
  <c r="K189" i="1"/>
  <c r="J189" i="1"/>
  <c r="A189" i="1"/>
  <c r="S188" i="1"/>
  <c r="R188" i="1"/>
  <c r="Q188" i="1"/>
  <c r="P188" i="1"/>
  <c r="O188" i="1"/>
  <c r="N188" i="1"/>
  <c r="M188" i="1"/>
  <c r="L188" i="1"/>
  <c r="K188" i="1"/>
  <c r="J188" i="1"/>
  <c r="A188" i="1"/>
  <c r="S187" i="1"/>
  <c r="R187" i="1"/>
  <c r="Q187" i="1"/>
  <c r="P187" i="1"/>
  <c r="O187" i="1"/>
  <c r="N187" i="1"/>
  <c r="M187" i="1"/>
  <c r="L187" i="1"/>
  <c r="K187" i="1"/>
  <c r="J187" i="1"/>
  <c r="A187" i="1"/>
  <c r="S186" i="1"/>
  <c r="R186" i="1"/>
  <c r="Q186" i="1"/>
  <c r="M186" i="1"/>
  <c r="L186" i="1"/>
  <c r="K186" i="1"/>
  <c r="J186" i="1"/>
  <c r="A186" i="1"/>
  <c r="K150" i="1" l="1"/>
  <c r="O137" i="1"/>
  <c r="O136" i="1"/>
  <c r="O159" i="1" s="1"/>
  <c r="Q169" i="1"/>
  <c r="R168" i="1"/>
  <c r="S168" i="1"/>
  <c r="N138" i="1" l="1"/>
  <c r="O160" i="1"/>
  <c r="N150" i="1"/>
  <c r="S183" i="1"/>
  <c r="R183" i="1"/>
  <c r="Q183" i="1"/>
  <c r="P183" i="1"/>
  <c r="O183" i="1"/>
  <c r="N183" i="1"/>
  <c r="M183" i="1"/>
  <c r="L183" i="1"/>
  <c r="K183" i="1"/>
  <c r="J183" i="1"/>
  <c r="A183" i="1"/>
  <c r="S182" i="1"/>
  <c r="R182" i="1"/>
  <c r="Q182" i="1"/>
  <c r="P182" i="1"/>
  <c r="O182" i="1"/>
  <c r="N182" i="1"/>
  <c r="M182" i="1"/>
  <c r="L182" i="1"/>
  <c r="K182" i="1"/>
  <c r="J182" i="1"/>
  <c r="A182" i="1"/>
  <c r="S181" i="1"/>
  <c r="R181" i="1"/>
  <c r="Q181" i="1"/>
  <c r="P181" i="1"/>
  <c r="O181" i="1"/>
  <c r="N181" i="1"/>
  <c r="M181" i="1"/>
  <c r="L181" i="1"/>
  <c r="K181" i="1"/>
  <c r="J181" i="1"/>
  <c r="A181" i="1"/>
  <c r="S180" i="1"/>
  <c r="R180" i="1"/>
  <c r="Q180" i="1"/>
  <c r="P180" i="1"/>
  <c r="O180" i="1"/>
  <c r="N180" i="1"/>
  <c r="M180" i="1"/>
  <c r="L180" i="1"/>
  <c r="K180" i="1"/>
  <c r="J180" i="1"/>
  <c r="A180" i="1"/>
  <c r="S179" i="1"/>
  <c r="R179" i="1"/>
  <c r="Q179" i="1"/>
  <c r="P179" i="1"/>
  <c r="O179" i="1"/>
  <c r="N179" i="1"/>
  <c r="M179" i="1"/>
  <c r="L179" i="1"/>
  <c r="K179" i="1"/>
  <c r="J179" i="1"/>
  <c r="A179" i="1"/>
  <c r="S178" i="1"/>
  <c r="R178" i="1"/>
  <c r="Q178" i="1"/>
  <c r="P178" i="1"/>
  <c r="O178" i="1"/>
  <c r="N178" i="1"/>
  <c r="M178" i="1"/>
  <c r="L178" i="1"/>
  <c r="K178" i="1"/>
  <c r="J178" i="1"/>
  <c r="A178" i="1"/>
  <c r="S177" i="1"/>
  <c r="R177" i="1"/>
  <c r="Q177" i="1"/>
  <c r="P177" i="1"/>
  <c r="O177" i="1"/>
  <c r="N177" i="1"/>
  <c r="M177" i="1"/>
  <c r="L177" i="1"/>
  <c r="K177" i="1"/>
  <c r="J177" i="1"/>
  <c r="A177" i="1"/>
  <c r="S176" i="1"/>
  <c r="R176" i="1"/>
  <c r="Q176" i="1"/>
  <c r="P176" i="1"/>
  <c r="O176" i="1"/>
  <c r="N176" i="1"/>
  <c r="M176" i="1"/>
  <c r="L176" i="1"/>
  <c r="K176" i="1"/>
  <c r="J176" i="1"/>
  <c r="A176" i="1"/>
  <c r="S175" i="1"/>
  <c r="R175" i="1"/>
  <c r="Q175" i="1"/>
  <c r="P175" i="1"/>
  <c r="O175" i="1"/>
  <c r="N175" i="1"/>
  <c r="M175" i="1"/>
  <c r="L175" i="1"/>
  <c r="K175" i="1"/>
  <c r="J175" i="1"/>
  <c r="A175" i="1"/>
  <c r="S174" i="1"/>
  <c r="R174" i="1"/>
  <c r="Q174" i="1"/>
  <c r="P174" i="1"/>
  <c r="O174" i="1"/>
  <c r="N174" i="1"/>
  <c r="M174" i="1"/>
  <c r="L174" i="1"/>
  <c r="K174" i="1"/>
  <c r="J174" i="1"/>
  <c r="A174" i="1"/>
  <c r="S173" i="1"/>
  <c r="R173" i="1"/>
  <c r="Q173" i="1"/>
  <c r="P173" i="1"/>
  <c r="O173" i="1"/>
  <c r="N173" i="1"/>
  <c r="M173" i="1"/>
  <c r="L173" i="1"/>
  <c r="K173" i="1"/>
  <c r="J173" i="1"/>
  <c r="A173" i="1"/>
  <c r="S172" i="1"/>
  <c r="R172" i="1"/>
  <c r="Q172" i="1"/>
  <c r="P172" i="1"/>
  <c r="O172" i="1"/>
  <c r="N172" i="1"/>
  <c r="M172" i="1"/>
  <c r="L172" i="1"/>
  <c r="K172" i="1"/>
  <c r="J172" i="1"/>
  <c r="A172" i="1"/>
  <c r="S171" i="1"/>
  <c r="R171" i="1"/>
  <c r="Q171" i="1"/>
  <c r="P171" i="1"/>
  <c r="O171" i="1"/>
  <c r="N171" i="1"/>
  <c r="M171" i="1"/>
  <c r="L171" i="1"/>
  <c r="K171" i="1"/>
  <c r="J171" i="1"/>
  <c r="A171" i="1"/>
  <c r="A170" i="1" l="1"/>
  <c r="A169" i="1"/>
  <c r="S170" i="1"/>
  <c r="R170" i="1"/>
  <c r="Q170" i="1"/>
  <c r="P170" i="1"/>
  <c r="O170" i="1"/>
  <c r="N170" i="1"/>
  <c r="M170" i="1"/>
  <c r="L170" i="1"/>
  <c r="K170" i="1"/>
  <c r="J170" i="1"/>
  <c r="S169" i="1"/>
  <c r="R169" i="1"/>
  <c r="M169" i="1"/>
  <c r="L169" i="1"/>
  <c r="K169" i="1"/>
  <c r="J169" i="1"/>
  <c r="Q168" i="1"/>
  <c r="M168" i="1"/>
  <c r="L168" i="1"/>
  <c r="K168" i="1"/>
  <c r="J168" i="1"/>
  <c r="A168" i="1"/>
  <c r="N40" i="1" l="1"/>
  <c r="N297" i="1" s="1"/>
  <c r="P40" i="1"/>
  <c r="P297" i="1" s="1"/>
  <c r="S320" i="1"/>
  <c r="R320" i="1"/>
  <c r="Q320" i="1"/>
  <c r="M320" i="1"/>
  <c r="L320" i="1"/>
  <c r="K320" i="1"/>
  <c r="J320" i="1"/>
  <c r="P320" i="1"/>
  <c r="S314" i="1"/>
  <c r="R314" i="1"/>
  <c r="Q314" i="1"/>
  <c r="M314" i="1"/>
  <c r="L314" i="1"/>
  <c r="K314" i="1"/>
  <c r="J314" i="1"/>
  <c r="S287" i="1"/>
  <c r="R287" i="1"/>
  <c r="Q287" i="1"/>
  <c r="M287" i="1"/>
  <c r="L287" i="1"/>
  <c r="K287" i="1"/>
  <c r="J287" i="1"/>
  <c r="S281" i="1"/>
  <c r="R281" i="1"/>
  <c r="Q281" i="1"/>
  <c r="M281" i="1"/>
  <c r="L281" i="1"/>
  <c r="K281" i="1"/>
  <c r="J281" i="1"/>
  <c r="S254" i="1"/>
  <c r="R254" i="1"/>
  <c r="Q254" i="1"/>
  <c r="M254" i="1"/>
  <c r="L254" i="1"/>
  <c r="K254" i="1"/>
  <c r="J254" i="1"/>
  <c r="S248" i="1"/>
  <c r="R248" i="1"/>
  <c r="Q248" i="1"/>
  <c r="M248" i="1"/>
  <c r="L248" i="1"/>
  <c r="K248" i="1"/>
  <c r="J248" i="1"/>
  <c r="S221" i="1"/>
  <c r="R221" i="1"/>
  <c r="Q221" i="1"/>
  <c r="M221" i="1"/>
  <c r="L221" i="1"/>
  <c r="K221" i="1"/>
  <c r="J221" i="1"/>
  <c r="S215" i="1"/>
  <c r="R215" i="1"/>
  <c r="Q215" i="1"/>
  <c r="M215" i="1"/>
  <c r="L215" i="1"/>
  <c r="K215" i="1"/>
  <c r="J215" i="1"/>
  <c r="S190" i="1"/>
  <c r="R190" i="1"/>
  <c r="Q190" i="1"/>
  <c r="M190" i="1"/>
  <c r="L190" i="1"/>
  <c r="K190" i="1"/>
  <c r="J190" i="1"/>
  <c r="P86" i="1"/>
  <c r="N81" i="1"/>
  <c r="N82" i="1"/>
  <c r="N96" i="1"/>
  <c r="O96" i="1" s="1"/>
  <c r="P52" i="1"/>
  <c r="P300" i="1" s="1"/>
  <c r="N52" i="1"/>
  <c r="N300" i="1" s="1"/>
  <c r="N91" i="1"/>
  <c r="N86" i="1"/>
  <c r="P82" i="1"/>
  <c r="P81" i="1"/>
  <c r="P102" i="1" s="1"/>
  <c r="S74" i="1"/>
  <c r="R74" i="1"/>
  <c r="Q74" i="1"/>
  <c r="M74" i="1"/>
  <c r="L74" i="1"/>
  <c r="K74" i="1"/>
  <c r="J74" i="1"/>
  <c r="N73" i="1"/>
  <c r="N317" i="1" s="1"/>
  <c r="N72" i="1"/>
  <c r="N285" i="1" s="1"/>
  <c r="N71" i="1"/>
  <c r="N70" i="1"/>
  <c r="N316" i="1" s="1"/>
  <c r="N320" i="1" s="1"/>
  <c r="S63" i="1"/>
  <c r="R63" i="1"/>
  <c r="Q63" i="1"/>
  <c r="M63" i="1"/>
  <c r="L63" i="1"/>
  <c r="K63" i="1"/>
  <c r="J63" i="1"/>
  <c r="P62" i="1"/>
  <c r="P302" i="1" s="1"/>
  <c r="N62" i="1"/>
  <c r="N302" i="1" s="1"/>
  <c r="P61" i="1"/>
  <c r="P301" i="1" s="1"/>
  <c r="N61" i="1"/>
  <c r="N301" i="1" s="1"/>
  <c r="P60" i="1"/>
  <c r="P272" i="1" s="1"/>
  <c r="N60" i="1"/>
  <c r="N272" i="1" s="1"/>
  <c r="P59" i="1"/>
  <c r="P271" i="1" s="1"/>
  <c r="N59" i="1"/>
  <c r="N271" i="1" s="1"/>
  <c r="P58" i="1"/>
  <c r="N58" i="1"/>
  <c r="N270" i="1" s="1"/>
  <c r="S53" i="1"/>
  <c r="R53" i="1"/>
  <c r="Q53" i="1"/>
  <c r="M53" i="1"/>
  <c r="L53" i="1"/>
  <c r="K53" i="1"/>
  <c r="J53" i="1"/>
  <c r="P51" i="1"/>
  <c r="P299" i="1" s="1"/>
  <c r="N51" i="1"/>
  <c r="N299" i="1" s="1"/>
  <c r="P50" i="1"/>
  <c r="P269" i="1" s="1"/>
  <c r="N50" i="1"/>
  <c r="N269" i="1" s="1"/>
  <c r="P49" i="1"/>
  <c r="N49" i="1"/>
  <c r="P48" i="1"/>
  <c r="N48" i="1"/>
  <c r="N41" i="1"/>
  <c r="N298" i="1" s="1"/>
  <c r="N39" i="1"/>
  <c r="N266" i="1" s="1"/>
  <c r="N38" i="1"/>
  <c r="N265" i="1" s="1"/>
  <c r="N37" i="1"/>
  <c r="K42" i="1"/>
  <c r="P41" i="1"/>
  <c r="P298" i="1" s="1"/>
  <c r="P39" i="1"/>
  <c r="P266" i="1" s="1"/>
  <c r="P38" i="1"/>
  <c r="P265" i="1" s="1"/>
  <c r="S42" i="1"/>
  <c r="R42" i="1"/>
  <c r="Q42" i="1"/>
  <c r="P37" i="1"/>
  <c r="M42" i="1"/>
  <c r="L42" i="1"/>
  <c r="J42" i="1"/>
  <c r="N231" i="1" l="1"/>
  <c r="N267" i="1"/>
  <c r="P264" i="1"/>
  <c r="P270" i="1"/>
  <c r="P231" i="1"/>
  <c r="P267" i="1"/>
  <c r="N102" i="1"/>
  <c r="O81" i="1"/>
  <c r="U74" i="1"/>
  <c r="U53" i="1"/>
  <c r="R329" i="1"/>
  <c r="R331" i="1" s="1"/>
  <c r="U42" i="1"/>
  <c r="N63" i="1"/>
  <c r="O5" i="1" s="1"/>
  <c r="U5" i="1" s="1"/>
  <c r="N264" i="1"/>
  <c r="S329" i="1"/>
  <c r="S331" i="1" s="1"/>
  <c r="U63" i="1"/>
  <c r="O82" i="1"/>
  <c r="N103" i="1"/>
  <c r="J330" i="1" s="1"/>
  <c r="P103" i="1"/>
  <c r="S222" i="1"/>
  <c r="J288" i="1"/>
  <c r="P63" i="1"/>
  <c r="R321" i="1"/>
  <c r="O49" i="1"/>
  <c r="O50" i="1"/>
  <c r="O269" i="1" s="1"/>
  <c r="O51" i="1"/>
  <c r="O299" i="1" s="1"/>
  <c r="O60" i="1"/>
  <c r="O272" i="1" s="1"/>
  <c r="O61" i="1"/>
  <c r="O301" i="1" s="1"/>
  <c r="O86" i="1"/>
  <c r="M222" i="1"/>
  <c r="M288" i="1"/>
  <c r="K288" i="1"/>
  <c r="R288" i="1"/>
  <c r="K321" i="1"/>
  <c r="M322" i="1"/>
  <c r="L255" i="1"/>
  <c r="M321" i="1"/>
  <c r="K289" i="1"/>
  <c r="J222" i="1"/>
  <c r="L222" i="1"/>
  <c r="Q222" i="1"/>
  <c r="K223" i="1"/>
  <c r="M223" i="1"/>
  <c r="R222" i="1"/>
  <c r="M256" i="1"/>
  <c r="R255" i="1"/>
  <c r="M289" i="1"/>
  <c r="N251" i="1"/>
  <c r="N254" i="1" s="1"/>
  <c r="N237" i="1"/>
  <c r="N248" i="1" s="1"/>
  <c r="N217" i="1"/>
  <c r="N221" i="1" s="1"/>
  <c r="N308" i="1"/>
  <c r="N314" i="1" s="1"/>
  <c r="N322" i="1" s="1"/>
  <c r="N284" i="1"/>
  <c r="N287" i="1" s="1"/>
  <c r="N268" i="1"/>
  <c r="N200" i="1"/>
  <c r="N186" i="1"/>
  <c r="N190" i="1" s="1"/>
  <c r="N168" i="1"/>
  <c r="P53" i="1"/>
  <c r="P205" i="1"/>
  <c r="P169" i="1"/>
  <c r="O70" i="1"/>
  <c r="O316" i="1" s="1"/>
  <c r="O320" i="1" s="1"/>
  <c r="O72" i="1"/>
  <c r="O285" i="1" s="1"/>
  <c r="O91" i="1"/>
  <c r="P251" i="1"/>
  <c r="P254" i="1" s="1"/>
  <c r="P237" i="1"/>
  <c r="P248" i="1" s="1"/>
  <c r="P217" i="1"/>
  <c r="P221" i="1" s="1"/>
  <c r="P308" i="1"/>
  <c r="P314" i="1" s="1"/>
  <c r="P284" i="1"/>
  <c r="P287" i="1" s="1"/>
  <c r="P268" i="1"/>
  <c r="P281" i="1" s="1"/>
  <c r="P200" i="1"/>
  <c r="P186" i="1"/>
  <c r="P190" i="1" s="1"/>
  <c r="P168" i="1"/>
  <c r="N205" i="1"/>
  <c r="N169" i="1"/>
  <c r="S321" i="1"/>
  <c r="L223" i="1"/>
  <c r="O40" i="1"/>
  <c r="O297" i="1" s="1"/>
  <c r="N42" i="1"/>
  <c r="O4" i="1" s="1"/>
  <c r="U3" i="1" s="1"/>
  <c r="O37" i="1"/>
  <c r="J255" i="1"/>
  <c r="L256" i="1"/>
  <c r="Q255" i="1"/>
  <c r="S255" i="1"/>
  <c r="Q288" i="1"/>
  <c r="L321" i="1"/>
  <c r="M184" i="1"/>
  <c r="M191" i="1" s="1"/>
  <c r="K184" i="1"/>
  <c r="K191" i="1" s="1"/>
  <c r="R184" i="1"/>
  <c r="R191" i="1" s="1"/>
  <c r="L184" i="1"/>
  <c r="L191" i="1" s="1"/>
  <c r="Q184" i="1"/>
  <c r="Q191" i="1" s="1"/>
  <c r="S184" i="1"/>
  <c r="S191" i="1" s="1"/>
  <c r="K322" i="1"/>
  <c r="O58" i="1"/>
  <c r="J184" i="1"/>
  <c r="J191" i="1" s="1"/>
  <c r="O39" i="1"/>
  <c r="O266" i="1" s="1"/>
  <c r="S288" i="1"/>
  <c r="N74" i="1"/>
  <c r="R5" i="1" s="1"/>
  <c r="U6" i="1" s="1"/>
  <c r="P42" i="1"/>
  <c r="O41" i="1"/>
  <c r="O298" i="1" s="1"/>
  <c r="O48" i="1"/>
  <c r="O38" i="1"/>
  <c r="O265" i="1" s="1"/>
  <c r="N53" i="1"/>
  <c r="R4" i="1" s="1"/>
  <c r="U4" i="1" s="1"/>
  <c r="O59" i="1"/>
  <c r="O271" i="1" s="1"/>
  <c r="O62" i="1"/>
  <c r="O302" i="1" s="1"/>
  <c r="O71" i="1"/>
  <c r="O73" i="1"/>
  <c r="O317" i="1" s="1"/>
  <c r="O52" i="1"/>
  <c r="O300" i="1" s="1"/>
  <c r="K104" i="1"/>
  <c r="J321" i="1"/>
  <c r="L322" i="1"/>
  <c r="Q321" i="1"/>
  <c r="P74" i="1"/>
  <c r="K222" i="1"/>
  <c r="M255" i="1"/>
  <c r="K256" i="1"/>
  <c r="K255" i="1"/>
  <c r="L288" i="1"/>
  <c r="L289" i="1"/>
  <c r="O264" i="1" l="1"/>
  <c r="O270" i="1"/>
  <c r="O102" i="1"/>
  <c r="O231" i="1"/>
  <c r="O267" i="1"/>
  <c r="J329" i="1"/>
  <c r="N281" i="1"/>
  <c r="N288" i="1" s="1"/>
  <c r="H330" i="1"/>
  <c r="O103" i="1"/>
  <c r="N321" i="1"/>
  <c r="K290" i="1"/>
  <c r="P215" i="1"/>
  <c r="K257" i="1"/>
  <c r="K224" i="1"/>
  <c r="P288" i="1"/>
  <c r="P255" i="1"/>
  <c r="P184" i="1"/>
  <c r="P192" i="1" s="1"/>
  <c r="P256" i="1"/>
  <c r="K323" i="1"/>
  <c r="K192" i="1"/>
  <c r="P289" i="1"/>
  <c r="O205" i="1"/>
  <c r="O169" i="1"/>
  <c r="O308" i="1"/>
  <c r="O314" i="1" s="1"/>
  <c r="O322" i="1" s="1"/>
  <c r="N323" i="1" s="1"/>
  <c r="O284" i="1"/>
  <c r="O287" i="1" s="1"/>
  <c r="O268" i="1"/>
  <c r="O281" i="1" s="1"/>
  <c r="O200" i="1"/>
  <c r="O251" i="1"/>
  <c r="O254" i="1" s="1"/>
  <c r="O237" i="1"/>
  <c r="O248" i="1" s="1"/>
  <c r="O217" i="1"/>
  <c r="O221" i="1" s="1"/>
  <c r="O186" i="1"/>
  <c r="O190" i="1" s="1"/>
  <c r="O168" i="1"/>
  <c r="N255" i="1"/>
  <c r="N256" i="1"/>
  <c r="N215" i="1"/>
  <c r="N184" i="1"/>
  <c r="N191" i="1" s="1"/>
  <c r="M192" i="1"/>
  <c r="L192" i="1"/>
  <c r="O53" i="1"/>
  <c r="O42" i="1"/>
  <c r="O74" i="1"/>
  <c r="O63" i="1"/>
  <c r="P322" i="1"/>
  <c r="P321" i="1"/>
  <c r="N104" i="1" l="1"/>
  <c r="L330" i="1"/>
  <c r="L329" i="1" s="1"/>
  <c r="L331" i="1" s="1"/>
  <c r="N289" i="1"/>
  <c r="O321" i="1"/>
  <c r="P191" i="1"/>
  <c r="H329" i="1"/>
  <c r="J331" i="1"/>
  <c r="O215" i="1"/>
  <c r="O222" i="1" s="1"/>
  <c r="P223" i="1"/>
  <c r="P222" i="1"/>
  <c r="K193" i="1"/>
  <c r="O184" i="1"/>
  <c r="O192" i="1" s="1"/>
  <c r="O256" i="1"/>
  <c r="N257" i="1" s="1"/>
  <c r="O289" i="1"/>
  <c r="O255" i="1"/>
  <c r="O288" i="1"/>
  <c r="N223" i="1"/>
  <c r="N222" i="1"/>
  <c r="N192" i="1"/>
  <c r="N330" i="1" l="1"/>
  <c r="U330" i="1" s="1"/>
  <c r="N290" i="1"/>
  <c r="N193" i="1"/>
  <c r="N329" i="1"/>
  <c r="H331" i="1"/>
  <c r="P330" i="1" s="1"/>
  <c r="O191" i="1"/>
  <c r="O223" i="1"/>
  <c r="N224" i="1" s="1"/>
  <c r="N331" i="1" l="1"/>
  <c r="P329" i="1"/>
  <c r="P331" i="1" s="1"/>
</calcChain>
</file>

<file path=xl/sharedStrings.xml><?xml version="1.0" encoding="utf-8"?>
<sst xmlns="http://schemas.openxmlformats.org/spreadsheetml/2006/main" count="813" uniqueCount="250">
  <si>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</si>
  <si>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</si>
  <si>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</si>
  <si>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</si>
  <si>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</si>
  <si>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</si>
  <si>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</si>
  <si>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</si>
  <si>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</si>
  <si>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</si>
  <si>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</si>
  <si>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</si>
  <si>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</si>
  <si>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</si>
  <si>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</si>
  <si>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</si>
  <si>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</si>
  <si>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</si>
  <si>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</si>
  <si>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</si>
  <si>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</si>
  <si>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</si>
  <si>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</si>
  <si>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</si>
  <si>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</si>
  <si>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</si>
  <si>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</si>
  <si>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</si>
  <si>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</si>
  <si>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</si>
  <si>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</si>
  <si>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</si>
  <si>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</si>
  <si>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</si>
  <si>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</si>
  <si>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</si>
  <si>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</si>
  <si>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</si>
  <si>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</si>
  <si>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</si>
  <si>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</si>
  <si>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</si>
  <si>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</si>
  <si>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</si>
  <si>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</si>
  <si>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</si>
  <si>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</si>
  <si>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</si>
  <si>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</si>
  <si>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DE PREGĂTIRE FUNDAMENTALĂ (DF)</t>
  </si>
  <si>
    <t>DISCIPLINE</t>
  </si>
  <si>
    <t>OBLIGATORII</t>
  </si>
  <si>
    <t>OPȚIONALE</t>
  </si>
  <si>
    <t>ORE FIZICE</t>
  </si>
  <si>
    <t>ORE ALOCATE STUDIULUI</t>
  </si>
  <si>
    <t>NR. DE CREDITE</t>
  </si>
  <si>
    <t>AN I</t>
  </si>
  <si>
    <t>AN II</t>
  </si>
  <si>
    <t>BILANȚ GENERAL</t>
  </si>
  <si>
    <t>Disciplina  test 1</t>
  </si>
  <si>
    <t>Disciplina test 2</t>
  </si>
  <si>
    <r>
      <t xml:space="preserve">Durata studiilor: </t>
    </r>
    <r>
      <rPr>
        <b/>
        <sz val="10"/>
        <color indexed="8"/>
        <rFont val="Times New Roman"/>
        <family val="1"/>
      </rPr>
      <t>4 semestre</t>
    </r>
  </si>
  <si>
    <t>120 de credite din care:</t>
  </si>
  <si>
    <t>CURS FACULTATIV 1 (An I, Semestrul 1)</t>
  </si>
  <si>
    <t>CURS FACULTATIV  2 (An I, Semestrul 2)</t>
  </si>
  <si>
    <t>CURS FACULTATIV  3 (An II, Semestrul 3)</t>
  </si>
  <si>
    <t>CURS FACULTATIV  4 (An II, Semestrul 4)</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</si>
  <si>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</si>
  <si>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</si>
  <si>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</si>
  <si>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</si>
  <si>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</si>
  <si>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</si>
  <si>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</si>
  <si>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</si>
  <si>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</si>
  <si>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</si>
  <si>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</si>
  <si>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</si>
  <si>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</si>
  <si>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</si>
  <si>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</si>
  <si>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</si>
  <si>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</si>
  <si>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</si>
  <si>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</si>
  <si>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</si>
  <si>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</si>
  <si>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</si>
  <si>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</si>
  <si>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</si>
  <si>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</si>
  <si>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</si>
  <si>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</si>
  <si>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</si>
  <si>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</si>
  <si>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CURS OPȚIONAL 1 (An I, Semestrul 1) - (COD PACHET aici)</t>
  </si>
  <si>
    <t>CURS OPȚIONAL 2 (An I, Semestrul 2)- (COD PACHET aici)</t>
  </si>
  <si>
    <t>CURS OPȚIONAL 3 (An II, Semestrul 3)- (COD PACHET aici)</t>
  </si>
  <si>
    <t>CURS OPȚIONAL 4 (An II, Semestrul 4)- (COD PACHET aici)</t>
  </si>
  <si>
    <t>Titlul absolventului: MASTER</t>
  </si>
  <si>
    <t>DA</t>
  </si>
  <si>
    <t>DSIN</t>
  </si>
  <si>
    <t>DISCIPLINE DE SPECIALITATE  (DS)</t>
  </si>
  <si>
    <t>DISCIPLINE DE APROFUNDARE (DA)</t>
  </si>
  <si>
    <t>DISCIPLINE  DE SINTEZĂ (DSIN)</t>
  </si>
  <si>
    <t>exemple</t>
  </si>
  <si>
    <t xml:space="preserve">acest tabel nu se modifica </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</si>
  <si>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</si>
  <si>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adulţilor/Psycho-pedagogy of teenagers, youth and adults</t>
  </si>
  <si>
    <t>Proiectarea şi managementul programelor educaţionale/Design and management of educational programmes</t>
  </si>
  <si>
    <t>Didactica domeniului şi dezvoltări în didactica specialităţii (învăţământ liceal, postliceal, universitar)/Field didactics and developments in the didactics of the specialization (high school, post-high school, higher education)</t>
  </si>
  <si>
    <t>Disciplină opțională 1/Optional discipline (1)</t>
  </si>
  <si>
    <t xml:space="preserve">Practică pedagogică (în învăţământul liceal, postliceal şi universitar)/Pre-service teaching practice (at high school, post-high school, higher education level)
</t>
  </si>
  <si>
    <t>Disciplină opțională 2/Optional discipline (2)</t>
  </si>
  <si>
    <t>Examen de absolvire: Nivelul II/Graduation exam: Level II</t>
  </si>
  <si>
    <t>Psihopedagogia adolescenţilor, tinerilor şi adulţilor/Serdülők, fiatalok és felnőttek pszichopedagógiája/Psycho-pedagogy of teenagers, youth and adults</t>
  </si>
  <si>
    <t>Proiectarea şi managementul programelor educaţionale/Oktatási programok tervezése és menedzsmentje/Design and management of educational programmes</t>
  </si>
  <si>
    <t>Didactica domeniului şi dezvoltări în didactica specialităţii (învăţământ liceal, postliceal, universitar)/A tudományterület didaktikája, szakmódszetan a líceumi, postliceális és egyetemi oktatásban/Field didactics and developments in the didactics of the specialization (high school, post-high school, higher education)</t>
  </si>
  <si>
    <t>Disciplină opțională 1/Opcionális tantárgy I./Optional discipline (1)</t>
  </si>
  <si>
    <t xml:space="preserve">Practică pedagogică (în învăţământul liceal, postliceal şi universitar)/Pedagógiai gyakorlat (líceumi, posztliceális és egyetemi oktatás)/Pre-service teaching practice (at high school, post-high school, higher education level)
</t>
  </si>
  <si>
    <t>Disciplină opțională 2/Opcionális tantárgy II./Optional discipline (2)</t>
  </si>
  <si>
    <t>Examen de absolvire: Nivelul II/II-es modul záróvizsga/Graduation exam: Level II</t>
  </si>
  <si>
    <t>Psihopedagogia adolescenţilor, tinerilor şi adulţilor/Psychologie und Pädagogik der Jugendlichen und der Erwachsenen/Psycho-pedagogy of teenagers, youth and adults</t>
  </si>
  <si>
    <t>Proiectarea şi managementul programelor educaţionale/Design und Management von Bildungsprogrammen/Design and management of educational programmes</t>
  </si>
  <si>
    <t>Didactica domeniului şi dezvoltări în didactica specialităţii (învăţământ liceal, postliceal, universitar)/Die Fachdidaktik und Entwicklungen in der Fachdidaktik (Oberstufe, Hochschule)/Field didactics and developments in the didactics of the specialization (high school, post-high school, higher education)</t>
  </si>
  <si>
    <t>Disciplină opțională 1/Wahlfach (1)/Optional discipline (1)</t>
  </si>
  <si>
    <t xml:space="preserve">Practică pedagogică (în învăţământul liceal, postliceal şi universitar)/Sculpraktikum (Oberstufe, Hochschule)/Pre-service teaching practice (at high school, post-high school, higher education level)
</t>
  </si>
  <si>
    <t>Disciplină opțională 2/Wahlfach (2)/Optional discipline (2)</t>
  </si>
  <si>
    <t>Examen de absolvire: Nivelul II/Abschlussprüfung: Niveau II/Graduation exam: Level II</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</si>
  <si>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</si>
  <si>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</si>
  <si>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</si>
  <si>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5.</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</si>
  <si>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</si>
  <si>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</si>
  <si>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Disciplinele facultative se trec doar în acest tabel!
Ele nu vor apărea nici în tabelel cu discipline pe semestre, nici în tabelele cu tipuri de discipline (DF, DS, DC, DA, DSIN). 
De asemenea, numărul de discipline/ore/credite alocate facultativelor nu se iau în considerare  la Bilanțul general.</t>
  </si>
  <si>
    <t xml:space="preserve"> Pentru actualizarea planului de învățământ, au fost organizate consultări cu principalii angajatori ai absolvenților/autorități locale </t>
  </si>
  <si>
    <t xml:space="preserve"> Propuneri și sugestii ale angajatorilor/autorităților locale cu privire la îmbunătățirea planurilor de învățământ</t>
  </si>
  <si>
    <t xml:space="preserve"> Lista angajatorilor/autorităților locale consultați(te)</t>
  </si>
  <si>
    <t>DISCIPLINE FACULTATIVE (I)</t>
  </si>
  <si>
    <t>DISCIPLINE FACULTATIVE TRANSVERSALE (II)</t>
  </si>
  <si>
    <t>FAU000X</t>
  </si>
  <si>
    <t>FEU000X</t>
  </si>
  <si>
    <t>Semestrul 1/Semestrul 2/Semestrul 3/Semestrul 4</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</si>
  <si>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</si>
  <si>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TOTALURI DISCIPLINE FACULTATIVE (I + II)</t>
  </si>
  <si>
    <t>Total discipline</t>
  </si>
  <si>
    <t>TOTAL CREDITE / ORE PE SĂPTĂMÂNĂ / EVALUĂRI / TOTAL DISCIPLINE</t>
  </si>
  <si>
    <t>Fundamente de antreprenoriat/Fundamentals of Entrepreneurship</t>
  </si>
  <si>
    <t>Fundamente de educație umanistă (Teoria argumentării)/Fundamentals of Humanities (Argumentation Theory)</t>
  </si>
  <si>
    <t>TOTALURI</t>
  </si>
  <si>
    <t>FACULTATEA DE ȘTIINȚE POLITICE, ADMINISTRATIVE ȘI ALE COMUNICĂRII</t>
  </si>
  <si>
    <t>Domeniul: Științe Administrative</t>
  </si>
  <si>
    <t>Limba de predare: Română</t>
  </si>
  <si>
    <t>Tipul specializării/programului de master: profesional</t>
  </si>
  <si>
    <t>Specializarea/Programul de studiu: Administrație publică europeană (Reșița)</t>
  </si>
  <si>
    <r>
      <rPr>
        <b/>
        <sz val="10"/>
        <rFont val="Times New Roman"/>
        <family val="1"/>
      </rPr>
      <t xml:space="preserve">  90 </t>
    </r>
    <r>
      <rPr>
        <sz val="10"/>
        <rFont val="Times New Roman"/>
        <family val="1"/>
      </rPr>
      <t>de credite la disciplinele obligatorii;</t>
    </r>
  </si>
  <si>
    <r>
      <rPr>
        <b/>
        <sz val="10"/>
        <rFont val="Times New Roman"/>
        <family val="1"/>
      </rPr>
      <t xml:space="preserve">  30 </t>
    </r>
    <r>
      <rPr>
        <sz val="10"/>
        <rFont val="Times New Roman"/>
        <family val="1"/>
      </rPr>
      <t>de credite la disciplinele opţionale;</t>
    </r>
  </si>
  <si>
    <t>Sem. 1: Se aleg două discipline din pachetul: UMX2001</t>
  </si>
  <si>
    <t>Sem. 2: Se aleg două discipline din pachetul: UMX2002</t>
  </si>
  <si>
    <t>Sem. 3: Se aleg două discipline din pachetul: UMX2003</t>
  </si>
  <si>
    <r>
      <rPr>
        <b/>
        <sz val="10"/>
        <color indexed="8"/>
        <rFont val="Times New Roman"/>
        <family val="1"/>
      </rPr>
      <t>VI.  UNIVERSITĂŢI DE REFERINȚĂ DIN TOP 500 :</t>
    </r>
    <r>
      <rPr>
        <sz val="10"/>
        <color indexed="8"/>
        <rFont val="Times New Roman"/>
        <family val="1"/>
      </rPr>
      <t xml:space="preserve">
Catholic University Leuven, Fac. of Social Sciences;  University of Leiden, Department of Public Administration; Michigan State University</t>
    </r>
  </si>
  <si>
    <t>UMR2184</t>
  </si>
  <si>
    <t>Administraţia publică în Uniunea Europeană / Public administration in EU</t>
  </si>
  <si>
    <t>UMR2185</t>
  </si>
  <si>
    <t>Drept european / European law</t>
  </si>
  <si>
    <t>UMR2186</t>
  </si>
  <si>
    <t xml:space="preserve">Funcția publică europeană / Eruropean public office </t>
  </si>
  <si>
    <t>UMX2001</t>
  </si>
  <si>
    <t>Opțional 1 / Optional course 1</t>
  </si>
  <si>
    <t>Opțional 2 / Optional course 2</t>
  </si>
  <si>
    <t>UMR2287</t>
  </si>
  <si>
    <t>Procedura administrativă și buna guvernare / Administrative procedure and good governance</t>
  </si>
  <si>
    <t>UMR2288</t>
  </si>
  <si>
    <t>Protecția internațională a drepturilor omului / International protection of human rights</t>
  </si>
  <si>
    <t>UMR2289</t>
  </si>
  <si>
    <t xml:space="preserve">Management public internaţional / European public management </t>
  </si>
  <si>
    <t>UMX2002</t>
  </si>
  <si>
    <t>Opțional 3 / Optional course 3</t>
  </si>
  <si>
    <t>Opțional 4 / Optional  course 4</t>
  </si>
  <si>
    <t>UMR2390</t>
  </si>
  <si>
    <t>Politici macroeconomice  / Macro-economic policies</t>
  </si>
  <si>
    <t>UMR2391</t>
  </si>
  <si>
    <t>UMR2392</t>
  </si>
  <si>
    <t>Cercetare ştiinţifică pentru elaborarea lucrării de disertație / Scientific research for the elaboration of the dissertation thesis</t>
  </si>
  <si>
    <t>UMX2003</t>
  </si>
  <si>
    <t>Opțional 5 / Optional course 5</t>
  </si>
  <si>
    <t>Opțional 6 / Optional course 6</t>
  </si>
  <si>
    <t>Dreptul afacerilor comunitare / Community business law</t>
  </si>
  <si>
    <t>UMR2493</t>
  </si>
  <si>
    <t>Sociologia integrării europene / Sociology of European integration</t>
  </si>
  <si>
    <t>UMR2494</t>
  </si>
  <si>
    <t>Practică de specialitate /  Professional Internship</t>
  </si>
  <si>
    <t>UMR2495</t>
  </si>
  <si>
    <t>Protecţia mediului în spaţiul european / Environment protection in the European space</t>
  </si>
  <si>
    <t>UMR2496</t>
  </si>
  <si>
    <t>Etică şi integritate academică / Ethics and Academic Integrity</t>
  </si>
  <si>
    <t>UMR2497</t>
  </si>
  <si>
    <t>Elaborarea lucrării de disertaţie / Elaboration of the dissertation thesis</t>
  </si>
  <si>
    <t>UMR2001</t>
  </si>
  <si>
    <t>Organizații europene și euroatlantice /   European and euro-atlantic organisations</t>
  </si>
  <si>
    <t>UMR2002</t>
  </si>
  <si>
    <t>Organizații internaționale /  International organisations</t>
  </si>
  <si>
    <t>UMR2003</t>
  </si>
  <si>
    <t xml:space="preserve">Mediul de afaceri european / European business environment </t>
  </si>
  <si>
    <t>UMR2004</t>
  </si>
  <si>
    <t>Economie europeană / European economy</t>
  </si>
  <si>
    <t>UMR2005</t>
  </si>
  <si>
    <t xml:space="preserve">Justiție europeană / European justice </t>
  </si>
  <si>
    <t>UMR2006</t>
  </si>
  <si>
    <t>Instituții judiciare comparate / Comparative judicial institutions</t>
  </si>
  <si>
    <t>UMR2007</t>
  </si>
  <si>
    <t xml:space="preserve">Strategii de dezvoltare comunitară şi regională / Strategies of community and regional development </t>
  </si>
  <si>
    <t>UMR2008</t>
  </si>
  <si>
    <t>Guvernanţa Uniunii Europene / European Union Governance</t>
  </si>
  <si>
    <t>Evoluția și dezvoltarea UE: reforme și opțiuni / EU evolution and development: reforms and options</t>
  </si>
  <si>
    <t>UMR2009</t>
  </si>
  <si>
    <t>Tradiții statale și juridice în Europa / State and legal traditions in Europe</t>
  </si>
  <si>
    <t>UMR2010</t>
  </si>
  <si>
    <t>Benchmarking / Benchmarking</t>
  </si>
  <si>
    <t>UMR2011</t>
  </si>
  <si>
    <t>Marketing public / Public  Marketing</t>
  </si>
  <si>
    <t>UMR2012</t>
  </si>
  <si>
    <t>Voluntariat / Volunteering</t>
  </si>
  <si>
    <t>UME2013</t>
  </si>
  <si>
    <t>Comunicare în limbă străină 1 / Communication in foreign Language  1</t>
  </si>
  <si>
    <t>UMR2014</t>
  </si>
  <si>
    <t>UME2015</t>
  </si>
  <si>
    <t>Comunicare în limbă străină 2 / Communication in foreign Language  2</t>
  </si>
  <si>
    <t>UMR2016</t>
  </si>
  <si>
    <t>UME2017</t>
  </si>
  <si>
    <t>Comunicare în limbă străină 3 /  Communication in foreign Language  3</t>
  </si>
  <si>
    <t>UMR2018</t>
  </si>
  <si>
    <t>UME2019</t>
  </si>
  <si>
    <t>Comunicare în limbă străină 4 / Communication in foreign Language  4</t>
  </si>
  <si>
    <t>RAPORT DE REVIZUIRE A PLANULUI DE ÎNVĂȚĂMÂNT VALABIL ÎNCEPÂND DIN ANUL UNIVERSITAR 2021-2022</t>
  </si>
  <si>
    <t>1. Imbunatatirea aptitudinilor si competențelor de cercetare socială</t>
  </si>
  <si>
    <t>2. Adaptarea curriculei la oportunitățile pieței muncii (care sa aiba in vedere dezvoltarile ulterioare ale economie locale)</t>
  </si>
  <si>
    <t>3.Imbunatatirea aptitudinilor si competențelor antreprenoriale</t>
  </si>
  <si>
    <t>1. Imbunatatirea cunostintelor si abilitatilor absolventilor de a evalua si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</si>
  <si>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</si>
  <si>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</si>
  <si>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</si>
  <si>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</si>
  <si>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1. Primaria Resita</t>
  </si>
  <si>
    <t>2. Consiliul judetean Caras-Severin</t>
  </si>
  <si>
    <t>3. ONG-uri locale (Fundatia Comunitara Banatul Montan  etc)</t>
  </si>
  <si>
    <t xml:space="preserve">4. Mediul privat (CEETRUS Resita, UCMR, TMK, etc) </t>
  </si>
  <si>
    <t>PLAN DE ÎNVĂŢĂMÂNT  valabil începând din anul universitar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</si>
</sst>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sz val="8"/>
      <color rgb="FF000000"/>
      <name val="Segoe UI"/>
      <family val="2"/>
    </font>
    <font>
      <b/>
      <sz val="11"/>
      <color theme="1"/>
      <name val="Calibri"/>
      <family val="2"/>
      <charset val="238"/>
      <scheme val="minor"/>
    </font>
    <font>
      <sz val="12"/>
      <color theme="1"/>
      <name val="Times New Roman"/>
      <family val="1"/>
    </font>
    <font>
      <sz val="12"/>
      <color theme="1"/>
      <name val="Calibri"/>
      <family val="2"/>
      <charset val="238"/>
      <scheme val="minor"/>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20">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1" fontId="2" fillId="0" borderId="0" xfId="0" applyNumberFormat="1" applyFont="1" applyAlignment="1" applyProtection="1">
      <alignment horizontal="center" vertical="center"/>
      <protection locked="0"/>
    </xf>
    <xf numFmtId="1" fontId="2" fillId="0" borderId="0" xfId="0" applyNumberFormat="1" applyFont="1" applyAlignment="1" applyProtection="1">
      <alignment horizontal="center"/>
      <protection locked="0"/>
    </xf>
    <xf numFmtId="2"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xf numFmtId="1" fontId="2" fillId="0" borderId="1" xfId="0" applyNumberFormat="1" applyFont="1" applyBorder="1" applyAlignment="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lignment horizontal="left" vertical="center"/>
    </xf>
    <xf numFmtId="0" fontId="1" fillId="0" borderId="4" xfId="0" applyFont="1" applyBorder="1" applyAlignment="1" applyProtection="1">
      <alignment horizontal="center" vertical="center" wrapText="1"/>
      <protection locked="0"/>
    </xf>
    <xf numFmtId="0" fontId="2" fillId="0" borderId="4" xfId="0" applyFont="1" applyBorder="1" applyProtection="1">
      <protection locked="0"/>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49" fontId="1" fillId="3"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1" fontId="11" fillId="5" borderId="1" xfId="0" applyNumberFormat="1" applyFont="1" applyFill="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lignment horizontal="center"/>
    </xf>
    <xf numFmtId="0" fontId="14" fillId="0" borderId="0" xfId="0" applyFont="1" applyProtection="1">
      <protection locked="0"/>
    </xf>
    <xf numFmtId="1" fontId="1" fillId="5" borderId="1" xfId="0" applyNumberFormat="1" applyFont="1" applyFill="1" applyBorder="1" applyAlignment="1" applyProtection="1">
      <alignment horizontal="left" vertical="center" wrapText="1"/>
      <protection locked="0"/>
    </xf>
    <xf numFmtId="1" fontId="1" fillId="5"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 fontId="2" fillId="5"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2" fillId="5" borderId="3" xfId="0" applyFont="1" applyFill="1" applyBorder="1" applyAlignment="1" applyProtection="1">
      <alignment horizontal="center" vertical="center" wrapText="1"/>
      <protection locked="0"/>
    </xf>
    <xf numFmtId="0" fontId="0" fillId="0" borderId="0" xfId="0" applyAlignment="1">
      <alignment horizontal="center"/>
    </xf>
    <xf numFmtId="0" fontId="1" fillId="8" borderId="1" xfId="0" applyFont="1" applyFill="1" applyBorder="1" applyAlignment="1" applyProtection="1">
      <alignment horizontal="center" vertical="center"/>
      <protection locked="0"/>
    </xf>
    <xf numFmtId="0" fontId="2" fillId="0" borderId="0" xfId="0" applyFont="1" applyAlignment="1">
      <alignment horizontal="left" vertical="center" wrapText="1"/>
    </xf>
    <xf numFmtId="1" fontId="2" fillId="0" borderId="0" xfId="0" applyNumberFormat="1" applyFont="1" applyAlignment="1">
      <alignment horizontal="center" vertical="center"/>
    </xf>
    <xf numFmtId="1" fontId="2" fillId="0" borderId="0" xfId="0" applyNumberFormat="1" applyFont="1" applyAlignment="1">
      <alignment horizontal="center"/>
    </xf>
    <xf numFmtId="2" fontId="1" fillId="0" borderId="0" xfId="0" applyNumberFormat="1" applyFont="1" applyAlignment="1">
      <alignment horizontal="center" vertical="center"/>
    </xf>
    <xf numFmtId="1" fontId="15" fillId="3" borderId="1"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left" vertical="center" wrapText="1"/>
    </xf>
    <xf numFmtId="1" fontId="15" fillId="3" borderId="1" xfId="0" applyNumberFormat="1" applyFont="1" applyFill="1" applyBorder="1" applyAlignment="1" applyProtection="1">
      <alignment horizontal="center" vertical="center"/>
      <protection locked="0"/>
    </xf>
    <xf numFmtId="1" fontId="15" fillId="3"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0" fontId="2" fillId="0" borderId="1" xfId="0" applyFont="1" applyBorder="1" applyAlignment="1">
      <alignment horizontal="left" vertical="center" wrapText="1"/>
    </xf>
    <xf numFmtId="2" fontId="1"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 fontId="2" fillId="0" borderId="1" xfId="0" applyNumberFormat="1" applyFont="1" applyBorder="1" applyAlignment="1">
      <alignment horizontal="center"/>
    </xf>
    <xf numFmtId="0" fontId="1" fillId="0" borderId="4" xfId="0" applyFont="1" applyBorder="1" applyAlignment="1">
      <alignment horizontal="left" vertical="center" wrapText="1"/>
    </xf>
    <xf numFmtId="0" fontId="0" fillId="0" borderId="4" xfId="0" applyBorder="1"/>
    <xf numFmtId="0" fontId="0" fillId="0" borderId="0" xfId="0"/>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9" fillId="0" borderId="0" xfId="0" applyFont="1"/>
    <xf numFmtId="0" fontId="2" fillId="5" borderId="1" xfId="0"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1" fontId="1" fillId="5" borderId="2" xfId="0" applyNumberFormat="1" applyFont="1" applyFill="1" applyBorder="1" applyAlignment="1" applyProtection="1">
      <alignment horizontal="left" vertical="justify" wrapText="1"/>
      <protection locked="0"/>
    </xf>
    <xf numFmtId="1" fontId="1" fillId="5" borderId="5" xfId="0" applyNumberFormat="1" applyFont="1" applyFill="1" applyBorder="1" applyAlignment="1" applyProtection="1">
      <alignment horizontal="left" vertical="justify" wrapText="1"/>
      <protection locked="0"/>
    </xf>
    <xf numFmtId="1" fontId="1" fillId="5" borderId="6" xfId="0" applyNumberFormat="1" applyFont="1" applyFill="1" applyBorder="1" applyAlignment="1" applyProtection="1">
      <alignment horizontal="left" vertical="justify" wrapText="1"/>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2" fontId="1" fillId="5" borderId="9"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7" xfId="0" applyNumberFormat="1" applyFont="1" applyFill="1" applyBorder="1" applyAlignment="1">
      <alignment horizontal="center" vertical="center"/>
    </xf>
    <xf numFmtId="2" fontId="1" fillId="5" borderId="8"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 fontId="2" fillId="5" borderId="5" xfId="0" applyNumberFormat="1" applyFont="1" applyFill="1" applyBorder="1" applyAlignment="1">
      <alignment horizontal="center" vertical="center"/>
    </xf>
    <xf numFmtId="1" fontId="2" fillId="5" borderId="6" xfId="0" applyNumberFormat="1" applyFont="1" applyFill="1" applyBorder="1" applyAlignment="1">
      <alignment horizontal="center" vertical="center"/>
    </xf>
    <xf numFmtId="2" fontId="1" fillId="5" borderId="9" xfId="0" applyNumberFormat="1" applyFont="1" applyFill="1" applyBorder="1" applyAlignment="1">
      <alignment horizontal="center" vertical="center" wrapText="1"/>
    </xf>
    <xf numFmtId="2" fontId="1" fillId="5" borderId="4" xfId="0" applyNumberFormat="1" applyFont="1" applyFill="1" applyBorder="1" applyAlignment="1">
      <alignment horizontal="center" vertical="center" wrapText="1"/>
    </xf>
    <xf numFmtId="2" fontId="1" fillId="5" borderId="10" xfId="0" applyNumberFormat="1" applyFont="1" applyFill="1" applyBorder="1" applyAlignment="1">
      <alignment horizontal="center" vertical="center" wrapText="1"/>
    </xf>
    <xf numFmtId="2" fontId="1" fillId="5" borderId="11" xfId="0" applyNumberFormat="1" applyFont="1" applyFill="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1" fontId="2" fillId="5" borderId="5" xfId="0" applyNumberFormat="1" applyFont="1" applyFill="1" applyBorder="1" applyAlignment="1">
      <alignment horizontal="center" vertical="center" wrapText="1"/>
    </xf>
    <xf numFmtId="1" fontId="2" fillId="5" borderId="6" xfId="0" applyNumberFormat="1" applyFont="1" applyFill="1" applyBorder="1" applyAlignment="1">
      <alignment horizontal="center" vertical="center" wrapText="1"/>
    </xf>
    <xf numFmtId="0" fontId="10"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9" fontId="8" fillId="0" borderId="2" xfId="0" applyNumberFormat="1" applyFont="1" applyBorder="1" applyAlignment="1">
      <alignment horizontal="center" vertical="center"/>
    </xf>
    <xf numFmtId="9" fontId="8"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xf>
    <xf numFmtId="0" fontId="1" fillId="0" borderId="6" xfId="0" applyFont="1" applyBorder="1" applyAlignment="1">
      <alignment horizontal="center"/>
    </xf>
    <xf numFmtId="9" fontId="9" fillId="0" borderId="2" xfId="0" applyNumberFormat="1" applyFont="1" applyBorder="1" applyAlignment="1">
      <alignment horizontal="center"/>
    </xf>
    <xf numFmtId="9" fontId="9" fillId="0" borderId="6" xfId="0" applyNumberFormat="1" applyFont="1" applyBorder="1" applyAlignment="1">
      <alignment horizont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 fontId="1" fillId="0" borderId="2"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 fontId="1" fillId="0" borderId="2" xfId="0" applyNumberFormat="1" applyFont="1" applyBorder="1" applyAlignment="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2" fontId="1" fillId="0" borderId="9"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1" fontId="2" fillId="0" borderId="6" xfId="0" applyNumberFormat="1" applyFont="1" applyBorder="1" applyAlignment="1">
      <alignment horizont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49" fontId="1" fillId="2" borderId="1" xfId="0" applyNumberFormat="1" applyFont="1" applyFill="1" applyBorder="1" applyAlignment="1" applyProtection="1">
      <alignment horizontal="left" vertical="center" wrapText="1"/>
      <protection locked="0"/>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Protection="1">
      <protection locked="0"/>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49" fontId="1" fillId="2" borderId="1" xfId="0" applyNumberFormat="1" applyFont="1" applyFill="1" applyBorder="1" applyAlignment="1" applyProtection="1">
      <alignment horizontal="left" vertical="top" wrapText="1"/>
      <protection locked="0"/>
    </xf>
    <xf numFmtId="0" fontId="1" fillId="0" borderId="1"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pplyProtection="1">
      <alignment horizontal="left" vertical="center"/>
      <protection locked="0"/>
    </xf>
    <xf numFmtId="0" fontId="2" fillId="0" borderId="0" xfId="0" applyFont="1" applyAlignment="1" applyProtection="1">
      <alignment horizontal="center" vertical="justify" wrapText="1"/>
      <protection locked="0"/>
    </xf>
    <xf numFmtId="0" fontId="2" fillId="0" borderId="0" xfId="0" applyFont="1" applyProtection="1">
      <protection locked="0"/>
    </xf>
    <xf numFmtId="0" fontId="1" fillId="0" borderId="0" xfId="0" applyFont="1" applyAlignment="1" applyProtection="1">
      <alignment vertical="center" wrapText="1"/>
      <protection locked="0"/>
    </xf>
    <xf numFmtId="0" fontId="2" fillId="5" borderId="0" xfId="0" applyFont="1" applyFill="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7" xfId="0" applyFont="1" applyBorder="1" applyAlignment="1" applyProtection="1">
      <alignment wrapText="1"/>
      <protection locked="0"/>
    </xf>
    <xf numFmtId="0" fontId="0" fillId="0" borderId="7" xfId="0" applyBorder="1" applyAlignment="1">
      <alignment wrapText="1"/>
    </xf>
    <xf numFmtId="0" fontId="1" fillId="5" borderId="0" xfId="0" applyFont="1" applyFill="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 fillId="5" borderId="0" xfId="0" applyFont="1" applyFill="1" applyAlignment="1" applyProtection="1">
      <alignment vertical="center" wrapText="1"/>
      <protection locked="0"/>
    </xf>
    <xf numFmtId="0" fontId="1" fillId="5" borderId="0" xfId="0" applyFont="1" applyFill="1" applyAlignment="1" applyProtection="1">
      <alignment vertical="center"/>
      <protection locked="0"/>
    </xf>
    <xf numFmtId="0" fontId="15" fillId="5" borderId="0" xfId="0" applyFont="1" applyFill="1" applyAlignment="1" applyProtection="1">
      <alignment vertical="center"/>
      <protection locked="0"/>
    </xf>
    <xf numFmtId="0" fontId="1" fillId="0" borderId="0" xfId="0" applyFont="1" applyAlignment="1" applyProtection="1">
      <alignment vertical="top" wrapText="1"/>
      <protection locked="0"/>
    </xf>
    <xf numFmtId="0" fontId="2" fillId="0" borderId="0" xfId="0" applyFont="1" applyAlignment="1" applyProtection="1">
      <alignment vertical="center"/>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lignment wrapText="1"/>
    </xf>
    <xf numFmtId="0" fontId="1" fillId="0" borderId="0" xfId="0" applyFont="1" applyAlignment="1">
      <alignment wrapText="1"/>
    </xf>
    <xf numFmtId="0" fontId="1" fillId="4" borderId="14" xfId="0" applyFont="1" applyFill="1" applyBorder="1" applyAlignment="1">
      <alignment wrapText="1"/>
    </xf>
    <xf numFmtId="0" fontId="1" fillId="4" borderId="0" xfId="0" applyFont="1" applyFill="1" applyAlignment="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4" fillId="0" borderId="0" xfId="0" applyFont="1" applyProtection="1">
      <protection locked="0"/>
    </xf>
    <xf numFmtId="0" fontId="15" fillId="7" borderId="0" xfId="0" applyFont="1" applyFill="1" applyAlignment="1" applyProtection="1">
      <alignment vertical="center" wrapText="1"/>
      <protection locked="0"/>
    </xf>
    <xf numFmtId="0" fontId="16" fillId="7" borderId="0" xfId="0" applyFont="1" applyFill="1" applyAlignment="1">
      <alignment vertical="center" wrapText="1"/>
    </xf>
    <xf numFmtId="0" fontId="16"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xf numFmtId="0" fontId="0" fillId="9" borderId="14" xfId="0" applyFill="1" applyBorder="1"/>
    <xf numFmtId="0" fontId="19" fillId="0" borderId="14" xfId="0" applyFont="1" applyBorder="1" applyAlignment="1">
      <alignment horizontal="justify" vertical="center"/>
    </xf>
    <xf numFmtId="0" fontId="20" fillId="0" borderId="0" xfId="0" applyFont="1"/>
    <xf numFmtId="0" fontId="20" fillId="0" borderId="14" xfId="0" applyFont="1" applyBorder="1"/>
    <xf numFmtId="0" fontId="0" fillId="0" borderId="14" xfId="0" applyBorder="1"/>
    <xf numFmtId="0" fontId="1" fillId="8" borderId="14" xfId="0" applyFont="1" applyFill="1" applyBorder="1" applyAlignment="1" applyProtection="1">
      <alignment vertical="top" wrapText="1"/>
      <protection locked="0"/>
    </xf>
    <xf numFmtId="0" fontId="1" fillId="8" borderId="0" xfId="0" applyFont="1" applyFill="1" applyAlignment="1" applyProtection="1">
      <alignment vertical="top" wrapText="1"/>
      <protection locked="0"/>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center"/>
    </xf>
    <xf numFmtId="0" fontId="18" fillId="0" borderId="0" xfId="0" applyFont="1" applyAlignment="1">
      <alignment horizontal="center"/>
    </xf>
    <xf numFmtId="0" fontId="18" fillId="0" borderId="1"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8" fillId="0" borderId="2" xfId="0" applyFont="1" applyBorder="1" applyAlignment="1">
      <alignment horizontal="left"/>
    </xf>
    <xf numFmtId="0" fontId="18" fillId="0" borderId="5" xfId="0" applyFont="1" applyBorder="1" applyAlignment="1">
      <alignment horizontal="left"/>
    </xf>
    <xf numFmtId="0" fontId="18" fillId="0" borderId="6" xfId="0" applyFont="1" applyBorder="1" applyAlignment="1">
      <alignment horizontal="left"/>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7944240" y="381902"/>
              <a:ext cx="1325561" cy="190493"/>
              <a:chOff x="7355864" y="381912"/>
              <a:chExt cx="1216705" cy="188695"/>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355864" y="38191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7944240" y="1428752"/>
              <a:ext cx="1325561" cy="190492"/>
              <a:chOff x="7355864" y="381872"/>
              <a:chExt cx="1216705" cy="188695"/>
            </a:xfrm>
          </xdr:grpSpPr>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355864" y="38187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7944240" y="1809752"/>
              <a:ext cx="1325561" cy="190492"/>
              <a:chOff x="7355864" y="381872"/>
              <a:chExt cx="1216705" cy="188695"/>
            </a:xfrm>
          </xdr:grpSpPr>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355864" y="38187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7944240" y="2286902"/>
              <a:ext cx="1325561" cy="409567"/>
              <a:chOff x="7355864" y="381891"/>
              <a:chExt cx="1216705" cy="188695"/>
            </a:xfrm>
          </xdr:grpSpPr>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7355864"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944240" y="3176320"/>
              <a:ext cx="1325561" cy="190492"/>
              <a:chOff x="7355864" y="381872"/>
              <a:chExt cx="1216705" cy="188695"/>
            </a:xfrm>
          </xdr:grpSpPr>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7355864" y="38187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7944240" y="3557320"/>
              <a:ext cx="1325561" cy="190492"/>
              <a:chOff x="7355864" y="381872"/>
              <a:chExt cx="1216705" cy="188695"/>
            </a:xfrm>
          </xdr:grpSpPr>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7355864" y="38187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7944240" y="3938320"/>
              <a:ext cx="1325561" cy="190492"/>
              <a:chOff x="7355864" y="381872"/>
              <a:chExt cx="1216705" cy="188695"/>
            </a:xfrm>
          </xdr:grpSpPr>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7355864" y="38187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7943881" y="1047393"/>
              <a:ext cx="1325561" cy="190492"/>
              <a:chOff x="7355864" y="381872"/>
              <a:chExt cx="1216705" cy="188695"/>
            </a:xfrm>
          </xdr:grpSpPr>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7355864" y="38187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944240" y="4319320"/>
              <a:ext cx="1325561" cy="190492"/>
              <a:chOff x="7355864" y="381872"/>
              <a:chExt cx="1216705" cy="188695"/>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7355864" y="38187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944240" y="4700320"/>
              <a:ext cx="1325561" cy="190492"/>
              <a:chOff x="7355864" y="381872"/>
              <a:chExt cx="1216705" cy="188695"/>
            </a:xfrm>
          </xdr:grpSpPr>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7355864" y="38187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7944240" y="381902"/>
              <a:ext cx="1325561" cy="190493"/>
              <a:chOff x="7355857" y="381905"/>
              <a:chExt cx="1216705" cy="188695"/>
            </a:xfrm>
          </xdr:grpSpPr>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7355857" y="38190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7944240" y="1428752"/>
              <a:ext cx="1325561" cy="190492"/>
              <a:chOff x="7355857" y="381873"/>
              <a:chExt cx="1216705" cy="188695"/>
            </a:xfrm>
          </xdr:grpSpPr>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7355857" y="381873"/>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0" name="Group 49">
              <a:extLst>
                <a:ext uri="{FF2B5EF4-FFF2-40B4-BE49-F238E27FC236}">
                  <a16:creationId xmlns:a16="http://schemas.microsoft.com/office/drawing/2014/main" id="{00000000-0008-0000-0100-000032000000}"/>
                </a:ext>
              </a:extLst>
            </xdr:cNvPr>
            <xdr:cNvGrpSpPr/>
          </xdr:nvGrpSpPr>
          <xdr:grpSpPr>
            <a:xfrm>
              <a:off x="7944240" y="1809752"/>
              <a:ext cx="1325561" cy="190492"/>
              <a:chOff x="7355857" y="381873"/>
              <a:chExt cx="1216705" cy="188695"/>
            </a:xfrm>
          </xdr:grpSpPr>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7355857" y="381873"/>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54" name="Group 53">
              <a:extLst>
                <a:ext uri="{FF2B5EF4-FFF2-40B4-BE49-F238E27FC236}">
                  <a16:creationId xmlns:a16="http://schemas.microsoft.com/office/drawing/2014/main" id="{00000000-0008-0000-0100-000036000000}"/>
                </a:ext>
              </a:extLst>
            </xdr:cNvPr>
            <xdr:cNvGrpSpPr/>
          </xdr:nvGrpSpPr>
          <xdr:grpSpPr>
            <a:xfrm>
              <a:off x="7944240" y="2286902"/>
              <a:ext cx="1325561" cy="409567"/>
              <a:chOff x="7355857" y="381891"/>
              <a:chExt cx="1216705" cy="188695"/>
            </a:xfrm>
          </xdr:grpSpPr>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7355857"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7944240" y="3176320"/>
              <a:ext cx="1325561" cy="190492"/>
              <a:chOff x="7355857" y="381873"/>
              <a:chExt cx="1216705" cy="188695"/>
            </a:xfrm>
          </xdr:grpSpPr>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7355857" y="381873"/>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62" name="Group 61">
              <a:extLst>
                <a:ext uri="{FF2B5EF4-FFF2-40B4-BE49-F238E27FC236}">
                  <a16:creationId xmlns:a16="http://schemas.microsoft.com/office/drawing/2014/main" id="{00000000-0008-0000-0100-00003E000000}"/>
                </a:ext>
              </a:extLst>
            </xdr:cNvPr>
            <xdr:cNvGrpSpPr/>
          </xdr:nvGrpSpPr>
          <xdr:grpSpPr>
            <a:xfrm>
              <a:off x="7944240" y="3557320"/>
              <a:ext cx="1325561" cy="190492"/>
              <a:chOff x="7355857" y="381873"/>
              <a:chExt cx="1216705" cy="188695"/>
            </a:xfrm>
          </xdr:grpSpPr>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7355857" y="381873"/>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66" name="Group 65">
              <a:extLst>
                <a:ext uri="{FF2B5EF4-FFF2-40B4-BE49-F238E27FC236}">
                  <a16:creationId xmlns:a16="http://schemas.microsoft.com/office/drawing/2014/main" id="{00000000-0008-0000-0100-000042000000}"/>
                </a:ext>
              </a:extLst>
            </xdr:cNvPr>
            <xdr:cNvGrpSpPr/>
          </xdr:nvGrpSpPr>
          <xdr:grpSpPr>
            <a:xfrm>
              <a:off x="7944240" y="3938320"/>
              <a:ext cx="1325561" cy="190492"/>
              <a:chOff x="7355857" y="381873"/>
              <a:chExt cx="1216705" cy="188695"/>
            </a:xfrm>
          </xdr:grpSpPr>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7355857" y="381873"/>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70" name="Group 69">
              <a:extLst>
                <a:ext uri="{FF2B5EF4-FFF2-40B4-BE49-F238E27FC236}">
                  <a16:creationId xmlns:a16="http://schemas.microsoft.com/office/drawing/2014/main" id="{00000000-0008-0000-0100-000046000000}"/>
                </a:ext>
              </a:extLst>
            </xdr:cNvPr>
            <xdr:cNvGrpSpPr/>
          </xdr:nvGrpSpPr>
          <xdr:grpSpPr>
            <a:xfrm>
              <a:off x="7943881" y="1047393"/>
              <a:ext cx="1325561" cy="190492"/>
              <a:chOff x="7355857" y="381873"/>
              <a:chExt cx="1216705" cy="188695"/>
            </a:xfrm>
          </xdr:grpSpPr>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7355857" y="381873"/>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74" name="Group 73">
              <a:extLst>
                <a:ext uri="{FF2B5EF4-FFF2-40B4-BE49-F238E27FC236}">
                  <a16:creationId xmlns:a16="http://schemas.microsoft.com/office/drawing/2014/main" id="{00000000-0008-0000-0100-00004A000000}"/>
                </a:ext>
              </a:extLst>
            </xdr:cNvPr>
            <xdr:cNvGrpSpPr/>
          </xdr:nvGrpSpPr>
          <xdr:grpSpPr>
            <a:xfrm>
              <a:off x="7944240" y="4319320"/>
              <a:ext cx="1325561" cy="190492"/>
              <a:chOff x="7355857" y="381873"/>
              <a:chExt cx="1216705" cy="188695"/>
            </a:xfrm>
          </xdr:grpSpPr>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7355857" y="381873"/>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7944240" y="4700320"/>
              <a:ext cx="1325561" cy="190492"/>
              <a:chOff x="7355857" y="381873"/>
              <a:chExt cx="1216705" cy="188695"/>
            </a:xfrm>
          </xdr:grpSpPr>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7355857" y="381873"/>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5" name="Option Button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03"/>
  <sheetViews>
    <sheetView tabSelected="1" view="pageLayout" topLeftCell="A288" zoomScale="70" zoomScaleNormal="100" zoomScalePageLayoutView="70" workbookViewId="0">
      <selection activeCell="A4" sqref="A4:K5"/>
    </sheetView>
  </sheetViews>
  <sheetFormatPr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7.85546875" style="1" customWidth="1"/>
    <col min="13" max="13" width="5.5703125" style="1" customWidth="1"/>
    <col min="14" max="16" width="6" style="1" customWidth="1"/>
    <col min="17" max="17" width="4.85546875" style="1" customWidth="1"/>
    <col min="18" max="18" width="6" style="1" customWidth="1"/>
    <col min="19" max="19" width="6.140625" style="1" customWidth="1"/>
    <col min="20" max="20" width="9.28515625" style="1" customWidth="1"/>
    <col min="21" max="26" width="9.140625" style="1"/>
    <col min="27" max="27" width="11" style="1" customWidth="1"/>
    <col min="28" max="16384" width="9.140625" style="1"/>
  </cols>
  <sheetData>
    <row r="1" spans="1:28" ht="15.75" customHeight="1" x14ac:dyDescent="0.2">
      <c r="A1" s="229" t="s">
        <v>249</v>
      </c>
      <c r="B1" s="229"/>
      <c r="C1" s="229"/>
      <c r="D1" s="229"/>
      <c r="E1" s="229"/>
      <c r="F1" s="229"/>
      <c r="G1" s="229"/>
      <c r="H1" s="229"/>
      <c r="I1" s="229"/>
      <c r="J1" s="229"/>
      <c r="K1" s="229"/>
      <c r="M1" s="231" t="s">
        <v>19</v>
      </c>
      <c r="N1" s="231"/>
      <c r="O1" s="231"/>
      <c r="P1" s="231"/>
      <c r="Q1" s="231"/>
      <c r="R1" s="231"/>
      <c r="S1" s="231"/>
      <c r="T1" s="231"/>
    </row>
    <row r="2" spans="1:28" ht="6.75" customHeight="1" x14ac:dyDescent="0.2">
      <c r="A2" s="229"/>
      <c r="B2" s="229"/>
      <c r="C2" s="229"/>
      <c r="D2" s="229"/>
      <c r="E2" s="229"/>
      <c r="F2" s="229"/>
      <c r="G2" s="229"/>
      <c r="H2" s="229"/>
      <c r="I2" s="229"/>
      <c r="J2" s="229"/>
      <c r="K2" s="229"/>
    </row>
    <row r="3" spans="1:28" ht="24" customHeight="1" x14ac:dyDescent="0.2">
      <c r="A3" s="230" t="s">
        <v>0</v>
      </c>
      <c r="B3" s="230"/>
      <c r="C3" s="230"/>
      <c r="D3" s="230"/>
      <c r="E3" s="230"/>
      <c r="F3" s="230"/>
      <c r="G3" s="230"/>
      <c r="H3" s="230"/>
      <c r="I3" s="230"/>
      <c r="J3" s="230"/>
      <c r="K3" s="230"/>
      <c r="M3" s="236"/>
      <c r="N3" s="237"/>
      <c r="O3" s="240" t="s">
        <v>35</v>
      </c>
      <c r="P3" s="241"/>
      <c r="Q3" s="242"/>
      <c r="R3" s="240" t="s">
        <v>36</v>
      </c>
      <c r="S3" s="241"/>
      <c r="T3" s="242"/>
      <c r="U3" s="263" t="str">
        <f>IF(O4&gt;=12,"Corect","Trebuie alocate cel puțin 12 de ore pe săptămână")</f>
        <v>Corect</v>
      </c>
      <c r="V3" s="264"/>
      <c r="W3" s="264"/>
      <c r="X3" s="264"/>
    </row>
    <row r="4" spans="1:28" ht="17.25" customHeight="1" x14ac:dyDescent="0.2">
      <c r="A4" s="233" t="s">
        <v>152</v>
      </c>
      <c r="B4" s="233"/>
      <c r="C4" s="233"/>
      <c r="D4" s="233"/>
      <c r="E4" s="233"/>
      <c r="F4" s="233"/>
      <c r="G4" s="233"/>
      <c r="H4" s="233"/>
      <c r="I4" s="233"/>
      <c r="J4" s="233"/>
      <c r="K4" s="233"/>
      <c r="M4" s="238" t="s">
        <v>14</v>
      </c>
      <c r="N4" s="239"/>
      <c r="O4" s="245">
        <f>N42</f>
        <v>15</v>
      </c>
      <c r="P4" s="246"/>
      <c r="Q4" s="247"/>
      <c r="R4" s="245">
        <f>N53</f>
        <v>15</v>
      </c>
      <c r="S4" s="246"/>
      <c r="T4" s="247"/>
      <c r="U4" s="263" t="str">
        <f>IF(R4&gt;=12,"Corect","Trebuie alocate cel puțin 12 de ore pe săptămână")</f>
        <v>Corect</v>
      </c>
      <c r="V4" s="264"/>
      <c r="W4" s="264"/>
      <c r="X4" s="264"/>
    </row>
    <row r="5" spans="1:28" ht="16.5" customHeight="1" x14ac:dyDescent="0.2">
      <c r="A5" s="233"/>
      <c r="B5" s="233"/>
      <c r="C5" s="233"/>
      <c r="D5" s="233"/>
      <c r="E5" s="233"/>
      <c r="F5" s="233"/>
      <c r="G5" s="233"/>
      <c r="H5" s="233"/>
      <c r="I5" s="233"/>
      <c r="J5" s="233"/>
      <c r="K5" s="233"/>
      <c r="M5" s="238" t="s">
        <v>15</v>
      </c>
      <c r="N5" s="239"/>
      <c r="O5" s="245">
        <f>N63</f>
        <v>15</v>
      </c>
      <c r="P5" s="246"/>
      <c r="Q5" s="247"/>
      <c r="R5" s="245">
        <f>N74</f>
        <v>15</v>
      </c>
      <c r="S5" s="246"/>
      <c r="T5" s="247"/>
      <c r="U5" s="263" t="str">
        <f>IF(O5&gt;=12,"Corect","Trebuie alocate cel puțin 12 de ore pe săptămână")</f>
        <v>Corect</v>
      </c>
      <c r="V5" s="264"/>
      <c r="W5" s="264"/>
      <c r="X5" s="264"/>
    </row>
    <row r="6" spans="1:28" ht="15" customHeight="1" x14ac:dyDescent="0.2">
      <c r="A6" s="251" t="s">
        <v>153</v>
      </c>
      <c r="B6" s="251"/>
      <c r="C6" s="251"/>
      <c r="D6" s="251"/>
      <c r="E6" s="251"/>
      <c r="F6" s="251"/>
      <c r="G6" s="251"/>
      <c r="H6" s="251"/>
      <c r="I6" s="251"/>
      <c r="J6" s="251"/>
      <c r="K6" s="251"/>
      <c r="M6" s="253"/>
      <c r="N6" s="253"/>
      <c r="O6" s="252"/>
      <c r="P6" s="252"/>
      <c r="Q6" s="252"/>
      <c r="R6" s="252"/>
      <c r="S6" s="252"/>
      <c r="T6" s="252"/>
      <c r="U6" s="263" t="str">
        <f>IF(R5&gt;=12,"Corect","Trebuie alocate cel puțin 12 de ore pe săptămână")</f>
        <v>Corect</v>
      </c>
      <c r="V6" s="264"/>
      <c r="W6" s="264"/>
      <c r="X6" s="264"/>
    </row>
    <row r="7" spans="1:28" ht="18" customHeight="1" x14ac:dyDescent="0.2">
      <c r="A7" s="254" t="s">
        <v>156</v>
      </c>
      <c r="B7" s="254"/>
      <c r="C7" s="254"/>
      <c r="D7" s="254"/>
      <c r="E7" s="254"/>
      <c r="F7" s="254"/>
      <c r="G7" s="254"/>
      <c r="H7" s="254"/>
      <c r="I7" s="254"/>
      <c r="J7" s="254"/>
      <c r="K7" s="254"/>
    </row>
    <row r="8" spans="1:28" ht="18.75" customHeight="1" x14ac:dyDescent="0.2">
      <c r="A8" s="255" t="s">
        <v>154</v>
      </c>
      <c r="B8" s="255"/>
      <c r="C8" s="255"/>
      <c r="D8" s="255"/>
      <c r="E8" s="255"/>
      <c r="F8" s="255"/>
      <c r="G8" s="255"/>
      <c r="H8" s="255"/>
      <c r="I8" s="255"/>
      <c r="J8" s="255"/>
      <c r="K8" s="255"/>
      <c r="M8" s="232" t="s">
        <v>95</v>
      </c>
      <c r="N8" s="232"/>
      <c r="O8" s="232"/>
      <c r="P8" s="232"/>
      <c r="Q8" s="232"/>
      <c r="R8" s="232"/>
      <c r="S8" s="232"/>
      <c r="T8" s="232"/>
    </row>
    <row r="9" spans="1:28" ht="15" customHeight="1" x14ac:dyDescent="0.2">
      <c r="A9" s="235" t="s">
        <v>100</v>
      </c>
      <c r="B9" s="235"/>
      <c r="C9" s="235"/>
      <c r="D9" s="235"/>
      <c r="E9" s="235"/>
      <c r="F9" s="235"/>
      <c r="G9" s="235"/>
      <c r="H9" s="235"/>
      <c r="I9" s="235"/>
      <c r="J9" s="235"/>
      <c r="K9" s="235"/>
      <c r="M9" s="232"/>
      <c r="N9" s="232"/>
      <c r="O9" s="232"/>
      <c r="P9" s="232"/>
      <c r="Q9" s="232"/>
      <c r="R9" s="232"/>
      <c r="S9" s="232"/>
      <c r="T9" s="232"/>
      <c r="U9" s="265" t="s">
        <v>92</v>
      </c>
      <c r="V9" s="266"/>
      <c r="W9" s="266"/>
      <c r="X9" s="267"/>
      <c r="Y9" s="267"/>
      <c r="Z9" s="267"/>
    </row>
    <row r="10" spans="1:28" ht="16.5" customHeight="1" x14ac:dyDescent="0.2">
      <c r="A10" s="235" t="s">
        <v>61</v>
      </c>
      <c r="B10" s="235"/>
      <c r="C10" s="235"/>
      <c r="D10" s="235"/>
      <c r="E10" s="235"/>
      <c r="F10" s="235"/>
      <c r="G10" s="235"/>
      <c r="H10" s="235"/>
      <c r="I10" s="235"/>
      <c r="J10" s="235"/>
      <c r="K10" s="235"/>
      <c r="M10" s="232"/>
      <c r="N10" s="232"/>
      <c r="O10" s="232"/>
      <c r="P10" s="232"/>
      <c r="Q10" s="232"/>
      <c r="R10" s="232"/>
      <c r="S10" s="232"/>
      <c r="T10" s="232"/>
      <c r="U10" s="266"/>
      <c r="V10" s="266"/>
      <c r="W10" s="266"/>
      <c r="X10" s="267"/>
      <c r="Y10" s="267"/>
      <c r="Z10" s="267"/>
    </row>
    <row r="11" spans="1:28" x14ac:dyDescent="0.2">
      <c r="A11" s="235" t="s">
        <v>17</v>
      </c>
      <c r="B11" s="235"/>
      <c r="C11" s="235"/>
      <c r="D11" s="235"/>
      <c r="E11" s="235"/>
      <c r="F11" s="235"/>
      <c r="G11" s="235"/>
      <c r="H11" s="235"/>
      <c r="I11" s="235"/>
      <c r="J11" s="235"/>
      <c r="K11" s="235"/>
      <c r="M11" s="232"/>
      <c r="N11" s="232"/>
      <c r="O11" s="232"/>
      <c r="P11" s="232"/>
      <c r="Q11" s="232"/>
      <c r="R11" s="232"/>
      <c r="S11" s="232"/>
      <c r="T11" s="232"/>
      <c r="U11" s="266"/>
      <c r="V11" s="266"/>
      <c r="W11" s="266"/>
      <c r="X11" s="267"/>
      <c r="Y11" s="267"/>
      <c r="Z11" s="267"/>
    </row>
    <row r="12" spans="1:28" ht="10.5" customHeight="1" x14ac:dyDescent="0.2">
      <c r="A12" s="235" t="s">
        <v>155</v>
      </c>
      <c r="B12" s="235"/>
      <c r="C12" s="235"/>
      <c r="D12" s="235"/>
      <c r="E12" s="235"/>
      <c r="F12" s="235"/>
      <c r="G12" s="235"/>
      <c r="H12" s="235"/>
      <c r="I12" s="235"/>
      <c r="J12" s="235"/>
      <c r="K12" s="235"/>
      <c r="M12" s="2"/>
      <c r="N12" s="2"/>
      <c r="O12" s="2"/>
      <c r="P12" s="2"/>
      <c r="Q12" s="2"/>
      <c r="R12" s="2"/>
      <c r="U12" s="266"/>
      <c r="V12" s="266"/>
      <c r="W12" s="266"/>
      <c r="X12" s="267"/>
      <c r="Y12" s="267"/>
      <c r="Z12" s="267"/>
    </row>
    <row r="13" spans="1:28" x14ac:dyDescent="0.2">
      <c r="A13" s="258" t="s">
        <v>70</v>
      </c>
      <c r="B13" s="258"/>
      <c r="C13" s="258"/>
      <c r="D13" s="258"/>
      <c r="E13" s="258"/>
      <c r="F13" s="258"/>
      <c r="G13" s="258"/>
      <c r="H13" s="258"/>
      <c r="I13" s="258"/>
      <c r="J13" s="258"/>
      <c r="K13" s="258"/>
      <c r="M13" s="248" t="s">
        <v>20</v>
      </c>
      <c r="N13" s="248"/>
      <c r="O13" s="248"/>
      <c r="P13" s="248"/>
      <c r="Q13" s="248"/>
      <c r="R13" s="248"/>
      <c r="S13" s="248"/>
      <c r="T13" s="248"/>
    </row>
    <row r="14" spans="1:28" ht="12.75" customHeight="1" x14ac:dyDescent="0.2">
      <c r="A14" s="258" t="s">
        <v>62</v>
      </c>
      <c r="B14" s="258"/>
      <c r="C14" s="258"/>
      <c r="D14" s="258"/>
      <c r="E14" s="258"/>
      <c r="F14" s="258"/>
      <c r="G14" s="258"/>
      <c r="H14" s="258"/>
      <c r="I14" s="258"/>
      <c r="J14" s="258"/>
      <c r="K14" s="258"/>
      <c r="M14" s="232" t="s">
        <v>159</v>
      </c>
      <c r="N14" s="232"/>
      <c r="O14" s="232"/>
      <c r="P14" s="232"/>
      <c r="Q14" s="232"/>
      <c r="R14" s="232"/>
      <c r="S14" s="232"/>
      <c r="T14" s="232"/>
    </row>
    <row r="15" spans="1:28" ht="12.75" customHeight="1" x14ac:dyDescent="0.2">
      <c r="A15" s="256" t="s">
        <v>157</v>
      </c>
      <c r="B15" s="256"/>
      <c r="C15" s="256"/>
      <c r="D15" s="256"/>
      <c r="E15" s="256"/>
      <c r="F15" s="256"/>
      <c r="G15" s="256"/>
      <c r="H15" s="256"/>
      <c r="I15" s="256"/>
      <c r="J15" s="256"/>
      <c r="K15" s="256"/>
      <c r="M15" s="232" t="s">
        <v>160</v>
      </c>
      <c r="N15" s="232"/>
      <c r="O15" s="232"/>
      <c r="P15" s="232"/>
      <c r="Q15" s="232"/>
      <c r="R15" s="232"/>
      <c r="S15" s="232"/>
      <c r="T15" s="232"/>
      <c r="U15" s="268" t="s">
        <v>93</v>
      </c>
      <c r="V15" s="268"/>
      <c r="W15" s="268"/>
      <c r="X15" s="268"/>
      <c r="Y15" s="268"/>
      <c r="Z15" s="268"/>
    </row>
    <row r="16" spans="1:28" ht="12.75" customHeight="1" x14ac:dyDescent="0.25">
      <c r="A16" s="256" t="s">
        <v>158</v>
      </c>
      <c r="B16" s="256"/>
      <c r="C16" s="256"/>
      <c r="D16" s="256"/>
      <c r="E16" s="256"/>
      <c r="F16" s="256"/>
      <c r="G16" s="256"/>
      <c r="H16" s="256"/>
      <c r="I16" s="256"/>
      <c r="J16" s="256"/>
      <c r="K16" s="256"/>
      <c r="M16" s="232" t="s">
        <v>161</v>
      </c>
      <c r="N16" s="232"/>
      <c r="O16" s="232"/>
      <c r="P16" s="232"/>
      <c r="Q16" s="232"/>
      <c r="R16" s="232"/>
      <c r="S16" s="232"/>
      <c r="T16" s="232"/>
      <c r="U16" s="268"/>
      <c r="V16" s="268"/>
      <c r="W16" s="268"/>
      <c r="X16" s="268"/>
      <c r="Y16" s="268"/>
      <c r="Z16" s="268"/>
      <c r="AA16" s="272"/>
      <c r="AB16" s="90"/>
    </row>
    <row r="17" spans="1:28" ht="12.75" customHeight="1" x14ac:dyDescent="0.2">
      <c r="A17" s="235" t="s">
        <v>1</v>
      </c>
      <c r="B17" s="235"/>
      <c r="C17" s="235"/>
      <c r="D17" s="235"/>
      <c r="E17" s="235"/>
      <c r="F17" s="235"/>
      <c r="G17" s="235"/>
      <c r="H17" s="235"/>
      <c r="I17" s="235"/>
      <c r="J17" s="235"/>
      <c r="K17" s="235"/>
      <c r="M17" s="232"/>
      <c r="N17" s="232"/>
      <c r="O17" s="232"/>
      <c r="P17" s="232"/>
      <c r="Q17" s="232"/>
      <c r="R17" s="232"/>
      <c r="S17" s="232"/>
      <c r="T17" s="232"/>
      <c r="U17" s="268"/>
      <c r="V17" s="268"/>
      <c r="W17" s="268"/>
      <c r="X17" s="268"/>
      <c r="Y17" s="268"/>
      <c r="Z17" s="268"/>
    </row>
    <row r="18" spans="1:28" ht="14.25" customHeight="1" x14ac:dyDescent="0.2">
      <c r="A18" s="235" t="s">
        <v>71</v>
      </c>
      <c r="B18" s="235"/>
      <c r="C18" s="235"/>
      <c r="D18" s="235"/>
      <c r="E18" s="235"/>
      <c r="F18" s="235"/>
      <c r="G18" s="235"/>
      <c r="H18" s="235"/>
      <c r="I18" s="235"/>
      <c r="J18" s="235"/>
      <c r="K18" s="235"/>
      <c r="M18" s="141"/>
      <c r="N18" s="141"/>
      <c r="O18" s="141"/>
      <c r="P18" s="141"/>
      <c r="Q18" s="141"/>
      <c r="R18" s="141"/>
      <c r="S18" s="141"/>
      <c r="T18" s="141"/>
    </row>
    <row r="19" spans="1:28" x14ac:dyDescent="0.2">
      <c r="A19" s="235"/>
      <c r="B19" s="235"/>
      <c r="C19" s="235"/>
      <c r="D19" s="235"/>
      <c r="E19" s="235"/>
      <c r="F19" s="235"/>
      <c r="G19" s="235"/>
      <c r="H19" s="235"/>
      <c r="I19" s="235"/>
      <c r="J19" s="235"/>
      <c r="K19" s="235"/>
      <c r="M19" s="141"/>
      <c r="N19" s="141"/>
      <c r="O19" s="141"/>
      <c r="P19" s="141"/>
      <c r="Q19" s="141"/>
      <c r="R19" s="141"/>
      <c r="S19" s="141"/>
      <c r="T19" s="141"/>
    </row>
    <row r="20" spans="1:28" ht="7.5" customHeight="1" x14ac:dyDescent="0.2">
      <c r="A20" s="232" t="s">
        <v>83</v>
      </c>
      <c r="B20" s="232"/>
      <c r="C20" s="232"/>
      <c r="D20" s="232"/>
      <c r="E20" s="232"/>
      <c r="F20" s="232"/>
      <c r="G20" s="232"/>
      <c r="H20" s="232"/>
      <c r="I20" s="232"/>
      <c r="J20" s="232"/>
      <c r="K20" s="232"/>
      <c r="M20" s="2"/>
      <c r="N20" s="2"/>
      <c r="O20" s="2"/>
      <c r="P20" s="2"/>
      <c r="Q20" s="2"/>
      <c r="R20" s="2"/>
      <c r="U20" s="269" t="s">
        <v>94</v>
      </c>
      <c r="V20" s="270"/>
      <c r="W20" s="270"/>
      <c r="X20" s="270"/>
      <c r="Y20" s="270"/>
      <c r="Z20" s="270"/>
      <c r="AA20" s="271"/>
    </row>
    <row r="21" spans="1:28" ht="15" customHeight="1" x14ac:dyDescent="0.2">
      <c r="A21" s="232"/>
      <c r="B21" s="232"/>
      <c r="C21" s="232"/>
      <c r="D21" s="232"/>
      <c r="E21" s="232"/>
      <c r="F21" s="232"/>
      <c r="G21" s="232"/>
      <c r="H21" s="232"/>
      <c r="I21" s="232"/>
      <c r="J21" s="232"/>
      <c r="K21" s="232"/>
      <c r="M21" s="141" t="s">
        <v>108</v>
      </c>
      <c r="N21" s="141"/>
      <c r="O21" s="141"/>
      <c r="P21" s="141"/>
      <c r="Q21" s="141"/>
      <c r="R21" s="141"/>
      <c r="S21" s="141"/>
      <c r="T21" s="141"/>
      <c r="U21" s="271"/>
      <c r="V21" s="271"/>
      <c r="W21" s="271"/>
      <c r="X21" s="271"/>
      <c r="Y21" s="271"/>
      <c r="Z21" s="271"/>
      <c r="AA21" s="271"/>
    </row>
    <row r="22" spans="1:28" ht="15" customHeight="1" x14ac:dyDescent="0.2">
      <c r="A22" s="232"/>
      <c r="B22" s="232"/>
      <c r="C22" s="232"/>
      <c r="D22" s="232"/>
      <c r="E22" s="232"/>
      <c r="F22" s="232"/>
      <c r="G22" s="232"/>
      <c r="H22" s="232"/>
      <c r="I22" s="232"/>
      <c r="J22" s="232"/>
      <c r="K22" s="232"/>
      <c r="M22" s="141"/>
      <c r="N22" s="141"/>
      <c r="O22" s="141"/>
      <c r="P22" s="141"/>
      <c r="Q22" s="141"/>
      <c r="R22" s="141"/>
      <c r="S22" s="141"/>
      <c r="T22" s="141"/>
      <c r="U22" s="271"/>
      <c r="V22" s="271"/>
      <c r="W22" s="271"/>
      <c r="X22" s="271"/>
      <c r="Y22" s="271"/>
      <c r="Z22" s="271"/>
      <c r="AA22" s="271"/>
    </row>
    <row r="23" spans="1:28" ht="24" customHeight="1" x14ac:dyDescent="0.2">
      <c r="A23" s="232"/>
      <c r="B23" s="232"/>
      <c r="C23" s="232"/>
      <c r="D23" s="232"/>
      <c r="E23" s="232"/>
      <c r="F23" s="232"/>
      <c r="G23" s="232"/>
      <c r="H23" s="232"/>
      <c r="I23" s="232"/>
      <c r="J23" s="232"/>
      <c r="K23" s="232"/>
      <c r="M23" s="141"/>
      <c r="N23" s="141"/>
      <c r="O23" s="141"/>
      <c r="P23" s="141"/>
      <c r="Q23" s="141"/>
      <c r="R23" s="141"/>
      <c r="S23" s="141"/>
      <c r="T23" s="141"/>
      <c r="U23" s="271"/>
      <c r="V23" s="271"/>
      <c r="W23" s="271"/>
      <c r="X23" s="271"/>
      <c r="Y23" s="271"/>
      <c r="Z23" s="271"/>
      <c r="AA23" s="271"/>
    </row>
    <row r="24" spans="1:28" ht="13.5" customHeight="1" x14ac:dyDescent="0.2">
      <c r="A24" s="2"/>
      <c r="B24" s="2"/>
      <c r="C24" s="2"/>
      <c r="D24" s="2"/>
      <c r="E24" s="2"/>
      <c r="F24" s="2"/>
      <c r="G24" s="2"/>
      <c r="H24" s="2"/>
      <c r="I24" s="2"/>
      <c r="J24" s="2"/>
      <c r="K24" s="2"/>
      <c r="M24" s="3"/>
      <c r="N24" s="3"/>
      <c r="O24" s="3"/>
      <c r="P24" s="3"/>
      <c r="Q24" s="3"/>
      <c r="R24" s="3"/>
    </row>
    <row r="25" spans="1:28" ht="15" customHeight="1" x14ac:dyDescent="0.25">
      <c r="A25" s="249" t="s">
        <v>16</v>
      </c>
      <c r="B25" s="249"/>
      <c r="C25" s="249"/>
      <c r="D25" s="249"/>
      <c r="E25" s="249"/>
      <c r="F25" s="249"/>
      <c r="G25" s="249"/>
      <c r="H25" s="250"/>
      <c r="M25" s="257" t="s">
        <v>162</v>
      </c>
      <c r="N25" s="257"/>
      <c r="O25" s="257"/>
      <c r="P25" s="257"/>
      <c r="Q25" s="257"/>
      <c r="R25" s="257"/>
      <c r="S25" s="257"/>
      <c r="T25" s="257"/>
      <c r="U25" s="273" t="s">
        <v>135</v>
      </c>
      <c r="V25" s="274"/>
      <c r="W25" s="274"/>
      <c r="X25" s="274"/>
      <c r="Y25" s="274"/>
      <c r="Z25" s="274"/>
      <c r="AA25" s="274"/>
      <c r="AB25" s="274"/>
    </row>
    <row r="26" spans="1:28" ht="26.25" customHeight="1" x14ac:dyDescent="0.2">
      <c r="A26" s="4"/>
      <c r="B26" s="240" t="s">
        <v>2</v>
      </c>
      <c r="C26" s="242"/>
      <c r="D26" s="240" t="s">
        <v>3</v>
      </c>
      <c r="E26" s="241"/>
      <c r="F26" s="242"/>
      <c r="G26" s="78" t="s">
        <v>18</v>
      </c>
      <c r="H26" s="78" t="s">
        <v>10</v>
      </c>
      <c r="I26" s="240" t="s">
        <v>4</v>
      </c>
      <c r="J26" s="241"/>
      <c r="K26" s="242"/>
      <c r="M26" s="257"/>
      <c r="N26" s="257"/>
      <c r="O26" s="257"/>
      <c r="P26" s="257"/>
      <c r="Q26" s="257"/>
      <c r="R26" s="257"/>
      <c r="S26" s="257"/>
      <c r="T26" s="257"/>
      <c r="U26" s="274"/>
      <c r="V26" s="274"/>
      <c r="W26" s="274"/>
      <c r="X26" s="274"/>
      <c r="Y26" s="274"/>
      <c r="Z26" s="274"/>
      <c r="AA26" s="274"/>
      <c r="AB26" s="274"/>
    </row>
    <row r="27" spans="1:28" ht="14.25" customHeight="1" x14ac:dyDescent="0.2">
      <c r="A27" s="4"/>
      <c r="B27" s="5" t="s">
        <v>5</v>
      </c>
      <c r="C27" s="5" t="s">
        <v>6</v>
      </c>
      <c r="D27" s="5" t="s">
        <v>7</v>
      </c>
      <c r="E27" s="5" t="s">
        <v>8</v>
      </c>
      <c r="F27" s="5" t="s">
        <v>9</v>
      </c>
      <c r="G27" s="80"/>
      <c r="H27" s="80"/>
      <c r="I27" s="5" t="s">
        <v>11</v>
      </c>
      <c r="J27" s="5" t="s">
        <v>12</v>
      </c>
      <c r="K27" s="5" t="s">
        <v>13</v>
      </c>
      <c r="M27" s="257"/>
      <c r="N27" s="257"/>
      <c r="O27" s="257"/>
      <c r="P27" s="257"/>
      <c r="Q27" s="257"/>
      <c r="R27" s="257"/>
      <c r="S27" s="257"/>
      <c r="T27" s="257"/>
      <c r="U27" s="275"/>
      <c r="V27" s="275"/>
      <c r="W27" s="275"/>
      <c r="X27" s="275"/>
      <c r="Y27" s="275"/>
      <c r="Z27" s="275"/>
      <c r="AA27" s="275"/>
      <c r="AB27" s="275"/>
    </row>
    <row r="28" spans="1:28" ht="17.25" customHeight="1" x14ac:dyDescent="0.2">
      <c r="A28" s="6" t="s">
        <v>14</v>
      </c>
      <c r="B28" s="7">
        <v>14</v>
      </c>
      <c r="C28" s="7">
        <v>14</v>
      </c>
      <c r="D28" s="25">
        <v>3</v>
      </c>
      <c r="E28" s="25">
        <v>3</v>
      </c>
      <c r="F28" s="25">
        <v>2</v>
      </c>
      <c r="G28" s="25"/>
      <c r="H28" s="38"/>
      <c r="I28" s="25">
        <v>2</v>
      </c>
      <c r="J28" s="25">
        <v>1</v>
      </c>
      <c r="K28" s="25">
        <v>13</v>
      </c>
      <c r="M28" s="257"/>
      <c r="N28" s="257"/>
      <c r="O28" s="257"/>
      <c r="P28" s="257"/>
      <c r="Q28" s="257"/>
      <c r="R28" s="257"/>
      <c r="S28" s="257"/>
      <c r="T28" s="257"/>
      <c r="U28" s="262" t="str">
        <f t="shared" ref="U28" si="0">IF(SUM(B28:K28)=52,"Corect","Suma trebuie să fie 52")</f>
        <v>Corect</v>
      </c>
      <c r="V28" s="262"/>
    </row>
    <row r="29" spans="1:28" ht="15" customHeight="1" x14ac:dyDescent="0.2">
      <c r="A29" s="6" t="s">
        <v>15</v>
      </c>
      <c r="B29" s="7">
        <v>14</v>
      </c>
      <c r="C29" s="7">
        <v>12</v>
      </c>
      <c r="D29" s="25">
        <v>3</v>
      </c>
      <c r="E29" s="25">
        <v>3</v>
      </c>
      <c r="F29" s="25">
        <v>2</v>
      </c>
      <c r="G29" s="25"/>
      <c r="H29" s="25">
        <v>2</v>
      </c>
      <c r="I29" s="25">
        <v>2</v>
      </c>
      <c r="J29" s="25">
        <v>1</v>
      </c>
      <c r="K29" s="25">
        <v>13</v>
      </c>
      <c r="M29" s="257"/>
      <c r="N29" s="257"/>
      <c r="O29" s="257"/>
      <c r="P29" s="257"/>
      <c r="Q29" s="257"/>
      <c r="R29" s="257"/>
      <c r="S29" s="257"/>
      <c r="T29" s="257"/>
      <c r="U29" s="262" t="str">
        <f t="shared" ref="U29" si="1">IF(SUM(B29:K29)=52,"Corect","Suma trebuie să fie 52")</f>
        <v>Corect</v>
      </c>
      <c r="V29" s="262"/>
    </row>
    <row r="30" spans="1:28" ht="15.75" customHeight="1" x14ac:dyDescent="0.2">
      <c r="A30" s="34"/>
      <c r="B30" s="33"/>
      <c r="C30" s="33"/>
      <c r="D30" s="33"/>
      <c r="E30" s="33"/>
      <c r="F30" s="33"/>
      <c r="G30" s="33"/>
      <c r="H30" s="33"/>
      <c r="I30" s="33"/>
      <c r="J30" s="33"/>
      <c r="K30" s="33"/>
      <c r="M30" s="257"/>
      <c r="N30" s="257"/>
      <c r="O30" s="257"/>
      <c r="P30" s="257"/>
      <c r="Q30" s="257"/>
      <c r="R30" s="257"/>
      <c r="S30" s="257"/>
      <c r="T30" s="257"/>
    </row>
    <row r="31" spans="1:28" ht="34.5" customHeight="1" x14ac:dyDescent="0.2">
      <c r="M31" s="257"/>
      <c r="N31" s="257"/>
      <c r="O31" s="257"/>
      <c r="P31" s="257"/>
      <c r="Q31" s="257"/>
      <c r="R31" s="257"/>
      <c r="S31" s="257"/>
      <c r="T31" s="257"/>
    </row>
    <row r="32" spans="1:28" ht="17.25" customHeight="1" x14ac:dyDescent="0.2">
      <c r="A32" s="234" t="s">
        <v>21</v>
      </c>
      <c r="B32" s="73"/>
      <c r="C32" s="73"/>
      <c r="D32" s="73"/>
      <c r="E32" s="73"/>
      <c r="F32" s="73"/>
      <c r="G32" s="73"/>
      <c r="H32" s="73"/>
      <c r="I32" s="73"/>
      <c r="J32" s="73"/>
      <c r="K32" s="73"/>
      <c r="L32" s="73"/>
      <c r="M32" s="73"/>
      <c r="N32" s="73"/>
      <c r="O32" s="73"/>
      <c r="P32" s="73"/>
      <c r="Q32" s="73"/>
      <c r="R32" s="73"/>
      <c r="S32" s="73"/>
      <c r="T32" s="73"/>
    </row>
    <row r="33" spans="1:34" ht="20.25" hidden="1" customHeight="1" x14ac:dyDescent="0.2">
      <c r="N33" s="9"/>
      <c r="O33" s="10" t="s">
        <v>37</v>
      </c>
      <c r="P33" s="10" t="s">
        <v>38</v>
      </c>
      <c r="Q33" s="10" t="s">
        <v>39</v>
      </c>
      <c r="R33" s="10" t="s">
        <v>101</v>
      </c>
      <c r="S33" s="10" t="s">
        <v>102</v>
      </c>
      <c r="T33" s="10"/>
    </row>
    <row r="34" spans="1:34" ht="15.75" customHeight="1" x14ac:dyDescent="0.2">
      <c r="A34" s="68" t="s">
        <v>42</v>
      </c>
      <c r="B34" s="68"/>
      <c r="C34" s="68"/>
      <c r="D34" s="68"/>
      <c r="E34" s="68"/>
      <c r="F34" s="68"/>
      <c r="G34" s="68"/>
      <c r="H34" s="68"/>
      <c r="I34" s="68"/>
      <c r="J34" s="68"/>
      <c r="K34" s="68"/>
      <c r="L34" s="68"/>
      <c r="M34" s="68"/>
      <c r="N34" s="68"/>
      <c r="O34" s="68"/>
      <c r="P34" s="68"/>
      <c r="Q34" s="68"/>
      <c r="R34" s="68"/>
      <c r="S34" s="68"/>
      <c r="T34" s="68"/>
    </row>
    <row r="35" spans="1:34" ht="19.5" customHeight="1" x14ac:dyDescent="0.2">
      <c r="A35" s="91" t="s">
        <v>27</v>
      </c>
      <c r="B35" s="69" t="s">
        <v>26</v>
      </c>
      <c r="C35" s="70"/>
      <c r="D35" s="70"/>
      <c r="E35" s="70"/>
      <c r="F35" s="70"/>
      <c r="G35" s="70"/>
      <c r="H35" s="70"/>
      <c r="I35" s="71"/>
      <c r="J35" s="78" t="s">
        <v>40</v>
      </c>
      <c r="K35" s="84" t="s">
        <v>24</v>
      </c>
      <c r="L35" s="85"/>
      <c r="M35" s="86"/>
      <c r="N35" s="84" t="s">
        <v>41</v>
      </c>
      <c r="O35" s="243"/>
      <c r="P35" s="244"/>
      <c r="Q35" s="84" t="s">
        <v>23</v>
      </c>
      <c r="R35" s="85"/>
      <c r="S35" s="86"/>
      <c r="T35" s="79" t="s">
        <v>22</v>
      </c>
    </row>
    <row r="36" spans="1:34" ht="17.25" customHeight="1" x14ac:dyDescent="0.2">
      <c r="A36" s="92"/>
      <c r="B36" s="75"/>
      <c r="C36" s="76"/>
      <c r="D36" s="76"/>
      <c r="E36" s="76"/>
      <c r="F36" s="76"/>
      <c r="G36" s="76"/>
      <c r="H36" s="76"/>
      <c r="I36" s="77"/>
      <c r="J36" s="80"/>
      <c r="K36" s="5" t="s">
        <v>28</v>
      </c>
      <c r="L36" s="5" t="s">
        <v>29</v>
      </c>
      <c r="M36" s="5" t="s">
        <v>30</v>
      </c>
      <c r="N36" s="5" t="s">
        <v>34</v>
      </c>
      <c r="O36" s="5" t="s">
        <v>7</v>
      </c>
      <c r="P36" s="5" t="s">
        <v>31</v>
      </c>
      <c r="Q36" s="5" t="s">
        <v>32</v>
      </c>
      <c r="R36" s="5" t="s">
        <v>28</v>
      </c>
      <c r="S36" s="5" t="s">
        <v>33</v>
      </c>
      <c r="T36" s="80"/>
      <c r="U36" s="276" t="s">
        <v>134</v>
      </c>
      <c r="V36" s="277"/>
      <c r="W36" s="277"/>
      <c r="X36" s="277"/>
      <c r="Y36" s="277"/>
      <c r="Z36" s="277"/>
      <c r="AA36" s="277"/>
      <c r="AB36" s="277"/>
      <c r="AC36" s="277"/>
      <c r="AD36" s="277"/>
      <c r="AE36" s="277"/>
      <c r="AF36" s="277"/>
      <c r="AG36" s="277"/>
      <c r="AH36" s="277"/>
    </row>
    <row r="37" spans="1:34" ht="27" customHeight="1" x14ac:dyDescent="0.2">
      <c r="A37" s="43" t="s">
        <v>163</v>
      </c>
      <c r="B37" s="206" t="s">
        <v>164</v>
      </c>
      <c r="C37" s="206"/>
      <c r="D37" s="206"/>
      <c r="E37" s="206"/>
      <c r="F37" s="206"/>
      <c r="G37" s="206"/>
      <c r="H37" s="206"/>
      <c r="I37" s="206"/>
      <c r="J37" s="11">
        <v>7</v>
      </c>
      <c r="K37" s="11">
        <v>2</v>
      </c>
      <c r="L37" s="11">
        <v>2</v>
      </c>
      <c r="M37" s="11">
        <v>0</v>
      </c>
      <c r="N37" s="19">
        <f>K37+L37+M37</f>
        <v>4</v>
      </c>
      <c r="O37" s="20">
        <f>P37-N37</f>
        <v>9</v>
      </c>
      <c r="P37" s="20">
        <f>ROUND(PRODUCT(J37,25)/14,0)</f>
        <v>13</v>
      </c>
      <c r="Q37" s="24" t="s">
        <v>32</v>
      </c>
      <c r="R37" s="11"/>
      <c r="S37" s="25"/>
      <c r="T37" s="11" t="s">
        <v>101</v>
      </c>
      <c r="U37" s="278"/>
      <c r="V37" s="277"/>
      <c r="W37" s="277"/>
      <c r="X37" s="277"/>
      <c r="Y37" s="277"/>
      <c r="Z37" s="277"/>
      <c r="AA37" s="277"/>
      <c r="AB37" s="277"/>
      <c r="AC37" s="277"/>
      <c r="AD37" s="277"/>
      <c r="AE37" s="277"/>
      <c r="AF37" s="277"/>
      <c r="AG37" s="277"/>
      <c r="AH37" s="277"/>
    </row>
    <row r="38" spans="1:34" ht="16.5" customHeight="1" x14ac:dyDescent="0.2">
      <c r="A38" s="43" t="s">
        <v>165</v>
      </c>
      <c r="B38" s="206" t="s">
        <v>166</v>
      </c>
      <c r="C38" s="206"/>
      <c r="D38" s="206"/>
      <c r="E38" s="206"/>
      <c r="F38" s="206"/>
      <c r="G38" s="206"/>
      <c r="H38" s="206"/>
      <c r="I38" s="206"/>
      <c r="J38" s="11">
        <v>7</v>
      </c>
      <c r="K38" s="11">
        <v>2</v>
      </c>
      <c r="L38" s="11">
        <v>2</v>
      </c>
      <c r="M38" s="11">
        <v>0</v>
      </c>
      <c r="N38" s="19">
        <f t="shared" ref="N38:N41" si="2">K38+L38+M38</f>
        <v>4</v>
      </c>
      <c r="O38" s="20">
        <f t="shared" ref="O38:O41" si="3">P38-N38</f>
        <v>9</v>
      </c>
      <c r="P38" s="20">
        <f t="shared" ref="P38:P41" si="4">ROUND(PRODUCT(J38,25)/14,0)</f>
        <v>13</v>
      </c>
      <c r="Q38" s="24" t="s">
        <v>32</v>
      </c>
      <c r="R38" s="11"/>
      <c r="S38" s="25"/>
      <c r="T38" s="11" t="s">
        <v>101</v>
      </c>
    </row>
    <row r="39" spans="1:34" ht="15.75" customHeight="1" x14ac:dyDescent="0.2">
      <c r="A39" s="43" t="s">
        <v>167</v>
      </c>
      <c r="B39" s="206" t="s">
        <v>168</v>
      </c>
      <c r="C39" s="206"/>
      <c r="D39" s="206"/>
      <c r="E39" s="206"/>
      <c r="F39" s="206"/>
      <c r="G39" s="206"/>
      <c r="H39" s="206"/>
      <c r="I39" s="206"/>
      <c r="J39" s="11">
        <v>6</v>
      </c>
      <c r="K39" s="11">
        <v>2</v>
      </c>
      <c r="L39" s="11">
        <v>1</v>
      </c>
      <c r="M39" s="11">
        <v>0</v>
      </c>
      <c r="N39" s="19">
        <f t="shared" si="2"/>
        <v>3</v>
      </c>
      <c r="O39" s="20">
        <f t="shared" si="3"/>
        <v>8</v>
      </c>
      <c r="P39" s="20">
        <f t="shared" si="4"/>
        <v>11</v>
      </c>
      <c r="Q39" s="24" t="s">
        <v>32</v>
      </c>
      <c r="R39" s="11"/>
      <c r="S39" s="25"/>
      <c r="T39" s="11" t="s">
        <v>101</v>
      </c>
    </row>
    <row r="40" spans="1:34" ht="15.75" customHeight="1" x14ac:dyDescent="0.2">
      <c r="A40" s="43" t="s">
        <v>169</v>
      </c>
      <c r="B40" s="206" t="s">
        <v>170</v>
      </c>
      <c r="C40" s="206"/>
      <c r="D40" s="206"/>
      <c r="E40" s="206"/>
      <c r="F40" s="206"/>
      <c r="G40" s="206"/>
      <c r="H40" s="206"/>
      <c r="I40" s="206"/>
      <c r="J40" s="11">
        <v>5</v>
      </c>
      <c r="K40" s="11">
        <v>1</v>
      </c>
      <c r="L40" s="11">
        <v>1</v>
      </c>
      <c r="M40" s="11">
        <v>0</v>
      </c>
      <c r="N40" s="19">
        <f t="shared" si="2"/>
        <v>2</v>
      </c>
      <c r="O40" s="20">
        <f t="shared" si="3"/>
        <v>7</v>
      </c>
      <c r="P40" s="20">
        <f t="shared" si="4"/>
        <v>9</v>
      </c>
      <c r="Q40" s="24"/>
      <c r="R40" s="11" t="s">
        <v>28</v>
      </c>
      <c r="S40" s="25"/>
      <c r="T40" s="11" t="s">
        <v>102</v>
      </c>
    </row>
    <row r="41" spans="1:34" ht="16.5" customHeight="1" x14ac:dyDescent="0.2">
      <c r="A41" s="43" t="s">
        <v>169</v>
      </c>
      <c r="B41" s="206" t="s">
        <v>171</v>
      </c>
      <c r="C41" s="206"/>
      <c r="D41" s="206"/>
      <c r="E41" s="206"/>
      <c r="F41" s="206"/>
      <c r="G41" s="206"/>
      <c r="H41" s="206"/>
      <c r="I41" s="206"/>
      <c r="J41" s="11">
        <v>5</v>
      </c>
      <c r="K41" s="11">
        <v>1</v>
      </c>
      <c r="L41" s="11">
        <v>1</v>
      </c>
      <c r="M41" s="11">
        <v>0</v>
      </c>
      <c r="N41" s="19">
        <f t="shared" si="2"/>
        <v>2</v>
      </c>
      <c r="O41" s="20">
        <f t="shared" si="3"/>
        <v>7</v>
      </c>
      <c r="P41" s="20">
        <f t="shared" si="4"/>
        <v>9</v>
      </c>
      <c r="Q41" s="24"/>
      <c r="R41" s="11" t="s">
        <v>28</v>
      </c>
      <c r="S41" s="25"/>
      <c r="T41" s="11" t="s">
        <v>102</v>
      </c>
    </row>
    <row r="42" spans="1:34" x14ac:dyDescent="0.2">
      <c r="A42" s="21" t="s">
        <v>25</v>
      </c>
      <c r="B42" s="146"/>
      <c r="C42" s="207"/>
      <c r="D42" s="207"/>
      <c r="E42" s="207"/>
      <c r="F42" s="207"/>
      <c r="G42" s="207"/>
      <c r="H42" s="207"/>
      <c r="I42" s="147"/>
      <c r="J42" s="21">
        <f t="shared" ref="J42:P42" si="5">SUM(J37:J41)</f>
        <v>30</v>
      </c>
      <c r="K42" s="21">
        <f t="shared" si="5"/>
        <v>8</v>
      </c>
      <c r="L42" s="21">
        <f t="shared" si="5"/>
        <v>7</v>
      </c>
      <c r="M42" s="21">
        <f t="shared" si="5"/>
        <v>0</v>
      </c>
      <c r="N42" s="21">
        <f t="shared" si="5"/>
        <v>15</v>
      </c>
      <c r="O42" s="21">
        <f t="shared" si="5"/>
        <v>40</v>
      </c>
      <c r="P42" s="21">
        <f t="shared" si="5"/>
        <v>55</v>
      </c>
      <c r="Q42" s="21">
        <f>COUNTIF(Q37:Q41,"E")</f>
        <v>3</v>
      </c>
      <c r="R42" s="21">
        <f>COUNTIF(R37:R41,"C")</f>
        <v>2</v>
      </c>
      <c r="S42" s="21">
        <f>COUNTIF(S37:S41,"VP")</f>
        <v>0</v>
      </c>
      <c r="T42" s="44">
        <f>COUNTA(T37:T41)</f>
        <v>5</v>
      </c>
      <c r="U42" s="259" t="str">
        <f>IF(Q42&gt;=SUM(R42:S42),"Corect","E trebuie să fie cel puțin egal cu C+VP")</f>
        <v>Corect</v>
      </c>
      <c r="V42" s="260"/>
      <c r="W42" s="260"/>
    </row>
    <row r="43" spans="1:34" ht="18" customHeight="1" x14ac:dyDescent="0.2"/>
    <row r="44" spans="1:34" ht="15.75" customHeight="1" x14ac:dyDescent="0.2"/>
    <row r="45" spans="1:34" ht="15.75" customHeight="1" x14ac:dyDescent="0.2">
      <c r="A45" s="68" t="s">
        <v>43</v>
      </c>
      <c r="B45" s="68"/>
      <c r="C45" s="68"/>
      <c r="D45" s="68"/>
      <c r="E45" s="68"/>
      <c r="F45" s="68"/>
      <c r="G45" s="68"/>
      <c r="H45" s="68"/>
      <c r="I45" s="68"/>
      <c r="J45" s="68"/>
      <c r="K45" s="68"/>
      <c r="L45" s="68"/>
      <c r="M45" s="68"/>
      <c r="N45" s="68"/>
      <c r="O45" s="68"/>
      <c r="P45" s="68"/>
      <c r="Q45" s="68"/>
      <c r="R45" s="68"/>
      <c r="S45" s="68"/>
      <c r="T45" s="68"/>
    </row>
    <row r="46" spans="1:34" ht="18" customHeight="1" x14ac:dyDescent="0.2">
      <c r="A46" s="91" t="s">
        <v>27</v>
      </c>
      <c r="B46" s="69" t="s">
        <v>26</v>
      </c>
      <c r="C46" s="70"/>
      <c r="D46" s="70"/>
      <c r="E46" s="70"/>
      <c r="F46" s="70"/>
      <c r="G46" s="70"/>
      <c r="H46" s="70"/>
      <c r="I46" s="71"/>
      <c r="J46" s="78" t="s">
        <v>40</v>
      </c>
      <c r="K46" s="84" t="s">
        <v>24</v>
      </c>
      <c r="L46" s="85"/>
      <c r="M46" s="86"/>
      <c r="N46" s="84" t="s">
        <v>41</v>
      </c>
      <c r="O46" s="243"/>
      <c r="P46" s="244"/>
      <c r="Q46" s="84" t="s">
        <v>23</v>
      </c>
      <c r="R46" s="85"/>
      <c r="S46" s="86"/>
      <c r="T46" s="79" t="s">
        <v>22</v>
      </c>
    </row>
    <row r="47" spans="1:34" ht="12.75" customHeight="1" x14ac:dyDescent="0.2">
      <c r="A47" s="92"/>
      <c r="B47" s="75"/>
      <c r="C47" s="76"/>
      <c r="D47" s="76"/>
      <c r="E47" s="76"/>
      <c r="F47" s="76"/>
      <c r="G47" s="76"/>
      <c r="H47" s="76"/>
      <c r="I47" s="77"/>
      <c r="J47" s="80"/>
      <c r="K47" s="5" t="s">
        <v>28</v>
      </c>
      <c r="L47" s="5" t="s">
        <v>29</v>
      </c>
      <c r="M47" s="5" t="s">
        <v>30</v>
      </c>
      <c r="N47" s="5" t="s">
        <v>34</v>
      </c>
      <c r="O47" s="5" t="s">
        <v>7</v>
      </c>
      <c r="P47" s="5" t="s">
        <v>31</v>
      </c>
      <c r="Q47" s="5" t="s">
        <v>32</v>
      </c>
      <c r="R47" s="5" t="s">
        <v>28</v>
      </c>
      <c r="S47" s="5" t="s">
        <v>33</v>
      </c>
      <c r="T47" s="80"/>
    </row>
    <row r="48" spans="1:34" x14ac:dyDescent="0.2">
      <c r="A48" s="43" t="s">
        <v>172</v>
      </c>
      <c r="B48" s="206" t="s">
        <v>173</v>
      </c>
      <c r="C48" s="206"/>
      <c r="D48" s="206"/>
      <c r="E48" s="206"/>
      <c r="F48" s="206"/>
      <c r="G48" s="206"/>
      <c r="H48" s="206"/>
      <c r="I48" s="206"/>
      <c r="J48" s="11">
        <v>7</v>
      </c>
      <c r="K48" s="11">
        <v>2</v>
      </c>
      <c r="L48" s="11">
        <v>2</v>
      </c>
      <c r="M48" s="11">
        <v>0</v>
      </c>
      <c r="N48" s="19">
        <f>K48+L48+M48</f>
        <v>4</v>
      </c>
      <c r="O48" s="20">
        <f>P48-N48</f>
        <v>9</v>
      </c>
      <c r="P48" s="20">
        <f>ROUND(PRODUCT(J48,25)/14,0)</f>
        <v>13</v>
      </c>
      <c r="Q48" s="24" t="s">
        <v>32</v>
      </c>
      <c r="R48" s="11"/>
      <c r="S48" s="25"/>
      <c r="T48" s="11" t="s">
        <v>101</v>
      </c>
    </row>
    <row r="49" spans="1:23" ht="27" customHeight="1" x14ac:dyDescent="0.2">
      <c r="A49" s="43" t="s">
        <v>174</v>
      </c>
      <c r="B49" s="206" t="s">
        <v>175</v>
      </c>
      <c r="C49" s="206"/>
      <c r="D49" s="206"/>
      <c r="E49" s="206"/>
      <c r="F49" s="206"/>
      <c r="G49" s="206"/>
      <c r="H49" s="206"/>
      <c r="I49" s="206"/>
      <c r="J49" s="11">
        <v>7</v>
      </c>
      <c r="K49" s="11">
        <v>2</v>
      </c>
      <c r="L49" s="11">
        <v>2</v>
      </c>
      <c r="M49" s="11">
        <v>0</v>
      </c>
      <c r="N49" s="19">
        <f t="shared" ref="N49:N51" si="6">K49+L49+M49</f>
        <v>4</v>
      </c>
      <c r="O49" s="20">
        <f t="shared" ref="O49:O51" si="7">P49-N49</f>
        <v>9</v>
      </c>
      <c r="P49" s="20">
        <f t="shared" ref="P49:P51" si="8">ROUND(PRODUCT(J49,25)/14,0)</f>
        <v>13</v>
      </c>
      <c r="Q49" s="24" t="s">
        <v>32</v>
      </c>
      <c r="R49" s="11"/>
      <c r="S49" s="25"/>
      <c r="T49" s="11" t="s">
        <v>101</v>
      </c>
    </row>
    <row r="50" spans="1:23" ht="24.75" customHeight="1" x14ac:dyDescent="0.2">
      <c r="A50" s="43" t="s">
        <v>176</v>
      </c>
      <c r="B50" s="206" t="s">
        <v>177</v>
      </c>
      <c r="C50" s="206"/>
      <c r="D50" s="206"/>
      <c r="E50" s="206"/>
      <c r="F50" s="206"/>
      <c r="G50" s="206"/>
      <c r="H50" s="206"/>
      <c r="I50" s="206"/>
      <c r="J50" s="11">
        <v>6</v>
      </c>
      <c r="K50" s="11">
        <v>2</v>
      </c>
      <c r="L50" s="11">
        <v>1</v>
      </c>
      <c r="M50" s="11">
        <v>0</v>
      </c>
      <c r="N50" s="19">
        <f t="shared" si="6"/>
        <v>3</v>
      </c>
      <c r="O50" s="20">
        <f t="shared" si="7"/>
        <v>8</v>
      </c>
      <c r="P50" s="20">
        <f t="shared" si="8"/>
        <v>11</v>
      </c>
      <c r="Q50" s="24" t="s">
        <v>32</v>
      </c>
      <c r="R50" s="11"/>
      <c r="S50" s="25"/>
      <c r="T50" s="11" t="s">
        <v>101</v>
      </c>
    </row>
    <row r="51" spans="1:23" x14ac:dyDescent="0.2">
      <c r="A51" s="43" t="s">
        <v>178</v>
      </c>
      <c r="B51" s="206" t="s">
        <v>179</v>
      </c>
      <c r="C51" s="206"/>
      <c r="D51" s="206"/>
      <c r="E51" s="206"/>
      <c r="F51" s="206"/>
      <c r="G51" s="206"/>
      <c r="H51" s="206"/>
      <c r="I51" s="206"/>
      <c r="J51" s="11">
        <v>5</v>
      </c>
      <c r="K51" s="11">
        <v>1</v>
      </c>
      <c r="L51" s="11">
        <v>1</v>
      </c>
      <c r="M51" s="11">
        <v>0</v>
      </c>
      <c r="N51" s="19">
        <f t="shared" si="6"/>
        <v>2</v>
      </c>
      <c r="O51" s="20">
        <f t="shared" si="7"/>
        <v>7</v>
      </c>
      <c r="P51" s="20">
        <f t="shared" si="8"/>
        <v>9</v>
      </c>
      <c r="Q51" s="24"/>
      <c r="R51" s="11" t="s">
        <v>28</v>
      </c>
      <c r="S51" s="25"/>
      <c r="T51" s="11" t="s">
        <v>102</v>
      </c>
    </row>
    <row r="52" spans="1:23" x14ac:dyDescent="0.2">
      <c r="A52" s="43" t="s">
        <v>178</v>
      </c>
      <c r="B52" s="206" t="s">
        <v>180</v>
      </c>
      <c r="C52" s="206"/>
      <c r="D52" s="206"/>
      <c r="E52" s="206"/>
      <c r="F52" s="206"/>
      <c r="G52" s="206"/>
      <c r="H52" s="206"/>
      <c r="I52" s="206"/>
      <c r="J52" s="11">
        <v>5</v>
      </c>
      <c r="K52" s="11">
        <v>1</v>
      </c>
      <c r="L52" s="11">
        <v>1</v>
      </c>
      <c r="M52" s="11">
        <v>0</v>
      </c>
      <c r="N52" s="19">
        <f>K52+L52+M52</f>
        <v>2</v>
      </c>
      <c r="O52" s="20">
        <f>P52-N52</f>
        <v>7</v>
      </c>
      <c r="P52" s="20">
        <f>ROUND(PRODUCT(J52,25)/14,0)</f>
        <v>9</v>
      </c>
      <c r="Q52" s="24"/>
      <c r="R52" s="11" t="s">
        <v>28</v>
      </c>
      <c r="S52" s="25"/>
      <c r="T52" s="11" t="s">
        <v>102</v>
      </c>
    </row>
    <row r="53" spans="1:23" x14ac:dyDescent="0.2">
      <c r="A53" s="21" t="s">
        <v>25</v>
      </c>
      <c r="B53" s="146"/>
      <c r="C53" s="207"/>
      <c r="D53" s="207"/>
      <c r="E53" s="207"/>
      <c r="F53" s="207"/>
      <c r="G53" s="207"/>
      <c r="H53" s="207"/>
      <c r="I53" s="147"/>
      <c r="J53" s="21">
        <f t="shared" ref="J53:P53" si="9">SUM(J48:J52)</f>
        <v>30</v>
      </c>
      <c r="K53" s="21">
        <f t="shared" si="9"/>
        <v>8</v>
      </c>
      <c r="L53" s="21">
        <f t="shared" si="9"/>
        <v>7</v>
      </c>
      <c r="M53" s="21">
        <f t="shared" si="9"/>
        <v>0</v>
      </c>
      <c r="N53" s="21">
        <f t="shared" si="9"/>
        <v>15</v>
      </c>
      <c r="O53" s="21">
        <f t="shared" si="9"/>
        <v>40</v>
      </c>
      <c r="P53" s="21">
        <f t="shared" si="9"/>
        <v>55</v>
      </c>
      <c r="Q53" s="21">
        <f>COUNTIF(Q48:Q52,"E")</f>
        <v>3</v>
      </c>
      <c r="R53" s="21">
        <f>COUNTIF(R48:R52,"C")</f>
        <v>2</v>
      </c>
      <c r="S53" s="21">
        <f>COUNTIF(S48:S52,"VP")</f>
        <v>0</v>
      </c>
      <c r="T53" s="44">
        <f>COUNTA(T48:T52)</f>
        <v>5</v>
      </c>
      <c r="U53" s="259" t="str">
        <f>IF(Q53&gt;=SUM(R53:S53),"Corect","E trebuie să fie cel puțin egal cu C+VP")</f>
        <v>Corect</v>
      </c>
      <c r="V53" s="260"/>
      <c r="W53" s="260"/>
    </row>
    <row r="54" spans="1:23" ht="11.25" customHeight="1" x14ac:dyDescent="0.2"/>
    <row r="55" spans="1:23" ht="18" customHeight="1" x14ac:dyDescent="0.2">
      <c r="A55" s="68" t="s">
        <v>44</v>
      </c>
      <c r="B55" s="68"/>
      <c r="C55" s="68"/>
      <c r="D55" s="68"/>
      <c r="E55" s="68"/>
      <c r="F55" s="68"/>
      <c r="G55" s="68"/>
      <c r="H55" s="68"/>
      <c r="I55" s="68"/>
      <c r="J55" s="68"/>
      <c r="K55" s="68"/>
      <c r="L55" s="68"/>
      <c r="M55" s="68"/>
      <c r="N55" s="68"/>
      <c r="O55" s="68"/>
      <c r="P55" s="68"/>
      <c r="Q55" s="68"/>
      <c r="R55" s="68"/>
      <c r="S55" s="68"/>
      <c r="T55" s="68"/>
    </row>
    <row r="56" spans="1:23" ht="17.25" customHeight="1" x14ac:dyDescent="0.2">
      <c r="A56" s="91" t="s">
        <v>27</v>
      </c>
      <c r="B56" s="69" t="s">
        <v>26</v>
      </c>
      <c r="C56" s="70"/>
      <c r="D56" s="70"/>
      <c r="E56" s="70"/>
      <c r="F56" s="70"/>
      <c r="G56" s="70"/>
      <c r="H56" s="70"/>
      <c r="I56" s="71"/>
      <c r="J56" s="78" t="s">
        <v>40</v>
      </c>
      <c r="K56" s="84" t="s">
        <v>24</v>
      </c>
      <c r="L56" s="85"/>
      <c r="M56" s="86"/>
      <c r="N56" s="84" t="s">
        <v>41</v>
      </c>
      <c r="O56" s="243"/>
      <c r="P56" s="244"/>
      <c r="Q56" s="84" t="s">
        <v>23</v>
      </c>
      <c r="R56" s="85"/>
      <c r="S56" s="86"/>
      <c r="T56" s="79" t="s">
        <v>22</v>
      </c>
    </row>
    <row r="57" spans="1:23" ht="13.5" customHeight="1" x14ac:dyDescent="0.2">
      <c r="A57" s="92"/>
      <c r="B57" s="75"/>
      <c r="C57" s="76"/>
      <c r="D57" s="76"/>
      <c r="E57" s="76"/>
      <c r="F57" s="76"/>
      <c r="G57" s="76"/>
      <c r="H57" s="76"/>
      <c r="I57" s="77"/>
      <c r="J57" s="80"/>
      <c r="K57" s="5" t="s">
        <v>28</v>
      </c>
      <c r="L57" s="5" t="s">
        <v>29</v>
      </c>
      <c r="M57" s="5" t="s">
        <v>30</v>
      </c>
      <c r="N57" s="5" t="s">
        <v>34</v>
      </c>
      <c r="O57" s="5" t="s">
        <v>7</v>
      </c>
      <c r="P57" s="5" t="s">
        <v>31</v>
      </c>
      <c r="Q57" s="5" t="s">
        <v>32</v>
      </c>
      <c r="R57" s="5" t="s">
        <v>28</v>
      </c>
      <c r="S57" s="5" t="s">
        <v>33</v>
      </c>
      <c r="T57" s="80"/>
    </row>
    <row r="58" spans="1:23" x14ac:dyDescent="0.2">
      <c r="A58" s="43" t="s">
        <v>181</v>
      </c>
      <c r="B58" s="206" t="s">
        <v>182</v>
      </c>
      <c r="C58" s="206"/>
      <c r="D58" s="206"/>
      <c r="E58" s="206"/>
      <c r="F58" s="206"/>
      <c r="G58" s="206"/>
      <c r="H58" s="206"/>
      <c r="I58" s="206"/>
      <c r="J58" s="11">
        <v>7</v>
      </c>
      <c r="K58" s="11">
        <v>2</v>
      </c>
      <c r="L58" s="11">
        <v>2</v>
      </c>
      <c r="M58" s="11">
        <v>0</v>
      </c>
      <c r="N58" s="19">
        <f>K58+L58+M58</f>
        <v>4</v>
      </c>
      <c r="O58" s="20">
        <f>P58-N58</f>
        <v>9</v>
      </c>
      <c r="P58" s="20">
        <f>ROUND(PRODUCT(J58,25)/14,0)</f>
        <v>13</v>
      </c>
      <c r="Q58" s="24" t="s">
        <v>32</v>
      </c>
      <c r="R58" s="11"/>
      <c r="S58" s="25"/>
      <c r="T58" s="11" t="s">
        <v>101</v>
      </c>
    </row>
    <row r="59" spans="1:23" ht="12.75" customHeight="1" x14ac:dyDescent="0.2">
      <c r="A59" s="43" t="s">
        <v>183</v>
      </c>
      <c r="B59" s="206" t="s">
        <v>189</v>
      </c>
      <c r="C59" s="206"/>
      <c r="D59" s="206"/>
      <c r="E59" s="206"/>
      <c r="F59" s="206"/>
      <c r="G59" s="206"/>
      <c r="H59" s="206"/>
      <c r="I59" s="206"/>
      <c r="J59" s="11">
        <v>6</v>
      </c>
      <c r="K59" s="11">
        <v>2</v>
      </c>
      <c r="L59" s="11">
        <v>2</v>
      </c>
      <c r="M59" s="11">
        <v>0</v>
      </c>
      <c r="N59" s="19">
        <f t="shared" ref="N59:N62" si="10">K59+L59+M59</f>
        <v>4</v>
      </c>
      <c r="O59" s="20">
        <f t="shared" ref="O59:O62" si="11">P59-N59</f>
        <v>7</v>
      </c>
      <c r="P59" s="20">
        <f t="shared" ref="P59:P62" si="12">ROUND(PRODUCT(J59,25)/14,0)</f>
        <v>11</v>
      </c>
      <c r="Q59" s="24" t="s">
        <v>32</v>
      </c>
      <c r="R59" s="11"/>
      <c r="S59" s="25"/>
      <c r="T59" s="11" t="s">
        <v>101</v>
      </c>
    </row>
    <row r="60" spans="1:23" ht="25.5" customHeight="1" x14ac:dyDescent="0.2">
      <c r="A60" s="43" t="s">
        <v>184</v>
      </c>
      <c r="B60" s="206" t="s">
        <v>185</v>
      </c>
      <c r="C60" s="206"/>
      <c r="D60" s="206"/>
      <c r="E60" s="206"/>
      <c r="F60" s="206"/>
      <c r="G60" s="206"/>
      <c r="H60" s="206"/>
      <c r="I60" s="206"/>
      <c r="J60" s="11">
        <v>7</v>
      </c>
      <c r="K60" s="11">
        <v>0</v>
      </c>
      <c r="L60" s="11">
        <v>0</v>
      </c>
      <c r="M60" s="11">
        <v>3</v>
      </c>
      <c r="N60" s="19">
        <f t="shared" si="10"/>
        <v>3</v>
      </c>
      <c r="O60" s="20">
        <f t="shared" si="11"/>
        <v>10</v>
      </c>
      <c r="P60" s="20">
        <f t="shared" si="12"/>
        <v>13</v>
      </c>
      <c r="Q60" s="24"/>
      <c r="R60" s="11" t="s">
        <v>28</v>
      </c>
      <c r="S60" s="25"/>
      <c r="T60" s="11" t="s">
        <v>101</v>
      </c>
    </row>
    <row r="61" spans="1:23" x14ac:dyDescent="0.2">
      <c r="A61" s="43" t="s">
        <v>186</v>
      </c>
      <c r="B61" s="206" t="s">
        <v>187</v>
      </c>
      <c r="C61" s="206"/>
      <c r="D61" s="206"/>
      <c r="E61" s="206"/>
      <c r="F61" s="206"/>
      <c r="G61" s="206"/>
      <c r="H61" s="206"/>
      <c r="I61" s="206"/>
      <c r="J61" s="11">
        <v>5</v>
      </c>
      <c r="K61" s="11">
        <v>1</v>
      </c>
      <c r="L61" s="11">
        <v>1</v>
      </c>
      <c r="M61" s="11">
        <v>0</v>
      </c>
      <c r="N61" s="19">
        <f t="shared" si="10"/>
        <v>2</v>
      </c>
      <c r="O61" s="20">
        <f t="shared" si="11"/>
        <v>7</v>
      </c>
      <c r="P61" s="20">
        <f t="shared" si="12"/>
        <v>9</v>
      </c>
      <c r="Q61" s="24" t="s">
        <v>32</v>
      </c>
      <c r="R61" s="11"/>
      <c r="S61" s="25"/>
      <c r="T61" s="11" t="s">
        <v>102</v>
      </c>
    </row>
    <row r="62" spans="1:23" x14ac:dyDescent="0.2">
      <c r="A62" s="43" t="s">
        <v>186</v>
      </c>
      <c r="B62" s="206" t="s">
        <v>188</v>
      </c>
      <c r="C62" s="206"/>
      <c r="D62" s="206"/>
      <c r="E62" s="206"/>
      <c r="F62" s="206"/>
      <c r="G62" s="206"/>
      <c r="H62" s="206"/>
      <c r="I62" s="206"/>
      <c r="J62" s="11">
        <v>5</v>
      </c>
      <c r="K62" s="11">
        <v>1</v>
      </c>
      <c r="L62" s="11">
        <v>1</v>
      </c>
      <c r="M62" s="11">
        <v>0</v>
      </c>
      <c r="N62" s="19">
        <f t="shared" si="10"/>
        <v>2</v>
      </c>
      <c r="O62" s="20">
        <f t="shared" si="11"/>
        <v>7</v>
      </c>
      <c r="P62" s="20">
        <f t="shared" si="12"/>
        <v>9</v>
      </c>
      <c r="Q62" s="24" t="s">
        <v>32</v>
      </c>
      <c r="R62" s="11"/>
      <c r="S62" s="25"/>
      <c r="T62" s="11" t="s">
        <v>102</v>
      </c>
    </row>
    <row r="63" spans="1:23" x14ac:dyDescent="0.2">
      <c r="A63" s="21" t="s">
        <v>25</v>
      </c>
      <c r="B63" s="146"/>
      <c r="C63" s="207"/>
      <c r="D63" s="207"/>
      <c r="E63" s="207"/>
      <c r="F63" s="207"/>
      <c r="G63" s="207"/>
      <c r="H63" s="207"/>
      <c r="I63" s="147"/>
      <c r="J63" s="21">
        <f t="shared" ref="J63:P63" si="13">SUM(J58:J62)</f>
        <v>30</v>
      </c>
      <c r="K63" s="21">
        <f t="shared" si="13"/>
        <v>6</v>
      </c>
      <c r="L63" s="21">
        <f t="shared" si="13"/>
        <v>6</v>
      </c>
      <c r="M63" s="21">
        <f t="shared" si="13"/>
        <v>3</v>
      </c>
      <c r="N63" s="21">
        <f t="shared" si="13"/>
        <v>15</v>
      </c>
      <c r="O63" s="21">
        <f t="shared" si="13"/>
        <v>40</v>
      </c>
      <c r="P63" s="21">
        <f t="shared" si="13"/>
        <v>55</v>
      </c>
      <c r="Q63" s="21">
        <f>COUNTIF(Q58:Q62,"E")</f>
        <v>4</v>
      </c>
      <c r="R63" s="21">
        <f>COUNTIF(R58:R62,"C")</f>
        <v>1</v>
      </c>
      <c r="S63" s="21">
        <f>COUNTIF(S58:S62,"VP")</f>
        <v>0</v>
      </c>
      <c r="T63" s="44">
        <f>COUNTA(T58:T62)</f>
        <v>5</v>
      </c>
      <c r="U63" s="259" t="str">
        <f>IF(Q63&gt;=SUM(R63:S63),"Corect","E trebuie să fie cel puțin egal cu C+VP")</f>
        <v>Corect</v>
      </c>
      <c r="V63" s="260"/>
      <c r="W63" s="260"/>
    </row>
    <row r="64" spans="1:23" ht="21.75" customHeight="1" x14ac:dyDescent="0.2"/>
    <row r="65" spans="1:23" ht="18.75" customHeight="1" x14ac:dyDescent="0.2"/>
    <row r="66" spans="1:23" ht="15" customHeight="1" x14ac:dyDescent="0.2">
      <c r="A66" s="68" t="s">
        <v>45</v>
      </c>
      <c r="B66" s="68"/>
      <c r="C66" s="68"/>
      <c r="D66" s="68"/>
      <c r="E66" s="68"/>
      <c r="F66" s="68"/>
      <c r="G66" s="68"/>
      <c r="H66" s="68"/>
      <c r="I66" s="68"/>
      <c r="J66" s="68"/>
      <c r="K66" s="68"/>
      <c r="L66" s="68"/>
      <c r="M66" s="68"/>
      <c r="N66" s="68"/>
      <c r="O66" s="68"/>
      <c r="P66" s="68"/>
      <c r="Q66" s="68"/>
      <c r="R66" s="68"/>
      <c r="S66" s="68"/>
      <c r="T66" s="68"/>
    </row>
    <row r="67" spans="1:23" ht="13.5" customHeight="1" x14ac:dyDescent="0.2">
      <c r="A67" s="91" t="s">
        <v>27</v>
      </c>
      <c r="B67" s="69" t="s">
        <v>26</v>
      </c>
      <c r="C67" s="70"/>
      <c r="D67" s="70"/>
      <c r="E67" s="70"/>
      <c r="F67" s="70"/>
      <c r="G67" s="70"/>
      <c r="H67" s="70"/>
      <c r="I67" s="71"/>
      <c r="J67" s="78" t="s">
        <v>40</v>
      </c>
      <c r="K67" s="84" t="s">
        <v>24</v>
      </c>
      <c r="L67" s="85"/>
      <c r="M67" s="86"/>
      <c r="N67" s="84" t="s">
        <v>41</v>
      </c>
      <c r="O67" s="243"/>
      <c r="P67" s="244"/>
      <c r="Q67" s="84" t="s">
        <v>23</v>
      </c>
      <c r="R67" s="85"/>
      <c r="S67" s="86"/>
      <c r="T67" s="79" t="s">
        <v>22</v>
      </c>
    </row>
    <row r="68" spans="1:23" x14ac:dyDescent="0.2">
      <c r="A68" s="92"/>
      <c r="B68" s="75"/>
      <c r="C68" s="76"/>
      <c r="D68" s="76"/>
      <c r="E68" s="76"/>
      <c r="F68" s="76"/>
      <c r="G68" s="76"/>
      <c r="H68" s="76"/>
      <c r="I68" s="77"/>
      <c r="J68" s="80"/>
      <c r="K68" s="5" t="s">
        <v>28</v>
      </c>
      <c r="L68" s="5" t="s">
        <v>29</v>
      </c>
      <c r="M68" s="5" t="s">
        <v>30</v>
      </c>
      <c r="N68" s="5" t="s">
        <v>34</v>
      </c>
      <c r="O68" s="5" t="s">
        <v>7</v>
      </c>
      <c r="P68" s="5" t="s">
        <v>31</v>
      </c>
      <c r="Q68" s="5" t="s">
        <v>32</v>
      </c>
      <c r="R68" s="5" t="s">
        <v>28</v>
      </c>
      <c r="S68" s="5" t="s">
        <v>33</v>
      </c>
      <c r="T68" s="80"/>
    </row>
    <row r="69" spans="1:23" ht="24.75" customHeight="1" x14ac:dyDescent="0.2">
      <c r="A69" s="43" t="s">
        <v>190</v>
      </c>
      <c r="B69" s="206" t="s">
        <v>191</v>
      </c>
      <c r="C69" s="206"/>
      <c r="D69" s="206"/>
      <c r="E69" s="206"/>
      <c r="F69" s="206"/>
      <c r="G69" s="206"/>
      <c r="H69" s="206"/>
      <c r="I69" s="206"/>
      <c r="J69" s="11">
        <v>5</v>
      </c>
      <c r="K69" s="11">
        <v>2</v>
      </c>
      <c r="L69" s="11">
        <v>1</v>
      </c>
      <c r="M69" s="11">
        <v>0</v>
      </c>
      <c r="N69" s="19">
        <f>K69+L69+M69</f>
        <v>3</v>
      </c>
      <c r="O69" s="20">
        <f>P69-N69</f>
        <v>7</v>
      </c>
      <c r="P69" s="20">
        <f>ROUND(PRODUCT(J69,25)/12,0)</f>
        <v>10</v>
      </c>
      <c r="Q69" s="24" t="s">
        <v>32</v>
      </c>
      <c r="R69" s="11"/>
      <c r="S69" s="25"/>
      <c r="T69" s="11" t="s">
        <v>101</v>
      </c>
    </row>
    <row r="70" spans="1:23" x14ac:dyDescent="0.2">
      <c r="A70" s="43" t="s">
        <v>192</v>
      </c>
      <c r="B70" s="206" t="s">
        <v>193</v>
      </c>
      <c r="C70" s="206"/>
      <c r="D70" s="206"/>
      <c r="E70" s="206"/>
      <c r="F70" s="206"/>
      <c r="G70" s="206"/>
      <c r="H70" s="206"/>
      <c r="I70" s="206"/>
      <c r="J70" s="11">
        <v>6</v>
      </c>
      <c r="K70" s="11">
        <v>0</v>
      </c>
      <c r="L70" s="11">
        <v>0</v>
      </c>
      <c r="M70" s="11">
        <v>5</v>
      </c>
      <c r="N70" s="19">
        <f t="shared" ref="N70:N73" si="14">K70+L70+M70</f>
        <v>5</v>
      </c>
      <c r="O70" s="20">
        <f t="shared" ref="O70:O73" si="15">P70-N70</f>
        <v>8</v>
      </c>
      <c r="P70" s="20">
        <f t="shared" ref="P70:P73" si="16">ROUND(PRODUCT(J70,25)/12,0)</f>
        <v>13</v>
      </c>
      <c r="Q70" s="24"/>
      <c r="R70" s="11" t="s">
        <v>28</v>
      </c>
      <c r="S70" s="25"/>
      <c r="T70" s="11" t="s">
        <v>102</v>
      </c>
    </row>
    <row r="71" spans="1:23" ht="27" customHeight="1" x14ac:dyDescent="0.2">
      <c r="A71" s="43" t="s">
        <v>194</v>
      </c>
      <c r="B71" s="206" t="s">
        <v>195</v>
      </c>
      <c r="C71" s="206"/>
      <c r="D71" s="206"/>
      <c r="E71" s="206"/>
      <c r="F71" s="206"/>
      <c r="G71" s="206"/>
      <c r="H71" s="206"/>
      <c r="I71" s="206"/>
      <c r="J71" s="11">
        <v>6</v>
      </c>
      <c r="K71" s="11">
        <v>2</v>
      </c>
      <c r="L71" s="11">
        <v>1</v>
      </c>
      <c r="M71" s="11">
        <v>0</v>
      </c>
      <c r="N71" s="19">
        <f t="shared" si="14"/>
        <v>3</v>
      </c>
      <c r="O71" s="20">
        <f t="shared" si="15"/>
        <v>10</v>
      </c>
      <c r="P71" s="20">
        <f t="shared" si="16"/>
        <v>13</v>
      </c>
      <c r="Q71" s="24" t="s">
        <v>32</v>
      </c>
      <c r="R71" s="11"/>
      <c r="S71" s="25"/>
      <c r="T71" s="11" t="s">
        <v>101</v>
      </c>
    </row>
    <row r="72" spans="1:23" x14ac:dyDescent="0.2">
      <c r="A72" s="43" t="s">
        <v>196</v>
      </c>
      <c r="B72" s="206" t="s">
        <v>197</v>
      </c>
      <c r="C72" s="206"/>
      <c r="D72" s="206"/>
      <c r="E72" s="206"/>
      <c r="F72" s="206"/>
      <c r="G72" s="206"/>
      <c r="H72" s="206"/>
      <c r="I72" s="206"/>
      <c r="J72" s="11">
        <v>3</v>
      </c>
      <c r="K72" s="11">
        <v>1</v>
      </c>
      <c r="L72" s="11">
        <v>0</v>
      </c>
      <c r="M72" s="11">
        <v>0</v>
      </c>
      <c r="N72" s="19">
        <f t="shared" si="14"/>
        <v>1</v>
      </c>
      <c r="O72" s="20">
        <f t="shared" si="15"/>
        <v>5</v>
      </c>
      <c r="P72" s="20">
        <f t="shared" si="16"/>
        <v>6</v>
      </c>
      <c r="Q72" s="24"/>
      <c r="R72" s="11" t="s">
        <v>28</v>
      </c>
      <c r="S72" s="25"/>
      <c r="T72" s="11" t="s">
        <v>101</v>
      </c>
    </row>
    <row r="73" spans="1:23" x14ac:dyDescent="0.2">
      <c r="A73" s="43" t="s">
        <v>198</v>
      </c>
      <c r="B73" s="206" t="s">
        <v>199</v>
      </c>
      <c r="C73" s="206"/>
      <c r="D73" s="206"/>
      <c r="E73" s="206"/>
      <c r="F73" s="206"/>
      <c r="G73" s="206"/>
      <c r="H73" s="206"/>
      <c r="I73" s="206"/>
      <c r="J73" s="11">
        <v>10</v>
      </c>
      <c r="K73" s="11">
        <v>0</v>
      </c>
      <c r="L73" s="11">
        <v>0</v>
      </c>
      <c r="M73" s="11">
        <v>3</v>
      </c>
      <c r="N73" s="19">
        <f t="shared" si="14"/>
        <v>3</v>
      </c>
      <c r="O73" s="20">
        <f t="shared" si="15"/>
        <v>18</v>
      </c>
      <c r="P73" s="20">
        <f t="shared" si="16"/>
        <v>21</v>
      </c>
      <c r="Q73" s="24" t="s">
        <v>32</v>
      </c>
      <c r="R73" s="11"/>
      <c r="S73" s="25"/>
      <c r="T73" s="11" t="s">
        <v>102</v>
      </c>
    </row>
    <row r="74" spans="1:23" x14ac:dyDescent="0.2">
      <c r="A74" s="21" t="s">
        <v>25</v>
      </c>
      <c r="B74" s="146"/>
      <c r="C74" s="207"/>
      <c r="D74" s="207"/>
      <c r="E74" s="207"/>
      <c r="F74" s="207"/>
      <c r="G74" s="207"/>
      <c r="H74" s="207"/>
      <c r="I74" s="147"/>
      <c r="J74" s="21">
        <f t="shared" ref="J74:P74" si="17">SUM(J69:J73)</f>
        <v>30</v>
      </c>
      <c r="K74" s="21">
        <f t="shared" si="17"/>
        <v>5</v>
      </c>
      <c r="L74" s="21">
        <f t="shared" si="17"/>
        <v>2</v>
      </c>
      <c r="M74" s="21">
        <f t="shared" si="17"/>
        <v>8</v>
      </c>
      <c r="N74" s="21">
        <f t="shared" si="17"/>
        <v>15</v>
      </c>
      <c r="O74" s="21">
        <f t="shared" si="17"/>
        <v>48</v>
      </c>
      <c r="P74" s="21">
        <f t="shared" si="17"/>
        <v>63</v>
      </c>
      <c r="Q74" s="21">
        <f>COUNTIF(Q69:Q73,"E")</f>
        <v>3</v>
      </c>
      <c r="R74" s="21">
        <f>COUNTIF(R69:R73,"C")</f>
        <v>2</v>
      </c>
      <c r="S74" s="21">
        <f>COUNTIF(S69:S73,"VP")</f>
        <v>0</v>
      </c>
      <c r="T74" s="44">
        <f>COUNTA(T69:T73)</f>
        <v>5</v>
      </c>
      <c r="U74" s="259" t="str">
        <f>IF(Q74&gt;=SUM(R74:S74),"Corect","E trebuie să fie cel puțin egal cu C+VP")</f>
        <v>Corect</v>
      </c>
      <c r="V74" s="260"/>
      <c r="W74" s="260"/>
    </row>
    <row r="75" spans="1:23" x14ac:dyDescent="0.2">
      <c r="A75" s="59"/>
      <c r="B75" s="59"/>
      <c r="C75" s="59"/>
      <c r="D75" s="59"/>
      <c r="E75" s="59"/>
      <c r="F75" s="59"/>
      <c r="G75" s="59"/>
      <c r="H75" s="59"/>
      <c r="I75" s="59"/>
      <c r="J75" s="59"/>
      <c r="K75" s="59"/>
      <c r="L75" s="59"/>
      <c r="M75" s="59"/>
      <c r="N75" s="59"/>
      <c r="O75" s="59"/>
      <c r="P75" s="59"/>
      <c r="Q75" s="59"/>
      <c r="R75" s="59"/>
      <c r="S75" s="59"/>
      <c r="T75" s="60"/>
    </row>
    <row r="76" spans="1:23" x14ac:dyDescent="0.2">
      <c r="A76" s="59"/>
      <c r="B76" s="59"/>
      <c r="C76" s="59"/>
      <c r="D76" s="59"/>
      <c r="E76" s="59"/>
      <c r="F76" s="59"/>
      <c r="G76" s="59"/>
      <c r="H76" s="59"/>
      <c r="I76" s="59"/>
      <c r="J76" s="59"/>
      <c r="K76" s="59"/>
      <c r="L76" s="59"/>
      <c r="M76" s="59"/>
      <c r="N76" s="59"/>
      <c r="O76" s="59"/>
      <c r="P76" s="59"/>
      <c r="Q76" s="59"/>
      <c r="R76" s="59"/>
      <c r="S76" s="59"/>
      <c r="T76" s="60"/>
    </row>
    <row r="77" spans="1:23" ht="19.5" customHeight="1" x14ac:dyDescent="0.2">
      <c r="A77" s="73" t="s">
        <v>46</v>
      </c>
      <c r="B77" s="73"/>
      <c r="C77" s="73"/>
      <c r="D77" s="73"/>
      <c r="E77" s="73"/>
      <c r="F77" s="73"/>
      <c r="G77" s="73"/>
      <c r="H77" s="73"/>
      <c r="I77" s="73"/>
      <c r="J77" s="73"/>
      <c r="K77" s="73"/>
      <c r="L77" s="73"/>
      <c r="M77" s="73"/>
      <c r="N77" s="73"/>
      <c r="O77" s="73"/>
      <c r="P77" s="73"/>
      <c r="Q77" s="73"/>
      <c r="R77" s="73"/>
      <c r="S77" s="73"/>
      <c r="T77" s="73"/>
    </row>
    <row r="78" spans="1:23" ht="27.75" customHeight="1" x14ac:dyDescent="0.2">
      <c r="A78" s="91" t="s">
        <v>27</v>
      </c>
      <c r="B78" s="69" t="s">
        <v>26</v>
      </c>
      <c r="C78" s="70"/>
      <c r="D78" s="70"/>
      <c r="E78" s="70"/>
      <c r="F78" s="70"/>
      <c r="G78" s="70"/>
      <c r="H78" s="70"/>
      <c r="I78" s="71"/>
      <c r="J78" s="78" t="s">
        <v>40</v>
      </c>
      <c r="K78" s="93" t="s">
        <v>24</v>
      </c>
      <c r="L78" s="93"/>
      <c r="M78" s="93"/>
      <c r="N78" s="93" t="s">
        <v>41</v>
      </c>
      <c r="O78" s="94"/>
      <c r="P78" s="94"/>
      <c r="Q78" s="93" t="s">
        <v>23</v>
      </c>
      <c r="R78" s="93"/>
      <c r="S78" s="93"/>
      <c r="T78" s="93" t="s">
        <v>22</v>
      </c>
    </row>
    <row r="79" spans="1:23" ht="12.75" customHeight="1" x14ac:dyDescent="0.2">
      <c r="A79" s="92"/>
      <c r="B79" s="75"/>
      <c r="C79" s="76"/>
      <c r="D79" s="76"/>
      <c r="E79" s="76"/>
      <c r="F79" s="76"/>
      <c r="G79" s="76"/>
      <c r="H79" s="76"/>
      <c r="I79" s="77"/>
      <c r="J79" s="80"/>
      <c r="K79" s="5" t="s">
        <v>28</v>
      </c>
      <c r="L79" s="5" t="s">
        <v>29</v>
      </c>
      <c r="M79" s="5" t="s">
        <v>30</v>
      </c>
      <c r="N79" s="5" t="s">
        <v>34</v>
      </c>
      <c r="O79" s="5" t="s">
        <v>7</v>
      </c>
      <c r="P79" s="5" t="s">
        <v>31</v>
      </c>
      <c r="Q79" s="5" t="s">
        <v>32</v>
      </c>
      <c r="R79" s="5" t="s">
        <v>28</v>
      </c>
      <c r="S79" s="5" t="s">
        <v>33</v>
      </c>
      <c r="T79" s="93"/>
    </row>
    <row r="80" spans="1:23" x14ac:dyDescent="0.2">
      <c r="A80" s="95" t="s">
        <v>96</v>
      </c>
      <c r="B80" s="96"/>
      <c r="C80" s="96"/>
      <c r="D80" s="96"/>
      <c r="E80" s="96"/>
      <c r="F80" s="96"/>
      <c r="G80" s="96"/>
      <c r="H80" s="96"/>
      <c r="I80" s="96"/>
      <c r="J80" s="96"/>
      <c r="K80" s="96"/>
      <c r="L80" s="96"/>
      <c r="M80" s="96"/>
      <c r="N80" s="96"/>
      <c r="O80" s="96"/>
      <c r="P80" s="96"/>
      <c r="Q80" s="96"/>
      <c r="R80" s="96"/>
      <c r="S80" s="96"/>
      <c r="T80" s="97"/>
    </row>
    <row r="81" spans="1:20" ht="23.25" customHeight="1" x14ac:dyDescent="0.2">
      <c r="A81" s="31" t="s">
        <v>200</v>
      </c>
      <c r="B81" s="206" t="s">
        <v>201</v>
      </c>
      <c r="C81" s="206"/>
      <c r="D81" s="206"/>
      <c r="E81" s="206"/>
      <c r="F81" s="206"/>
      <c r="G81" s="206"/>
      <c r="H81" s="206"/>
      <c r="I81" s="206"/>
      <c r="J81" s="26">
        <v>5</v>
      </c>
      <c r="K81" s="26">
        <v>1</v>
      </c>
      <c r="L81" s="26">
        <v>1</v>
      </c>
      <c r="M81" s="26">
        <v>0</v>
      </c>
      <c r="N81" s="20">
        <f>K81+L81+M81</f>
        <v>2</v>
      </c>
      <c r="O81" s="20">
        <f>P81-N81</f>
        <v>7</v>
      </c>
      <c r="P81" s="20">
        <f>ROUND(PRODUCT(J81,25)/14,0)</f>
        <v>9</v>
      </c>
      <c r="Q81" s="26"/>
      <c r="R81" s="26" t="s">
        <v>28</v>
      </c>
      <c r="S81" s="27"/>
      <c r="T81" s="11" t="s">
        <v>102</v>
      </c>
    </row>
    <row r="82" spans="1:20" x14ac:dyDescent="0.2">
      <c r="A82" s="31" t="s">
        <v>202</v>
      </c>
      <c r="B82" s="206" t="s">
        <v>203</v>
      </c>
      <c r="C82" s="206"/>
      <c r="D82" s="206"/>
      <c r="E82" s="206"/>
      <c r="F82" s="206"/>
      <c r="G82" s="206"/>
      <c r="H82" s="206"/>
      <c r="I82" s="206"/>
      <c r="J82" s="26">
        <v>5</v>
      </c>
      <c r="K82" s="26">
        <v>1</v>
      </c>
      <c r="L82" s="26">
        <v>1</v>
      </c>
      <c r="M82" s="26">
        <v>0</v>
      </c>
      <c r="N82" s="20">
        <f t="shared" ref="N82:N91" si="18">K82+L82+M82</f>
        <v>2</v>
      </c>
      <c r="O82" s="20">
        <f t="shared" ref="O82:O91" si="19">P82-N82</f>
        <v>7</v>
      </c>
      <c r="P82" s="20">
        <f t="shared" ref="P82:P86" si="20">ROUND(PRODUCT(J82,25)/14,0)</f>
        <v>9</v>
      </c>
      <c r="Q82" s="26"/>
      <c r="R82" s="26" t="s">
        <v>28</v>
      </c>
      <c r="S82" s="27"/>
      <c r="T82" s="11" t="s">
        <v>102</v>
      </c>
    </row>
    <row r="83" spans="1:20" x14ac:dyDescent="0.2">
      <c r="A83" s="31" t="s">
        <v>204</v>
      </c>
      <c r="B83" s="206" t="s">
        <v>205</v>
      </c>
      <c r="C83" s="206"/>
      <c r="D83" s="206"/>
      <c r="E83" s="206"/>
      <c r="F83" s="206"/>
      <c r="G83" s="206"/>
      <c r="H83" s="206"/>
      <c r="I83" s="206"/>
      <c r="J83" s="26">
        <v>5</v>
      </c>
      <c r="K83" s="26">
        <v>1</v>
      </c>
      <c r="L83" s="26">
        <v>1</v>
      </c>
      <c r="M83" s="26">
        <v>0</v>
      </c>
      <c r="N83" s="20">
        <f t="shared" ref="N83:N84" si="21">K83+L83+M83</f>
        <v>2</v>
      </c>
      <c r="O83" s="20">
        <f t="shared" ref="O83:O84" si="22">P83-N83</f>
        <v>7</v>
      </c>
      <c r="P83" s="20">
        <f t="shared" ref="P83:P84" si="23">ROUND(PRODUCT(J83,25)/14,0)</f>
        <v>9</v>
      </c>
      <c r="Q83" s="26"/>
      <c r="R83" s="26" t="s">
        <v>28</v>
      </c>
      <c r="S83" s="27"/>
      <c r="T83" s="11" t="s">
        <v>102</v>
      </c>
    </row>
    <row r="84" spans="1:20" x14ac:dyDescent="0.2">
      <c r="A84" s="31" t="s">
        <v>206</v>
      </c>
      <c r="B84" s="206" t="s">
        <v>207</v>
      </c>
      <c r="C84" s="206"/>
      <c r="D84" s="206"/>
      <c r="E84" s="206"/>
      <c r="F84" s="206"/>
      <c r="G84" s="206"/>
      <c r="H84" s="206"/>
      <c r="I84" s="206"/>
      <c r="J84" s="26">
        <v>5</v>
      </c>
      <c r="K84" s="26">
        <v>1</v>
      </c>
      <c r="L84" s="26">
        <v>1</v>
      </c>
      <c r="M84" s="26">
        <v>0</v>
      </c>
      <c r="N84" s="20">
        <f t="shared" si="21"/>
        <v>2</v>
      </c>
      <c r="O84" s="20">
        <f t="shared" si="22"/>
        <v>7</v>
      </c>
      <c r="P84" s="20">
        <f t="shared" si="23"/>
        <v>9</v>
      </c>
      <c r="Q84" s="26"/>
      <c r="R84" s="26" t="s">
        <v>28</v>
      </c>
      <c r="S84" s="27"/>
      <c r="T84" s="11" t="s">
        <v>102</v>
      </c>
    </row>
    <row r="85" spans="1:20" x14ac:dyDescent="0.2">
      <c r="A85" s="174" t="s">
        <v>97</v>
      </c>
      <c r="B85" s="175"/>
      <c r="C85" s="175"/>
      <c r="D85" s="175"/>
      <c r="E85" s="175"/>
      <c r="F85" s="175"/>
      <c r="G85" s="175"/>
      <c r="H85" s="175"/>
      <c r="I85" s="175"/>
      <c r="J85" s="175"/>
      <c r="K85" s="175"/>
      <c r="L85" s="175"/>
      <c r="M85" s="175"/>
      <c r="N85" s="175"/>
      <c r="O85" s="175"/>
      <c r="P85" s="175"/>
      <c r="Q85" s="175"/>
      <c r="R85" s="175"/>
      <c r="S85" s="175"/>
      <c r="T85" s="176"/>
    </row>
    <row r="86" spans="1:20" x14ac:dyDescent="0.2">
      <c r="A86" s="31" t="s">
        <v>208</v>
      </c>
      <c r="B86" s="206" t="s">
        <v>209</v>
      </c>
      <c r="C86" s="206"/>
      <c r="D86" s="206"/>
      <c r="E86" s="206"/>
      <c r="F86" s="206"/>
      <c r="G86" s="206"/>
      <c r="H86" s="206"/>
      <c r="I86" s="206"/>
      <c r="J86" s="26">
        <v>5</v>
      </c>
      <c r="K86" s="26">
        <v>1</v>
      </c>
      <c r="L86" s="26">
        <v>1</v>
      </c>
      <c r="M86" s="26">
        <v>0</v>
      </c>
      <c r="N86" s="20">
        <f t="shared" si="18"/>
        <v>2</v>
      </c>
      <c r="O86" s="20">
        <f t="shared" si="19"/>
        <v>7</v>
      </c>
      <c r="P86" s="20">
        <f t="shared" si="20"/>
        <v>9</v>
      </c>
      <c r="Q86" s="26"/>
      <c r="R86" s="26" t="s">
        <v>28</v>
      </c>
      <c r="S86" s="27"/>
      <c r="T86" s="11" t="s">
        <v>102</v>
      </c>
    </row>
    <row r="87" spans="1:20" x14ac:dyDescent="0.2">
      <c r="A87" s="31" t="s">
        <v>210</v>
      </c>
      <c r="B87" s="206" t="s">
        <v>211</v>
      </c>
      <c r="C87" s="206"/>
      <c r="D87" s="206"/>
      <c r="E87" s="206"/>
      <c r="F87" s="206"/>
      <c r="G87" s="206"/>
      <c r="H87" s="206"/>
      <c r="I87" s="206"/>
      <c r="J87" s="26">
        <v>5</v>
      </c>
      <c r="K87" s="26">
        <v>1</v>
      </c>
      <c r="L87" s="26">
        <v>1</v>
      </c>
      <c r="M87" s="26">
        <v>0</v>
      </c>
      <c r="N87" s="20">
        <f t="shared" ref="N87:N89" si="24">K87+L87+M87</f>
        <v>2</v>
      </c>
      <c r="O87" s="20">
        <f t="shared" ref="O87:O89" si="25">P87-N87</f>
        <v>7</v>
      </c>
      <c r="P87" s="20">
        <f t="shared" ref="P87:P89" si="26">ROUND(PRODUCT(J87,25)/14,0)</f>
        <v>9</v>
      </c>
      <c r="Q87" s="26"/>
      <c r="R87" s="26" t="s">
        <v>28</v>
      </c>
      <c r="S87" s="27"/>
      <c r="T87" s="11" t="s">
        <v>102</v>
      </c>
    </row>
    <row r="88" spans="1:20" ht="23.25" customHeight="1" x14ac:dyDescent="0.2">
      <c r="A88" s="31" t="s">
        <v>212</v>
      </c>
      <c r="B88" s="206" t="s">
        <v>213</v>
      </c>
      <c r="C88" s="206"/>
      <c r="D88" s="206"/>
      <c r="E88" s="206"/>
      <c r="F88" s="206"/>
      <c r="G88" s="206"/>
      <c r="H88" s="206"/>
      <c r="I88" s="206"/>
      <c r="J88" s="26">
        <v>5</v>
      </c>
      <c r="K88" s="26">
        <v>1</v>
      </c>
      <c r="L88" s="26">
        <v>1</v>
      </c>
      <c r="M88" s="26">
        <v>0</v>
      </c>
      <c r="N88" s="20">
        <f t="shared" si="24"/>
        <v>2</v>
      </c>
      <c r="O88" s="20">
        <f t="shared" si="25"/>
        <v>7</v>
      </c>
      <c r="P88" s="20">
        <f t="shared" si="26"/>
        <v>9</v>
      </c>
      <c r="Q88" s="26"/>
      <c r="R88" s="26" t="s">
        <v>28</v>
      </c>
      <c r="S88" s="27"/>
      <c r="T88" s="11" t="s">
        <v>102</v>
      </c>
    </row>
    <row r="89" spans="1:20" x14ac:dyDescent="0.2">
      <c r="A89" s="31" t="s">
        <v>214</v>
      </c>
      <c r="B89" s="206" t="s">
        <v>215</v>
      </c>
      <c r="C89" s="206"/>
      <c r="D89" s="206"/>
      <c r="E89" s="206"/>
      <c r="F89" s="206"/>
      <c r="G89" s="206"/>
      <c r="H89" s="206"/>
      <c r="I89" s="206"/>
      <c r="J89" s="26">
        <v>5</v>
      </c>
      <c r="K89" s="26">
        <v>1</v>
      </c>
      <c r="L89" s="26">
        <v>1</v>
      </c>
      <c r="M89" s="26">
        <v>0</v>
      </c>
      <c r="N89" s="20">
        <f t="shared" si="24"/>
        <v>2</v>
      </c>
      <c r="O89" s="20">
        <f t="shared" si="25"/>
        <v>7</v>
      </c>
      <c r="P89" s="20">
        <f t="shared" si="26"/>
        <v>9</v>
      </c>
      <c r="Q89" s="26"/>
      <c r="R89" s="26" t="s">
        <v>28</v>
      </c>
      <c r="S89" s="27"/>
      <c r="T89" s="11" t="s">
        <v>102</v>
      </c>
    </row>
    <row r="90" spans="1:20" x14ac:dyDescent="0.2">
      <c r="A90" s="174" t="s">
        <v>98</v>
      </c>
      <c r="B90" s="175"/>
      <c r="C90" s="175"/>
      <c r="D90" s="175"/>
      <c r="E90" s="175"/>
      <c r="F90" s="175"/>
      <c r="G90" s="175"/>
      <c r="H90" s="175"/>
      <c r="I90" s="175"/>
      <c r="J90" s="175"/>
      <c r="K90" s="175"/>
      <c r="L90" s="175"/>
      <c r="M90" s="175"/>
      <c r="N90" s="175"/>
      <c r="O90" s="175"/>
      <c r="P90" s="175"/>
      <c r="Q90" s="175"/>
      <c r="R90" s="175"/>
      <c r="S90" s="175"/>
      <c r="T90" s="176"/>
    </row>
    <row r="91" spans="1:20" ht="27" customHeight="1" x14ac:dyDescent="0.2">
      <c r="A91" s="31" t="s">
        <v>214</v>
      </c>
      <c r="B91" s="206" t="s">
        <v>216</v>
      </c>
      <c r="C91" s="206"/>
      <c r="D91" s="206"/>
      <c r="E91" s="206"/>
      <c r="F91" s="206"/>
      <c r="G91" s="206"/>
      <c r="H91" s="206"/>
      <c r="I91" s="206"/>
      <c r="J91" s="26">
        <v>5</v>
      </c>
      <c r="K91" s="26">
        <v>1</v>
      </c>
      <c r="L91" s="26">
        <v>1</v>
      </c>
      <c r="M91" s="26">
        <v>0</v>
      </c>
      <c r="N91" s="20">
        <f t="shared" si="18"/>
        <v>2</v>
      </c>
      <c r="O91" s="20">
        <f t="shared" si="19"/>
        <v>7</v>
      </c>
      <c r="P91" s="20">
        <f t="shared" ref="P91:P94" si="27">ROUND(PRODUCT(J91,25)/14,0)</f>
        <v>9</v>
      </c>
      <c r="Q91" s="26" t="s">
        <v>32</v>
      </c>
      <c r="R91" s="26"/>
      <c r="S91" s="27"/>
      <c r="T91" s="11" t="s">
        <v>102</v>
      </c>
    </row>
    <row r="92" spans="1:20" ht="27" customHeight="1" x14ac:dyDescent="0.2">
      <c r="A92" s="31" t="s">
        <v>217</v>
      </c>
      <c r="B92" s="206" t="s">
        <v>218</v>
      </c>
      <c r="C92" s="206"/>
      <c r="D92" s="206"/>
      <c r="E92" s="206"/>
      <c r="F92" s="206"/>
      <c r="G92" s="206"/>
      <c r="H92" s="206"/>
      <c r="I92" s="206"/>
      <c r="J92" s="26">
        <v>5</v>
      </c>
      <c r="K92" s="26">
        <v>1</v>
      </c>
      <c r="L92" s="26">
        <v>1</v>
      </c>
      <c r="M92" s="26">
        <v>0</v>
      </c>
      <c r="N92" s="20">
        <f t="shared" ref="N92:N94" si="28">K92+L92+M92</f>
        <v>2</v>
      </c>
      <c r="O92" s="20">
        <f t="shared" ref="O92:O94" si="29">P92-N92</f>
        <v>7</v>
      </c>
      <c r="P92" s="20">
        <f t="shared" si="27"/>
        <v>9</v>
      </c>
      <c r="Q92" s="26" t="s">
        <v>32</v>
      </c>
      <c r="R92" s="26"/>
      <c r="S92" s="27"/>
      <c r="T92" s="11" t="s">
        <v>102</v>
      </c>
    </row>
    <row r="93" spans="1:20" x14ac:dyDescent="0.2">
      <c r="A93" s="31" t="s">
        <v>219</v>
      </c>
      <c r="B93" s="206" t="s">
        <v>220</v>
      </c>
      <c r="C93" s="206"/>
      <c r="D93" s="206"/>
      <c r="E93" s="206"/>
      <c r="F93" s="206"/>
      <c r="G93" s="206"/>
      <c r="H93" s="206"/>
      <c r="I93" s="206"/>
      <c r="J93" s="26">
        <v>5</v>
      </c>
      <c r="K93" s="26">
        <v>1</v>
      </c>
      <c r="L93" s="26">
        <v>1</v>
      </c>
      <c r="M93" s="26">
        <v>0</v>
      </c>
      <c r="N93" s="20">
        <f t="shared" si="28"/>
        <v>2</v>
      </c>
      <c r="O93" s="20">
        <f t="shared" si="29"/>
        <v>7</v>
      </c>
      <c r="P93" s="20">
        <f t="shared" si="27"/>
        <v>9</v>
      </c>
      <c r="Q93" s="26" t="s">
        <v>32</v>
      </c>
      <c r="R93" s="26"/>
      <c r="S93" s="27"/>
      <c r="T93" s="11" t="s">
        <v>102</v>
      </c>
    </row>
    <row r="94" spans="1:20" x14ac:dyDescent="0.2">
      <c r="A94" s="31" t="s">
        <v>221</v>
      </c>
      <c r="B94" s="206" t="s">
        <v>222</v>
      </c>
      <c r="C94" s="206"/>
      <c r="D94" s="206"/>
      <c r="E94" s="206"/>
      <c r="F94" s="206"/>
      <c r="G94" s="206"/>
      <c r="H94" s="206"/>
      <c r="I94" s="206"/>
      <c r="J94" s="26">
        <v>5</v>
      </c>
      <c r="K94" s="26">
        <v>1</v>
      </c>
      <c r="L94" s="26">
        <v>1</v>
      </c>
      <c r="M94" s="26">
        <v>0</v>
      </c>
      <c r="N94" s="20">
        <f t="shared" si="28"/>
        <v>2</v>
      </c>
      <c r="O94" s="20">
        <f t="shared" si="29"/>
        <v>7</v>
      </c>
      <c r="P94" s="20">
        <f t="shared" si="27"/>
        <v>9</v>
      </c>
      <c r="Q94" s="26" t="s">
        <v>32</v>
      </c>
      <c r="R94" s="26"/>
      <c r="S94" s="27"/>
      <c r="T94" s="11" t="s">
        <v>102</v>
      </c>
    </row>
    <row r="95" spans="1:20" hidden="1" x14ac:dyDescent="0.2">
      <c r="A95" s="174" t="s">
        <v>99</v>
      </c>
      <c r="B95" s="203"/>
      <c r="C95" s="203"/>
      <c r="D95" s="203"/>
      <c r="E95" s="203"/>
      <c r="F95" s="203"/>
      <c r="G95" s="203"/>
      <c r="H95" s="203"/>
      <c r="I95" s="203"/>
      <c r="J95" s="203"/>
      <c r="K95" s="203"/>
      <c r="L95" s="203"/>
      <c r="M95" s="203"/>
      <c r="N95" s="203"/>
      <c r="O95" s="203"/>
      <c r="P95" s="203"/>
      <c r="Q95" s="203"/>
      <c r="R95" s="203"/>
      <c r="S95" s="203"/>
      <c r="T95" s="204"/>
    </row>
    <row r="96" spans="1:20" hidden="1" x14ac:dyDescent="0.2">
      <c r="A96" s="31"/>
      <c r="B96" s="202"/>
      <c r="C96" s="202"/>
      <c r="D96" s="202"/>
      <c r="E96" s="202"/>
      <c r="F96" s="202"/>
      <c r="G96" s="202"/>
      <c r="H96" s="202"/>
      <c r="I96" s="202"/>
      <c r="J96" s="26">
        <v>0</v>
      </c>
      <c r="K96" s="26">
        <v>0</v>
      </c>
      <c r="L96" s="26">
        <v>0</v>
      </c>
      <c r="M96" s="26">
        <v>0</v>
      </c>
      <c r="N96" s="20">
        <f t="shared" ref="N96:N101" si="30">K96+L96+M96</f>
        <v>0</v>
      </c>
      <c r="O96" s="20">
        <f t="shared" ref="O96:O101" si="31">P96-N96</f>
        <v>0</v>
      </c>
      <c r="P96" s="20">
        <f t="shared" ref="P96:P101" si="32">ROUND(PRODUCT(J96,25)/12,0)</f>
        <v>0</v>
      </c>
      <c r="Q96" s="26"/>
      <c r="R96" s="26"/>
      <c r="S96" s="27"/>
      <c r="T96" s="11"/>
    </row>
    <row r="97" spans="1:20" hidden="1" x14ac:dyDescent="0.2">
      <c r="A97" s="31"/>
      <c r="B97" s="202"/>
      <c r="C97" s="202"/>
      <c r="D97" s="202"/>
      <c r="E97" s="202"/>
      <c r="F97" s="202"/>
      <c r="G97" s="202"/>
      <c r="H97" s="202"/>
      <c r="I97" s="202"/>
      <c r="J97" s="26">
        <v>0</v>
      </c>
      <c r="K97" s="26">
        <v>0</v>
      </c>
      <c r="L97" s="26">
        <v>0</v>
      </c>
      <c r="M97" s="26">
        <v>0</v>
      </c>
      <c r="N97" s="20">
        <f t="shared" si="30"/>
        <v>0</v>
      </c>
      <c r="O97" s="20">
        <f t="shared" si="31"/>
        <v>0</v>
      </c>
      <c r="P97" s="20">
        <f t="shared" si="32"/>
        <v>0</v>
      </c>
      <c r="Q97" s="26"/>
      <c r="R97" s="26"/>
      <c r="S97" s="27"/>
      <c r="T97" s="11"/>
    </row>
    <row r="98" spans="1:20" hidden="1" x14ac:dyDescent="0.2">
      <c r="A98" s="31"/>
      <c r="B98" s="202"/>
      <c r="C98" s="202"/>
      <c r="D98" s="202"/>
      <c r="E98" s="202"/>
      <c r="F98" s="202"/>
      <c r="G98" s="202"/>
      <c r="H98" s="202"/>
      <c r="I98" s="202"/>
      <c r="J98" s="26">
        <v>0</v>
      </c>
      <c r="K98" s="26">
        <v>0</v>
      </c>
      <c r="L98" s="26">
        <v>0</v>
      </c>
      <c r="M98" s="26">
        <v>0</v>
      </c>
      <c r="N98" s="20">
        <f t="shared" si="30"/>
        <v>0</v>
      </c>
      <c r="O98" s="20">
        <f t="shared" si="31"/>
        <v>0</v>
      </c>
      <c r="P98" s="20">
        <f t="shared" si="32"/>
        <v>0</v>
      </c>
      <c r="Q98" s="26"/>
      <c r="R98" s="26"/>
      <c r="S98" s="27"/>
      <c r="T98" s="11"/>
    </row>
    <row r="99" spans="1:20" hidden="1" x14ac:dyDescent="0.2">
      <c r="A99" s="31"/>
      <c r="B99" s="202"/>
      <c r="C99" s="202"/>
      <c r="D99" s="202"/>
      <c r="E99" s="202"/>
      <c r="F99" s="202"/>
      <c r="G99" s="202"/>
      <c r="H99" s="202"/>
      <c r="I99" s="202"/>
      <c r="J99" s="26">
        <v>0</v>
      </c>
      <c r="K99" s="26">
        <v>0</v>
      </c>
      <c r="L99" s="26">
        <v>0</v>
      </c>
      <c r="M99" s="26">
        <v>0</v>
      </c>
      <c r="N99" s="20">
        <f t="shared" si="30"/>
        <v>0</v>
      </c>
      <c r="O99" s="20">
        <f t="shared" si="31"/>
        <v>0</v>
      </c>
      <c r="P99" s="20">
        <f t="shared" si="32"/>
        <v>0</v>
      </c>
      <c r="Q99" s="26"/>
      <c r="R99" s="26"/>
      <c r="S99" s="27"/>
      <c r="T99" s="11"/>
    </row>
    <row r="100" spans="1:20" hidden="1" x14ac:dyDescent="0.2">
      <c r="A100" s="31"/>
      <c r="B100" s="202"/>
      <c r="C100" s="202"/>
      <c r="D100" s="202"/>
      <c r="E100" s="202"/>
      <c r="F100" s="202"/>
      <c r="G100" s="202"/>
      <c r="H100" s="202"/>
      <c r="I100" s="202"/>
      <c r="J100" s="26">
        <v>0</v>
      </c>
      <c r="K100" s="26">
        <v>0</v>
      </c>
      <c r="L100" s="26">
        <v>0</v>
      </c>
      <c r="M100" s="26">
        <v>0</v>
      </c>
      <c r="N100" s="20">
        <f t="shared" si="30"/>
        <v>0</v>
      </c>
      <c r="O100" s="20">
        <f t="shared" si="31"/>
        <v>0</v>
      </c>
      <c r="P100" s="20">
        <f t="shared" si="32"/>
        <v>0</v>
      </c>
      <c r="Q100" s="26"/>
      <c r="R100" s="26"/>
      <c r="S100" s="27"/>
      <c r="T100" s="11"/>
    </row>
    <row r="101" spans="1:20" hidden="1" x14ac:dyDescent="0.2">
      <c r="A101" s="31"/>
      <c r="B101" s="202"/>
      <c r="C101" s="202"/>
      <c r="D101" s="202"/>
      <c r="E101" s="202"/>
      <c r="F101" s="202"/>
      <c r="G101" s="202"/>
      <c r="H101" s="202"/>
      <c r="I101" s="202"/>
      <c r="J101" s="26">
        <v>0</v>
      </c>
      <c r="K101" s="26">
        <v>0</v>
      </c>
      <c r="L101" s="26">
        <v>0</v>
      </c>
      <c r="M101" s="26">
        <v>0</v>
      </c>
      <c r="N101" s="20">
        <f t="shared" si="30"/>
        <v>0</v>
      </c>
      <c r="O101" s="20">
        <f t="shared" si="31"/>
        <v>0</v>
      </c>
      <c r="P101" s="20">
        <f t="shared" si="32"/>
        <v>0</v>
      </c>
      <c r="Q101" s="26"/>
      <c r="R101" s="26"/>
      <c r="S101" s="27"/>
      <c r="T101" s="11"/>
    </row>
    <row r="102" spans="1:20" ht="15" customHeight="1" x14ac:dyDescent="0.2">
      <c r="A102" s="177" t="s">
        <v>77</v>
      </c>
      <c r="B102" s="178"/>
      <c r="C102" s="178"/>
      <c r="D102" s="178"/>
      <c r="E102" s="178"/>
      <c r="F102" s="178"/>
      <c r="G102" s="178"/>
      <c r="H102" s="178"/>
      <c r="I102" s="179"/>
      <c r="J102" s="23">
        <f>SUM(J81:J82,J86:J87,J91:J92,J96)</f>
        <v>30</v>
      </c>
      <c r="K102" s="23">
        <f t="shared" ref="K102:P102" si="33">SUM(K81:K82,K86:K87,K91:K92,K96)</f>
        <v>6</v>
      </c>
      <c r="L102" s="23">
        <f t="shared" si="33"/>
        <v>6</v>
      </c>
      <c r="M102" s="23">
        <f t="shared" si="33"/>
        <v>0</v>
      </c>
      <c r="N102" s="23">
        <f t="shared" si="33"/>
        <v>12</v>
      </c>
      <c r="O102" s="23">
        <f t="shared" si="33"/>
        <v>42</v>
      </c>
      <c r="P102" s="23">
        <f t="shared" si="33"/>
        <v>54</v>
      </c>
      <c r="Q102" s="23">
        <f>COUNTIF(Q81:Q82,"E")+COUNTIF(Q86:Q87,"E")+COUNTIF(Q91:Q92,"E")+COUNTIF(Q96,"E")</f>
        <v>2</v>
      </c>
      <c r="R102" s="23">
        <f>COUNTIF(R81:R82,"C")+COUNTIF(R86:R87,"C")+COUNTIF(R91:R92,"C")+COUNTIF(R96,"C")</f>
        <v>4</v>
      </c>
      <c r="S102" s="23">
        <f>COUNTIF(S81,"VP")+COUNTIF(S86,"VP")+COUNTIF(S91,"VP")+COUNTIF(S96,"VP")</f>
        <v>0</v>
      </c>
      <c r="T102" s="28"/>
    </row>
    <row r="103" spans="1:20" ht="13.5" customHeight="1" x14ac:dyDescent="0.2">
      <c r="A103" s="180" t="s">
        <v>48</v>
      </c>
      <c r="B103" s="181"/>
      <c r="C103" s="181"/>
      <c r="D103" s="181"/>
      <c r="E103" s="181"/>
      <c r="F103" s="181"/>
      <c r="G103" s="181"/>
      <c r="H103" s="181"/>
      <c r="I103" s="181"/>
      <c r="J103" s="182"/>
      <c r="K103" s="23">
        <f t="shared" ref="K103:P103" si="34">SUM(K81,K86,K91)*14+K96*12</f>
        <v>42</v>
      </c>
      <c r="L103" s="23">
        <f t="shared" si="34"/>
        <v>42</v>
      </c>
      <c r="M103" s="23">
        <f t="shared" si="34"/>
        <v>0</v>
      </c>
      <c r="N103" s="23">
        <f t="shared" si="34"/>
        <v>84</v>
      </c>
      <c r="O103" s="23">
        <f t="shared" si="34"/>
        <v>294</v>
      </c>
      <c r="P103" s="23">
        <f t="shared" si="34"/>
        <v>378</v>
      </c>
      <c r="Q103" s="186"/>
      <c r="R103" s="187"/>
      <c r="S103" s="187"/>
      <c r="T103" s="188"/>
    </row>
    <row r="104" spans="1:20" x14ac:dyDescent="0.2">
      <c r="A104" s="183"/>
      <c r="B104" s="184"/>
      <c r="C104" s="184"/>
      <c r="D104" s="184"/>
      <c r="E104" s="184"/>
      <c r="F104" s="184"/>
      <c r="G104" s="184"/>
      <c r="H104" s="184"/>
      <c r="I104" s="184"/>
      <c r="J104" s="185"/>
      <c r="K104" s="192">
        <f>SUM(K103:M103)</f>
        <v>84</v>
      </c>
      <c r="L104" s="193"/>
      <c r="M104" s="194"/>
      <c r="N104" s="195">
        <f>SUM(N103:O103)</f>
        <v>378</v>
      </c>
      <c r="O104" s="196"/>
      <c r="P104" s="197"/>
      <c r="Q104" s="189"/>
      <c r="R104" s="190"/>
      <c r="S104" s="190"/>
      <c r="T104" s="191"/>
    </row>
    <row r="105" spans="1:20" x14ac:dyDescent="0.2">
      <c r="A105" s="12"/>
      <c r="B105" s="12"/>
      <c r="C105" s="12"/>
      <c r="D105" s="12"/>
      <c r="E105" s="12"/>
      <c r="F105" s="12"/>
      <c r="G105" s="12"/>
      <c r="H105" s="12"/>
      <c r="I105" s="12"/>
      <c r="J105" s="12"/>
      <c r="K105" s="13"/>
      <c r="L105" s="13"/>
      <c r="M105" s="13"/>
      <c r="N105" s="14"/>
      <c r="O105" s="14"/>
      <c r="P105" s="14"/>
      <c r="Q105" s="15"/>
      <c r="R105" s="15"/>
      <c r="S105" s="15"/>
      <c r="T105" s="15"/>
    </row>
    <row r="106" spans="1:20" ht="17.25" customHeight="1" x14ac:dyDescent="0.2">
      <c r="B106" s="2"/>
      <c r="C106" s="2"/>
      <c r="D106" s="2"/>
      <c r="E106" s="2"/>
      <c r="F106" s="2"/>
      <c r="G106" s="2"/>
      <c r="M106" s="8"/>
      <c r="N106" s="8"/>
      <c r="O106" s="8"/>
      <c r="P106" s="8"/>
      <c r="Q106" s="8"/>
      <c r="R106" s="8"/>
      <c r="S106" s="8"/>
    </row>
    <row r="107" spans="1:20" ht="15.75" customHeight="1" x14ac:dyDescent="0.2">
      <c r="A107" s="73" t="s">
        <v>140</v>
      </c>
      <c r="B107" s="73"/>
      <c r="C107" s="73"/>
      <c r="D107" s="73"/>
      <c r="E107" s="73"/>
      <c r="F107" s="73"/>
      <c r="G107" s="73"/>
      <c r="H107" s="73"/>
      <c r="I107" s="73"/>
      <c r="J107" s="73"/>
      <c r="K107" s="73"/>
      <c r="L107" s="73"/>
      <c r="M107" s="73"/>
      <c r="N107" s="73"/>
      <c r="O107" s="73"/>
      <c r="P107" s="73"/>
      <c r="Q107" s="73"/>
      <c r="R107" s="73"/>
      <c r="S107" s="73"/>
      <c r="T107" s="73"/>
    </row>
    <row r="108" spans="1:20" ht="24" customHeight="1" x14ac:dyDescent="0.2">
      <c r="A108" s="91" t="s">
        <v>27</v>
      </c>
      <c r="B108" s="69" t="s">
        <v>26</v>
      </c>
      <c r="C108" s="70"/>
      <c r="D108" s="70"/>
      <c r="E108" s="70"/>
      <c r="F108" s="70"/>
      <c r="G108" s="70"/>
      <c r="H108" s="70"/>
      <c r="I108" s="71"/>
      <c r="J108" s="78" t="s">
        <v>40</v>
      </c>
      <c r="K108" s="93" t="s">
        <v>24</v>
      </c>
      <c r="L108" s="93"/>
      <c r="M108" s="93"/>
      <c r="N108" s="93" t="s">
        <v>41</v>
      </c>
      <c r="O108" s="94"/>
      <c r="P108" s="94"/>
      <c r="Q108" s="93" t="s">
        <v>23</v>
      </c>
      <c r="R108" s="93"/>
      <c r="S108" s="93"/>
      <c r="T108" s="93" t="s">
        <v>22</v>
      </c>
    </row>
    <row r="109" spans="1:20" ht="21.75" customHeight="1" x14ac:dyDescent="0.2">
      <c r="A109" s="92"/>
      <c r="B109" s="75"/>
      <c r="C109" s="76"/>
      <c r="D109" s="76"/>
      <c r="E109" s="76"/>
      <c r="F109" s="76"/>
      <c r="G109" s="76"/>
      <c r="H109" s="76"/>
      <c r="I109" s="77"/>
      <c r="J109" s="80"/>
      <c r="K109" s="5" t="s">
        <v>28</v>
      </c>
      <c r="L109" s="5" t="s">
        <v>29</v>
      </c>
      <c r="M109" s="5" t="s">
        <v>30</v>
      </c>
      <c r="N109" s="5" t="s">
        <v>34</v>
      </c>
      <c r="O109" s="5" t="s">
        <v>7</v>
      </c>
      <c r="P109" s="5" t="s">
        <v>31</v>
      </c>
      <c r="Q109" s="5" t="s">
        <v>32</v>
      </c>
      <c r="R109" s="5" t="s">
        <v>28</v>
      </c>
      <c r="S109" s="5" t="s">
        <v>33</v>
      </c>
      <c r="T109" s="93"/>
    </row>
    <row r="110" spans="1:20" ht="16.5" customHeight="1" x14ac:dyDescent="0.2">
      <c r="A110" s="95" t="s">
        <v>63</v>
      </c>
      <c r="B110" s="96"/>
      <c r="C110" s="96"/>
      <c r="D110" s="96"/>
      <c r="E110" s="96"/>
      <c r="F110" s="96"/>
      <c r="G110" s="96"/>
      <c r="H110" s="96"/>
      <c r="I110" s="96"/>
      <c r="J110" s="96"/>
      <c r="K110" s="96"/>
      <c r="L110" s="96"/>
      <c r="M110" s="96"/>
      <c r="N110" s="96"/>
      <c r="O110" s="96"/>
      <c r="P110" s="96"/>
      <c r="Q110" s="96"/>
      <c r="R110" s="96"/>
      <c r="S110" s="96"/>
      <c r="T110" s="97"/>
    </row>
    <row r="111" spans="1:20" ht="15" customHeight="1" x14ac:dyDescent="0.2">
      <c r="A111" s="58" t="s">
        <v>223</v>
      </c>
      <c r="B111" s="201" t="s">
        <v>224</v>
      </c>
      <c r="C111" s="201"/>
      <c r="D111" s="201"/>
      <c r="E111" s="201"/>
      <c r="F111" s="201"/>
      <c r="G111" s="201"/>
      <c r="H111" s="201"/>
      <c r="I111" s="201"/>
      <c r="J111" s="62">
        <v>2</v>
      </c>
      <c r="K111" s="62">
        <v>0</v>
      </c>
      <c r="L111" s="62">
        <v>0</v>
      </c>
      <c r="M111" s="62">
        <v>4</v>
      </c>
      <c r="N111" s="20">
        <f>K111+L111+M111</f>
        <v>4</v>
      </c>
      <c r="O111" s="20">
        <f>P111-N111</f>
        <v>0</v>
      </c>
      <c r="P111" s="20">
        <f>ROUND(PRODUCT(J111,25)/14,0)</f>
        <v>4</v>
      </c>
      <c r="Q111" s="26"/>
      <c r="R111" s="26"/>
      <c r="S111" s="63" t="s">
        <v>33</v>
      </c>
      <c r="T111" s="64" t="s">
        <v>102</v>
      </c>
    </row>
    <row r="112" spans="1:20" x14ac:dyDescent="0.2">
      <c r="A112" s="58" t="s">
        <v>225</v>
      </c>
      <c r="B112" s="201" t="s">
        <v>226</v>
      </c>
      <c r="C112" s="201"/>
      <c r="D112" s="201"/>
      <c r="E112" s="201"/>
      <c r="F112" s="201"/>
      <c r="G112" s="201"/>
      <c r="H112" s="201"/>
      <c r="I112" s="201"/>
      <c r="J112" s="62">
        <v>3</v>
      </c>
      <c r="K112" s="62">
        <v>0</v>
      </c>
      <c r="L112" s="62">
        <v>2</v>
      </c>
      <c r="M112" s="62">
        <v>0</v>
      </c>
      <c r="N112" s="20">
        <f t="shared" ref="N112:N115" si="35">K112+L112+M112</f>
        <v>2</v>
      </c>
      <c r="O112" s="20">
        <f t="shared" ref="O112:O115" si="36">P112-N112</f>
        <v>3</v>
      </c>
      <c r="P112" s="20">
        <f t="shared" ref="P112:P115" si="37">ROUND(PRODUCT(J112,25)/14,0)</f>
        <v>5</v>
      </c>
      <c r="Q112" s="26"/>
      <c r="R112" s="26"/>
      <c r="S112" s="63" t="s">
        <v>33</v>
      </c>
      <c r="T112" s="64" t="s">
        <v>102</v>
      </c>
    </row>
    <row r="113" spans="1:34" hidden="1" x14ac:dyDescent="0.2">
      <c r="A113" s="31"/>
      <c r="B113" s="198"/>
      <c r="C113" s="199"/>
      <c r="D113" s="199"/>
      <c r="E113" s="199"/>
      <c r="F113" s="199"/>
      <c r="G113" s="199"/>
      <c r="H113" s="199"/>
      <c r="I113" s="200"/>
      <c r="J113" s="26">
        <v>0</v>
      </c>
      <c r="K113" s="26">
        <v>0</v>
      </c>
      <c r="L113" s="26">
        <v>0</v>
      </c>
      <c r="M113" s="26">
        <v>0</v>
      </c>
      <c r="N113" s="20">
        <f t="shared" ref="N113" si="38">K113+L113+M113</f>
        <v>0</v>
      </c>
      <c r="O113" s="20">
        <f t="shared" ref="O113" si="39">P113-N113</f>
        <v>0</v>
      </c>
      <c r="P113" s="20">
        <f t="shared" ref="P113" si="40">ROUND(PRODUCT(J113,25)/14,0)</f>
        <v>0</v>
      </c>
      <c r="Q113" s="26"/>
      <c r="R113" s="26"/>
      <c r="S113" s="27"/>
      <c r="T113" s="11"/>
      <c r="U113" s="279"/>
      <c r="V113" s="280"/>
      <c r="W113" s="280"/>
      <c r="X113" s="280"/>
      <c r="Y113" s="280"/>
      <c r="Z113" s="280"/>
      <c r="AA113" s="280"/>
      <c r="AB113" s="280"/>
      <c r="AC113" s="280"/>
      <c r="AD113" s="280"/>
      <c r="AE113" s="280"/>
      <c r="AF113" s="280"/>
      <c r="AG113" s="280"/>
      <c r="AH113" s="280"/>
    </row>
    <row r="114" spans="1:34" hidden="1" x14ac:dyDescent="0.2">
      <c r="A114" s="31"/>
      <c r="B114" s="198"/>
      <c r="C114" s="199"/>
      <c r="D114" s="199"/>
      <c r="E114" s="199"/>
      <c r="F114" s="199"/>
      <c r="G114" s="199"/>
      <c r="H114" s="199"/>
      <c r="I114" s="200"/>
      <c r="J114" s="26">
        <v>0</v>
      </c>
      <c r="K114" s="26">
        <v>0</v>
      </c>
      <c r="L114" s="26">
        <v>0</v>
      </c>
      <c r="M114" s="26">
        <v>0</v>
      </c>
      <c r="N114" s="20">
        <f t="shared" si="35"/>
        <v>0</v>
      </c>
      <c r="O114" s="20">
        <f t="shared" si="36"/>
        <v>0</v>
      </c>
      <c r="P114" s="20">
        <f t="shared" si="37"/>
        <v>0</v>
      </c>
      <c r="Q114" s="26"/>
      <c r="R114" s="26"/>
      <c r="S114" s="27"/>
      <c r="T114" s="11"/>
      <c r="U114" s="281"/>
      <c r="V114" s="280"/>
      <c r="W114" s="280"/>
      <c r="X114" s="280"/>
      <c r="Y114" s="280"/>
      <c r="Z114" s="280"/>
      <c r="AA114" s="280"/>
      <c r="AB114" s="280"/>
      <c r="AC114" s="280"/>
      <c r="AD114" s="280"/>
      <c r="AE114" s="280"/>
      <c r="AF114" s="280"/>
      <c r="AG114" s="280"/>
      <c r="AH114" s="280"/>
    </row>
    <row r="115" spans="1:34" hidden="1" x14ac:dyDescent="0.2">
      <c r="A115" s="31"/>
      <c r="B115" s="198"/>
      <c r="C115" s="199"/>
      <c r="D115" s="199"/>
      <c r="E115" s="199"/>
      <c r="F115" s="199"/>
      <c r="G115" s="199"/>
      <c r="H115" s="199"/>
      <c r="I115" s="200"/>
      <c r="J115" s="26">
        <v>0</v>
      </c>
      <c r="K115" s="26">
        <v>0</v>
      </c>
      <c r="L115" s="26">
        <v>0</v>
      </c>
      <c r="M115" s="26">
        <v>0</v>
      </c>
      <c r="N115" s="20">
        <f t="shared" si="35"/>
        <v>0</v>
      </c>
      <c r="O115" s="20">
        <f t="shared" si="36"/>
        <v>0</v>
      </c>
      <c r="P115" s="20">
        <f t="shared" si="37"/>
        <v>0</v>
      </c>
      <c r="Q115" s="26"/>
      <c r="R115" s="26"/>
      <c r="S115" s="27"/>
      <c r="T115" s="11"/>
      <c r="U115" s="282"/>
      <c r="V115" s="90"/>
      <c r="W115" s="90"/>
      <c r="X115" s="90"/>
      <c r="Y115" s="90"/>
      <c r="Z115" s="90"/>
      <c r="AA115" s="90"/>
      <c r="AB115" s="90"/>
      <c r="AC115" s="90"/>
      <c r="AD115" s="90"/>
      <c r="AE115" s="90"/>
      <c r="AF115" s="90"/>
      <c r="AG115" s="90"/>
      <c r="AH115" s="90"/>
    </row>
    <row r="116" spans="1:34" x14ac:dyDescent="0.2">
      <c r="A116" s="174" t="s">
        <v>64</v>
      </c>
      <c r="B116" s="175"/>
      <c r="C116" s="175"/>
      <c r="D116" s="175"/>
      <c r="E116" s="175"/>
      <c r="F116" s="175"/>
      <c r="G116" s="175"/>
      <c r="H116" s="175"/>
      <c r="I116" s="175"/>
      <c r="J116" s="175"/>
      <c r="K116" s="175"/>
      <c r="L116" s="175"/>
      <c r="M116" s="175"/>
      <c r="N116" s="175"/>
      <c r="O116" s="175"/>
      <c r="P116" s="175"/>
      <c r="Q116" s="175"/>
      <c r="R116" s="175"/>
      <c r="S116" s="175"/>
      <c r="T116" s="176"/>
      <c r="U116" s="282"/>
      <c r="V116" s="90"/>
      <c r="W116" s="90"/>
      <c r="X116" s="90"/>
      <c r="Y116" s="90"/>
      <c r="Z116" s="90"/>
      <c r="AA116" s="90"/>
      <c r="AB116" s="90"/>
      <c r="AC116" s="90"/>
      <c r="AD116" s="90"/>
      <c r="AE116" s="90"/>
      <c r="AF116" s="90"/>
      <c r="AG116" s="90"/>
      <c r="AH116" s="90"/>
    </row>
    <row r="117" spans="1:34" x14ac:dyDescent="0.2">
      <c r="A117" s="58" t="s">
        <v>227</v>
      </c>
      <c r="B117" s="201" t="s">
        <v>224</v>
      </c>
      <c r="C117" s="201"/>
      <c r="D117" s="201"/>
      <c r="E117" s="201"/>
      <c r="F117" s="201"/>
      <c r="G117" s="201"/>
      <c r="H117" s="201"/>
      <c r="I117" s="201"/>
      <c r="J117" s="62">
        <v>2</v>
      </c>
      <c r="K117" s="62">
        <v>0</v>
      </c>
      <c r="L117" s="62">
        <v>0</v>
      </c>
      <c r="M117" s="62">
        <v>4</v>
      </c>
      <c r="N117" s="20">
        <f t="shared" ref="N117:N121" si="41">K117+L117+M117</f>
        <v>4</v>
      </c>
      <c r="O117" s="20">
        <f t="shared" ref="O117:O121" si="42">P117-N117</f>
        <v>0</v>
      </c>
      <c r="P117" s="20">
        <f t="shared" ref="P117:P121" si="43">ROUND(PRODUCT(J117,25)/14,0)</f>
        <v>4</v>
      </c>
      <c r="Q117" s="62"/>
      <c r="R117" s="62"/>
      <c r="S117" s="63" t="s">
        <v>33</v>
      </c>
      <c r="T117" s="64" t="s">
        <v>102</v>
      </c>
    </row>
    <row r="118" spans="1:34" x14ac:dyDescent="0.2">
      <c r="A118" s="58" t="s">
        <v>228</v>
      </c>
      <c r="B118" s="201" t="s">
        <v>229</v>
      </c>
      <c r="C118" s="201"/>
      <c r="D118" s="201"/>
      <c r="E118" s="201"/>
      <c r="F118" s="201"/>
      <c r="G118" s="201"/>
      <c r="H118" s="201"/>
      <c r="I118" s="201"/>
      <c r="J118" s="62">
        <v>3</v>
      </c>
      <c r="K118" s="62">
        <v>0</v>
      </c>
      <c r="L118" s="62">
        <v>2</v>
      </c>
      <c r="M118" s="62">
        <v>0</v>
      </c>
      <c r="N118" s="20">
        <f t="shared" si="41"/>
        <v>2</v>
      </c>
      <c r="O118" s="20">
        <f t="shared" si="42"/>
        <v>3</v>
      </c>
      <c r="P118" s="20">
        <f t="shared" si="43"/>
        <v>5</v>
      </c>
      <c r="Q118" s="62"/>
      <c r="R118" s="62"/>
      <c r="S118" s="63" t="s">
        <v>33</v>
      </c>
      <c r="T118" s="64" t="s">
        <v>102</v>
      </c>
    </row>
    <row r="119" spans="1:34" ht="12.75" hidden="1" customHeight="1" x14ac:dyDescent="0.2">
      <c r="A119" s="31"/>
      <c r="B119" s="198"/>
      <c r="C119" s="199"/>
      <c r="D119" s="199"/>
      <c r="E119" s="199"/>
      <c r="F119" s="199"/>
      <c r="G119" s="199"/>
      <c r="H119" s="199"/>
      <c r="I119" s="200"/>
      <c r="J119" s="26">
        <v>0</v>
      </c>
      <c r="K119" s="26">
        <v>0</v>
      </c>
      <c r="L119" s="26">
        <v>0</v>
      </c>
      <c r="M119" s="26">
        <v>0</v>
      </c>
      <c r="N119" s="20">
        <f t="shared" si="41"/>
        <v>0</v>
      </c>
      <c r="O119" s="20">
        <f t="shared" si="42"/>
        <v>0</v>
      </c>
      <c r="P119" s="20">
        <f t="shared" si="43"/>
        <v>0</v>
      </c>
      <c r="Q119" s="26"/>
      <c r="R119" s="26"/>
      <c r="S119" s="27"/>
      <c r="T119" s="11"/>
    </row>
    <row r="120" spans="1:34" hidden="1" x14ac:dyDescent="0.2">
      <c r="A120" s="31"/>
      <c r="B120" s="198"/>
      <c r="C120" s="199"/>
      <c r="D120" s="199"/>
      <c r="E120" s="199"/>
      <c r="F120" s="199"/>
      <c r="G120" s="199"/>
      <c r="H120" s="199"/>
      <c r="I120" s="200"/>
      <c r="J120" s="26">
        <v>0</v>
      </c>
      <c r="K120" s="26">
        <v>0</v>
      </c>
      <c r="L120" s="26">
        <v>0</v>
      </c>
      <c r="M120" s="26">
        <v>0</v>
      </c>
      <c r="N120" s="20">
        <f t="shared" si="41"/>
        <v>0</v>
      </c>
      <c r="O120" s="20">
        <f t="shared" si="42"/>
        <v>0</v>
      </c>
      <c r="P120" s="20">
        <f t="shared" si="43"/>
        <v>0</v>
      </c>
      <c r="Q120" s="26"/>
      <c r="R120" s="26"/>
      <c r="S120" s="27"/>
      <c r="T120" s="11"/>
    </row>
    <row r="121" spans="1:34" hidden="1" x14ac:dyDescent="0.2">
      <c r="A121" s="31"/>
      <c r="B121" s="198"/>
      <c r="C121" s="199"/>
      <c r="D121" s="199"/>
      <c r="E121" s="199"/>
      <c r="F121" s="199"/>
      <c r="G121" s="199"/>
      <c r="H121" s="199"/>
      <c r="I121" s="200"/>
      <c r="J121" s="26">
        <v>0</v>
      </c>
      <c r="K121" s="26">
        <v>0</v>
      </c>
      <c r="L121" s="26">
        <v>0</v>
      </c>
      <c r="M121" s="26">
        <v>0</v>
      </c>
      <c r="N121" s="20">
        <f t="shared" si="41"/>
        <v>0</v>
      </c>
      <c r="O121" s="20">
        <f t="shared" si="42"/>
        <v>0</v>
      </c>
      <c r="P121" s="20">
        <f t="shared" si="43"/>
        <v>0</v>
      </c>
      <c r="Q121" s="26"/>
      <c r="R121" s="26"/>
      <c r="S121" s="27"/>
      <c r="T121" s="11"/>
    </row>
    <row r="122" spans="1:34" x14ac:dyDescent="0.2">
      <c r="A122" s="174" t="s">
        <v>65</v>
      </c>
      <c r="B122" s="175"/>
      <c r="C122" s="175"/>
      <c r="D122" s="175"/>
      <c r="E122" s="175"/>
      <c r="F122" s="175"/>
      <c r="G122" s="175"/>
      <c r="H122" s="175"/>
      <c r="I122" s="175"/>
      <c r="J122" s="175"/>
      <c r="K122" s="175"/>
      <c r="L122" s="175"/>
      <c r="M122" s="175"/>
      <c r="N122" s="175"/>
      <c r="O122" s="175"/>
      <c r="P122" s="175"/>
      <c r="Q122" s="175"/>
      <c r="R122" s="175"/>
      <c r="S122" s="175"/>
      <c r="T122" s="176"/>
      <c r="U122" s="283" t="s">
        <v>136</v>
      </c>
      <c r="V122" s="284"/>
      <c r="W122" s="284"/>
      <c r="X122" s="284"/>
      <c r="Y122" s="284"/>
      <c r="Z122" s="284"/>
    </row>
    <row r="123" spans="1:34" x14ac:dyDescent="0.2">
      <c r="A123" s="58" t="s">
        <v>230</v>
      </c>
      <c r="B123" s="201" t="s">
        <v>224</v>
      </c>
      <c r="C123" s="201"/>
      <c r="D123" s="201"/>
      <c r="E123" s="201"/>
      <c r="F123" s="201"/>
      <c r="G123" s="201"/>
      <c r="H123" s="201"/>
      <c r="I123" s="201"/>
      <c r="J123" s="26">
        <v>3</v>
      </c>
      <c r="K123" s="26">
        <v>2</v>
      </c>
      <c r="L123" s="26">
        <v>0</v>
      </c>
      <c r="M123" s="26">
        <v>0</v>
      </c>
      <c r="N123" s="20">
        <f t="shared" ref="N123:N128" si="44">K123+L123+M123</f>
        <v>2</v>
      </c>
      <c r="O123" s="20">
        <f t="shared" ref="O123:O128" si="45">P123-N123</f>
        <v>3</v>
      </c>
      <c r="P123" s="20">
        <f t="shared" ref="P123:P128" si="46">ROUND(PRODUCT(J123,25)/14,0)</f>
        <v>5</v>
      </c>
      <c r="Q123" s="26"/>
      <c r="R123" s="26"/>
      <c r="S123" s="63" t="s">
        <v>33</v>
      </c>
      <c r="T123" s="64" t="s">
        <v>102</v>
      </c>
      <c r="U123" s="283"/>
      <c r="V123" s="284"/>
      <c r="W123" s="284"/>
      <c r="X123" s="284"/>
      <c r="Y123" s="284"/>
      <c r="Z123" s="284"/>
    </row>
    <row r="124" spans="1:34" x14ac:dyDescent="0.2">
      <c r="A124" s="58" t="s">
        <v>231</v>
      </c>
      <c r="B124" s="201" t="s">
        <v>232</v>
      </c>
      <c r="C124" s="201"/>
      <c r="D124" s="201"/>
      <c r="E124" s="201"/>
      <c r="F124" s="201"/>
      <c r="G124" s="201"/>
      <c r="H124" s="201"/>
      <c r="I124" s="201"/>
      <c r="J124" s="26">
        <v>0</v>
      </c>
      <c r="K124" s="26">
        <v>0</v>
      </c>
      <c r="L124" s="26">
        <v>0</v>
      </c>
      <c r="M124" s="26">
        <v>0</v>
      </c>
      <c r="N124" s="20">
        <f t="shared" si="44"/>
        <v>0</v>
      </c>
      <c r="O124" s="20">
        <f t="shared" si="45"/>
        <v>0</v>
      </c>
      <c r="P124" s="20">
        <f t="shared" si="46"/>
        <v>0</v>
      </c>
      <c r="Q124" s="26"/>
      <c r="R124" s="26"/>
      <c r="S124" s="63" t="s">
        <v>33</v>
      </c>
      <c r="T124" s="64" t="s">
        <v>102</v>
      </c>
      <c r="U124" s="283"/>
      <c r="V124" s="284"/>
      <c r="W124" s="284"/>
      <c r="X124" s="284"/>
      <c r="Y124" s="284"/>
      <c r="Z124" s="284"/>
    </row>
    <row r="125" spans="1:34" ht="13.5" hidden="1" customHeight="1" x14ac:dyDescent="0.2">
      <c r="A125" s="31"/>
      <c r="B125" s="198"/>
      <c r="C125" s="199"/>
      <c r="D125" s="199"/>
      <c r="E125" s="199"/>
      <c r="F125" s="199"/>
      <c r="G125" s="199"/>
      <c r="H125" s="199"/>
      <c r="I125" s="200"/>
      <c r="J125" s="26">
        <v>0</v>
      </c>
      <c r="K125" s="26">
        <v>0</v>
      </c>
      <c r="L125" s="26">
        <v>0</v>
      </c>
      <c r="M125" s="26">
        <v>0</v>
      </c>
      <c r="N125" s="20">
        <f t="shared" si="44"/>
        <v>0</v>
      </c>
      <c r="O125" s="20">
        <f t="shared" si="45"/>
        <v>0</v>
      </c>
      <c r="P125" s="20">
        <f t="shared" si="46"/>
        <v>0</v>
      </c>
      <c r="Q125" s="26"/>
      <c r="R125" s="26"/>
      <c r="S125" s="27"/>
      <c r="T125" s="11"/>
      <c r="U125" s="283"/>
      <c r="V125" s="284"/>
      <c r="W125" s="284"/>
      <c r="X125" s="284"/>
      <c r="Y125" s="284"/>
      <c r="Z125" s="284"/>
    </row>
    <row r="126" spans="1:34" hidden="1" x14ac:dyDescent="0.2">
      <c r="A126" s="31"/>
      <c r="B126" s="198"/>
      <c r="C126" s="199"/>
      <c r="D126" s="199"/>
      <c r="E126" s="199"/>
      <c r="F126" s="199"/>
      <c r="G126" s="199"/>
      <c r="H126" s="199"/>
      <c r="I126" s="200"/>
      <c r="J126" s="26">
        <v>0</v>
      </c>
      <c r="K126" s="26">
        <v>0</v>
      </c>
      <c r="L126" s="26">
        <v>0</v>
      </c>
      <c r="M126" s="26">
        <v>0</v>
      </c>
      <c r="N126" s="20">
        <f t="shared" si="44"/>
        <v>0</v>
      </c>
      <c r="O126" s="20">
        <f t="shared" si="45"/>
        <v>0</v>
      </c>
      <c r="P126" s="20">
        <f t="shared" si="46"/>
        <v>0</v>
      </c>
      <c r="Q126" s="26"/>
      <c r="R126" s="26"/>
      <c r="S126" s="27"/>
      <c r="T126" s="11"/>
      <c r="U126" s="283"/>
      <c r="V126" s="284"/>
      <c r="W126" s="284"/>
      <c r="X126" s="284"/>
      <c r="Y126" s="284"/>
      <c r="Z126" s="284"/>
    </row>
    <row r="127" spans="1:34" hidden="1" x14ac:dyDescent="0.2">
      <c r="A127" s="31"/>
      <c r="B127" s="198"/>
      <c r="C127" s="199"/>
      <c r="D127" s="199"/>
      <c r="E127" s="199"/>
      <c r="F127" s="199"/>
      <c r="G127" s="199"/>
      <c r="H127" s="199"/>
      <c r="I127" s="200"/>
      <c r="J127" s="26">
        <v>0</v>
      </c>
      <c r="K127" s="26">
        <v>0</v>
      </c>
      <c r="L127" s="26">
        <v>0</v>
      </c>
      <c r="M127" s="26">
        <v>0</v>
      </c>
      <c r="N127" s="20">
        <f t="shared" si="44"/>
        <v>0</v>
      </c>
      <c r="O127" s="20">
        <f t="shared" si="45"/>
        <v>0</v>
      </c>
      <c r="P127" s="20">
        <f t="shared" si="46"/>
        <v>0</v>
      </c>
      <c r="Q127" s="26"/>
      <c r="R127" s="26"/>
      <c r="S127" s="27"/>
      <c r="T127" s="11"/>
      <c r="U127" s="283"/>
      <c r="V127" s="284"/>
      <c r="W127" s="284"/>
      <c r="X127" s="284"/>
      <c r="Y127" s="284"/>
      <c r="Z127" s="284"/>
    </row>
    <row r="128" spans="1:34" hidden="1" x14ac:dyDescent="0.2">
      <c r="A128" s="31"/>
      <c r="B128" s="198"/>
      <c r="C128" s="199"/>
      <c r="D128" s="199"/>
      <c r="E128" s="199"/>
      <c r="F128" s="199"/>
      <c r="G128" s="199"/>
      <c r="H128" s="199"/>
      <c r="I128" s="200"/>
      <c r="J128" s="26">
        <v>0</v>
      </c>
      <c r="K128" s="26">
        <v>0</v>
      </c>
      <c r="L128" s="26">
        <v>0</v>
      </c>
      <c r="M128" s="26">
        <v>0</v>
      </c>
      <c r="N128" s="20">
        <f t="shared" si="44"/>
        <v>0</v>
      </c>
      <c r="O128" s="20">
        <f t="shared" si="45"/>
        <v>0</v>
      </c>
      <c r="P128" s="20">
        <f t="shared" si="46"/>
        <v>0</v>
      </c>
      <c r="Q128" s="26"/>
      <c r="R128" s="26"/>
      <c r="S128" s="27"/>
      <c r="T128" s="11"/>
      <c r="U128" s="283"/>
      <c r="V128" s="284"/>
      <c r="W128" s="284"/>
      <c r="X128" s="284"/>
      <c r="Y128" s="284"/>
      <c r="Z128" s="284"/>
    </row>
    <row r="129" spans="1:26" ht="15.75" customHeight="1" x14ac:dyDescent="0.2">
      <c r="A129" s="174" t="s">
        <v>66</v>
      </c>
      <c r="B129" s="203"/>
      <c r="C129" s="203"/>
      <c r="D129" s="203"/>
      <c r="E129" s="203"/>
      <c r="F129" s="203"/>
      <c r="G129" s="203"/>
      <c r="H129" s="203"/>
      <c r="I129" s="203"/>
      <c r="J129" s="203"/>
      <c r="K129" s="203"/>
      <c r="L129" s="203"/>
      <c r="M129" s="203"/>
      <c r="N129" s="203"/>
      <c r="O129" s="203"/>
      <c r="P129" s="203"/>
      <c r="Q129" s="203"/>
      <c r="R129" s="203"/>
      <c r="S129" s="203"/>
      <c r="T129" s="204"/>
      <c r="U129" s="283"/>
      <c r="V129" s="284"/>
      <c r="W129" s="284"/>
      <c r="X129" s="284"/>
      <c r="Y129" s="284"/>
      <c r="Z129" s="284"/>
    </row>
    <row r="130" spans="1:26" x14ac:dyDescent="0.2">
      <c r="A130" s="58" t="s">
        <v>233</v>
      </c>
      <c r="B130" s="201" t="s">
        <v>224</v>
      </c>
      <c r="C130" s="201"/>
      <c r="D130" s="201"/>
      <c r="E130" s="201"/>
      <c r="F130" s="201"/>
      <c r="G130" s="201"/>
      <c r="H130" s="201"/>
      <c r="I130" s="201"/>
      <c r="J130" s="62">
        <v>2</v>
      </c>
      <c r="K130" s="62">
        <v>0</v>
      </c>
      <c r="L130" s="62">
        <v>0</v>
      </c>
      <c r="M130" s="62">
        <v>4</v>
      </c>
      <c r="N130" s="20">
        <f t="shared" ref="N130:N135" si="47">K130+L130+M130</f>
        <v>4</v>
      </c>
      <c r="O130" s="20">
        <f t="shared" ref="O130:O135" si="48">P130-N130</f>
        <v>0</v>
      </c>
      <c r="P130" s="20">
        <f t="shared" ref="P130:P135" si="49">ROUND(PRODUCT(J130,25)/12,0)</f>
        <v>4</v>
      </c>
      <c r="Q130" s="26"/>
      <c r="R130" s="26"/>
      <c r="S130" s="63" t="s">
        <v>33</v>
      </c>
      <c r="T130" s="64" t="s">
        <v>102</v>
      </c>
    </row>
    <row r="131" spans="1:26" x14ac:dyDescent="0.2">
      <c r="A131" s="58" t="s">
        <v>234</v>
      </c>
      <c r="B131" s="201" t="s">
        <v>235</v>
      </c>
      <c r="C131" s="201"/>
      <c r="D131" s="201"/>
      <c r="E131" s="201"/>
      <c r="F131" s="201"/>
      <c r="G131" s="201"/>
      <c r="H131" s="201"/>
      <c r="I131" s="201"/>
      <c r="J131" s="62">
        <v>3</v>
      </c>
      <c r="K131" s="62">
        <v>0</v>
      </c>
      <c r="L131" s="62">
        <v>2</v>
      </c>
      <c r="M131" s="62">
        <v>0</v>
      </c>
      <c r="N131" s="20">
        <f t="shared" si="47"/>
        <v>2</v>
      </c>
      <c r="O131" s="20">
        <f t="shared" si="48"/>
        <v>4</v>
      </c>
      <c r="P131" s="20">
        <f t="shared" si="49"/>
        <v>6</v>
      </c>
      <c r="Q131" s="26"/>
      <c r="R131" s="26"/>
      <c r="S131" s="63" t="s">
        <v>33</v>
      </c>
      <c r="T131" s="64" t="s">
        <v>102</v>
      </c>
    </row>
    <row r="132" spans="1:26" hidden="1" x14ac:dyDescent="0.2">
      <c r="A132" s="31"/>
      <c r="B132" s="202"/>
      <c r="C132" s="202"/>
      <c r="D132" s="202"/>
      <c r="E132" s="202"/>
      <c r="F132" s="202"/>
      <c r="G132" s="202"/>
      <c r="H132" s="202"/>
      <c r="I132" s="202"/>
      <c r="J132" s="26">
        <v>0</v>
      </c>
      <c r="K132" s="26">
        <v>0</v>
      </c>
      <c r="L132" s="26">
        <v>0</v>
      </c>
      <c r="M132" s="26">
        <v>0</v>
      </c>
      <c r="N132" s="20">
        <f t="shared" si="47"/>
        <v>0</v>
      </c>
      <c r="O132" s="20">
        <f t="shared" si="48"/>
        <v>0</v>
      </c>
      <c r="P132" s="20">
        <f t="shared" si="49"/>
        <v>0</v>
      </c>
      <c r="Q132" s="26"/>
      <c r="R132" s="26"/>
      <c r="S132" s="27"/>
      <c r="T132" s="11"/>
    </row>
    <row r="133" spans="1:26" ht="13.5" hidden="1" customHeight="1" x14ac:dyDescent="0.2">
      <c r="A133" s="31"/>
      <c r="B133" s="202"/>
      <c r="C133" s="202"/>
      <c r="D133" s="202"/>
      <c r="E133" s="202"/>
      <c r="F133" s="202"/>
      <c r="G133" s="202"/>
      <c r="H133" s="202"/>
      <c r="I133" s="202"/>
      <c r="J133" s="26">
        <v>0</v>
      </c>
      <c r="K133" s="26">
        <v>0</v>
      </c>
      <c r="L133" s="26">
        <v>0</v>
      </c>
      <c r="M133" s="26">
        <v>0</v>
      </c>
      <c r="N133" s="20">
        <f t="shared" si="47"/>
        <v>0</v>
      </c>
      <c r="O133" s="20">
        <f t="shared" si="48"/>
        <v>0</v>
      </c>
      <c r="P133" s="20">
        <f t="shared" si="49"/>
        <v>0</v>
      </c>
      <c r="Q133" s="26"/>
      <c r="R133" s="26"/>
      <c r="S133" s="27"/>
      <c r="T133" s="11"/>
    </row>
    <row r="134" spans="1:26" ht="14.25" hidden="1" customHeight="1" x14ac:dyDescent="0.2">
      <c r="A134" s="31"/>
      <c r="B134" s="202"/>
      <c r="C134" s="202"/>
      <c r="D134" s="202"/>
      <c r="E134" s="202"/>
      <c r="F134" s="202"/>
      <c r="G134" s="202"/>
      <c r="H134" s="202"/>
      <c r="I134" s="202"/>
      <c r="J134" s="26">
        <v>0</v>
      </c>
      <c r="K134" s="26">
        <v>0</v>
      </c>
      <c r="L134" s="26">
        <v>0</v>
      </c>
      <c r="M134" s="26">
        <v>0</v>
      </c>
      <c r="N134" s="20">
        <f t="shared" si="47"/>
        <v>0</v>
      </c>
      <c r="O134" s="20">
        <f t="shared" si="48"/>
        <v>0</v>
      </c>
      <c r="P134" s="20">
        <f t="shared" si="49"/>
        <v>0</v>
      </c>
      <c r="Q134" s="26"/>
      <c r="R134" s="26"/>
      <c r="S134" s="27"/>
      <c r="T134" s="11"/>
    </row>
    <row r="135" spans="1:26" ht="12.75" hidden="1" customHeight="1" x14ac:dyDescent="0.2">
      <c r="A135" s="31"/>
      <c r="B135" s="202"/>
      <c r="C135" s="202"/>
      <c r="D135" s="202"/>
      <c r="E135" s="202"/>
      <c r="F135" s="202"/>
      <c r="G135" s="202"/>
      <c r="H135" s="202"/>
      <c r="I135" s="202"/>
      <c r="J135" s="26">
        <v>0</v>
      </c>
      <c r="K135" s="26">
        <v>0</v>
      </c>
      <c r="L135" s="26">
        <v>0</v>
      </c>
      <c r="M135" s="26">
        <v>0</v>
      </c>
      <c r="N135" s="20">
        <f t="shared" si="47"/>
        <v>0</v>
      </c>
      <c r="O135" s="20">
        <f t="shared" si="48"/>
        <v>0</v>
      </c>
      <c r="P135" s="20">
        <f t="shared" si="49"/>
        <v>0</v>
      </c>
      <c r="Q135" s="26"/>
      <c r="R135" s="26"/>
      <c r="S135" s="27"/>
      <c r="T135" s="11"/>
    </row>
    <row r="136" spans="1:26" ht="17.25" customHeight="1" x14ac:dyDescent="0.2">
      <c r="A136" s="177" t="s">
        <v>77</v>
      </c>
      <c r="B136" s="178"/>
      <c r="C136" s="178"/>
      <c r="D136" s="178"/>
      <c r="E136" s="178"/>
      <c r="F136" s="178"/>
      <c r="G136" s="178"/>
      <c r="H136" s="178"/>
      <c r="I136" s="179"/>
      <c r="J136" s="23">
        <f t="shared" ref="J136:P136" si="50">SUM(J111,J112,J113,J114,J115,J118,J119,J120,J121,J124,J125,J126,J127,J128,J131,J132,J133,J134,J135)</f>
        <v>11</v>
      </c>
      <c r="K136" s="23">
        <f t="shared" si="50"/>
        <v>0</v>
      </c>
      <c r="L136" s="23">
        <f t="shared" si="50"/>
        <v>6</v>
      </c>
      <c r="M136" s="23">
        <f t="shared" si="50"/>
        <v>4</v>
      </c>
      <c r="N136" s="23">
        <f t="shared" si="50"/>
        <v>10</v>
      </c>
      <c r="O136" s="23">
        <f t="shared" si="50"/>
        <v>10</v>
      </c>
      <c r="P136" s="23">
        <f t="shared" si="50"/>
        <v>20</v>
      </c>
      <c r="Q136" s="23">
        <f>COUNTIF(Q111:Q115,"E")+COUNTIF(Q117:Q121,"E")+COUNTIF(Q123:Q128,"E")+COUNTIF(Q130:Q135,"E")</f>
        <v>0</v>
      </c>
      <c r="R136" s="23">
        <f>COUNTIF(R111:R115,"C")+COUNTIF(R117:R121,"C")+COUNTIF(R123:R128,"C")+COUNTIF(R130:R135,"C")</f>
        <v>0</v>
      </c>
      <c r="S136" s="23">
        <f>COUNTIF(S111:S115,"VP")+COUNTIF(S117:S121,"VP")+COUNTIF(S123:S128,"VP")+COUNTIF(S130:S135,"VP")</f>
        <v>8</v>
      </c>
      <c r="T136" s="28"/>
    </row>
    <row r="137" spans="1:26" ht="15" customHeight="1" x14ac:dyDescent="0.2">
      <c r="A137" s="180" t="s">
        <v>48</v>
      </c>
      <c r="B137" s="181"/>
      <c r="C137" s="181"/>
      <c r="D137" s="181"/>
      <c r="E137" s="181"/>
      <c r="F137" s="181"/>
      <c r="G137" s="181"/>
      <c r="H137" s="181"/>
      <c r="I137" s="181"/>
      <c r="J137" s="182"/>
      <c r="K137" s="23">
        <f t="shared" ref="K137:P137" si="51">SUM(K111,K112,K113,K114,K115,K118,K119,K120,K121,K124,K125,K126,K127,K128)*14+SUM(K131,K132,K133,K134,K135)*12</f>
        <v>0</v>
      </c>
      <c r="L137" s="23">
        <f t="shared" si="51"/>
        <v>80</v>
      </c>
      <c r="M137" s="23">
        <f t="shared" si="51"/>
        <v>56</v>
      </c>
      <c r="N137" s="23">
        <f t="shared" si="51"/>
        <v>136</v>
      </c>
      <c r="O137" s="23">
        <f t="shared" si="51"/>
        <v>132</v>
      </c>
      <c r="P137" s="23">
        <f t="shared" si="51"/>
        <v>268</v>
      </c>
      <c r="Q137" s="186"/>
      <c r="R137" s="187"/>
      <c r="S137" s="187"/>
      <c r="T137" s="188"/>
    </row>
    <row r="138" spans="1:26" ht="13.5" customHeight="1" x14ac:dyDescent="0.2">
      <c r="A138" s="183"/>
      <c r="B138" s="184"/>
      <c r="C138" s="184"/>
      <c r="D138" s="184"/>
      <c r="E138" s="184"/>
      <c r="F138" s="184"/>
      <c r="G138" s="184"/>
      <c r="H138" s="184"/>
      <c r="I138" s="184"/>
      <c r="J138" s="185"/>
      <c r="K138" s="192">
        <f>SUM(K137:M137)</f>
        <v>136</v>
      </c>
      <c r="L138" s="193"/>
      <c r="M138" s="194"/>
      <c r="N138" s="195">
        <f>SUM(N137:O137)</f>
        <v>268</v>
      </c>
      <c r="O138" s="196"/>
      <c r="P138" s="197"/>
      <c r="Q138" s="189"/>
      <c r="R138" s="190"/>
      <c r="S138" s="190"/>
      <c r="T138" s="191"/>
    </row>
    <row r="139" spans="1:26" ht="15" customHeight="1" x14ac:dyDescent="0.2">
      <c r="A139" s="12"/>
      <c r="B139" s="12"/>
      <c r="C139" s="12"/>
      <c r="D139" s="12"/>
      <c r="E139" s="12"/>
      <c r="F139" s="12"/>
      <c r="G139" s="12"/>
      <c r="H139" s="12"/>
      <c r="I139" s="12"/>
      <c r="J139" s="12"/>
      <c r="K139" s="13"/>
      <c r="L139" s="13"/>
      <c r="M139" s="13"/>
      <c r="N139" s="16"/>
      <c r="O139" s="16"/>
      <c r="P139" s="16"/>
      <c r="Q139" s="16"/>
      <c r="R139" s="16"/>
      <c r="S139" s="16"/>
      <c r="T139" s="16"/>
    </row>
    <row r="140" spans="1:26" ht="15" customHeight="1" x14ac:dyDescent="0.2">
      <c r="A140" s="12"/>
      <c r="B140" s="12"/>
      <c r="C140" s="12"/>
      <c r="D140" s="12"/>
      <c r="E140" s="12"/>
      <c r="F140" s="12"/>
      <c r="G140" s="12"/>
      <c r="H140" s="12"/>
      <c r="I140" s="12"/>
      <c r="J140" s="12"/>
      <c r="K140" s="13"/>
      <c r="L140" s="13"/>
      <c r="M140" s="13"/>
      <c r="N140" s="16"/>
      <c r="O140" s="16"/>
      <c r="P140" s="16"/>
      <c r="Q140" s="16"/>
      <c r="R140" s="16"/>
      <c r="S140" s="16"/>
      <c r="T140" s="16"/>
    </row>
    <row r="141" spans="1:26" ht="15" customHeight="1" x14ac:dyDescent="0.2">
      <c r="A141" s="12"/>
      <c r="B141" s="12"/>
      <c r="C141" s="12"/>
      <c r="D141" s="12"/>
      <c r="E141" s="12"/>
      <c r="F141" s="12"/>
      <c r="G141" s="12"/>
      <c r="H141" s="12"/>
      <c r="I141" s="12"/>
      <c r="J141" s="12"/>
      <c r="K141" s="13"/>
      <c r="L141" s="13"/>
      <c r="M141" s="13"/>
      <c r="N141" s="16"/>
      <c r="O141" s="16"/>
      <c r="P141" s="16"/>
      <c r="Q141" s="16"/>
      <c r="R141" s="16"/>
      <c r="S141" s="16"/>
      <c r="T141" s="16"/>
    </row>
    <row r="142" spans="1:26" ht="15" customHeight="1" x14ac:dyDescent="0.2">
      <c r="A142" s="73" t="s">
        <v>141</v>
      </c>
      <c r="B142" s="73"/>
      <c r="C142" s="73"/>
      <c r="D142" s="73"/>
      <c r="E142" s="73"/>
      <c r="F142" s="73"/>
      <c r="G142" s="73"/>
      <c r="H142" s="73"/>
      <c r="I142" s="73"/>
      <c r="J142" s="73"/>
      <c r="K142" s="73"/>
      <c r="L142" s="73"/>
      <c r="M142" s="73"/>
      <c r="N142" s="73"/>
      <c r="O142" s="73"/>
      <c r="P142" s="73"/>
      <c r="Q142" s="73"/>
      <c r="R142" s="73"/>
      <c r="S142" s="73"/>
      <c r="T142" s="73"/>
    </row>
    <row r="143" spans="1:26" ht="15" customHeight="1" x14ac:dyDescent="0.2">
      <c r="A143" s="91" t="s">
        <v>27</v>
      </c>
      <c r="B143" s="69" t="s">
        <v>26</v>
      </c>
      <c r="C143" s="70"/>
      <c r="D143" s="70"/>
      <c r="E143" s="70"/>
      <c r="F143" s="70"/>
      <c r="G143" s="70"/>
      <c r="H143" s="70"/>
      <c r="I143" s="71"/>
      <c r="J143" s="78" t="s">
        <v>40</v>
      </c>
      <c r="K143" s="93" t="s">
        <v>24</v>
      </c>
      <c r="L143" s="93"/>
      <c r="M143" s="93"/>
      <c r="N143" s="93" t="s">
        <v>41</v>
      </c>
      <c r="O143" s="94"/>
      <c r="P143" s="94"/>
      <c r="Q143" s="93" t="s">
        <v>23</v>
      </c>
      <c r="R143" s="93"/>
      <c r="S143" s="93"/>
      <c r="T143" s="93" t="s">
        <v>22</v>
      </c>
    </row>
    <row r="144" spans="1:26" ht="15" customHeight="1" x14ac:dyDescent="0.2">
      <c r="A144" s="92"/>
      <c r="B144" s="75"/>
      <c r="C144" s="76"/>
      <c r="D144" s="76"/>
      <c r="E144" s="76"/>
      <c r="F144" s="76"/>
      <c r="G144" s="76"/>
      <c r="H144" s="76"/>
      <c r="I144" s="77"/>
      <c r="J144" s="80"/>
      <c r="K144" s="5" t="s">
        <v>28</v>
      </c>
      <c r="L144" s="5" t="s">
        <v>29</v>
      </c>
      <c r="M144" s="5" t="s">
        <v>30</v>
      </c>
      <c r="N144" s="5" t="s">
        <v>34</v>
      </c>
      <c r="O144" s="5" t="s">
        <v>7</v>
      </c>
      <c r="P144" s="5" t="s">
        <v>31</v>
      </c>
      <c r="Q144" s="5" t="s">
        <v>32</v>
      </c>
      <c r="R144" s="5" t="s">
        <v>28</v>
      </c>
      <c r="S144" s="5" t="s">
        <v>33</v>
      </c>
      <c r="T144" s="93"/>
    </row>
    <row r="145" spans="1:20" ht="15" customHeight="1" x14ac:dyDescent="0.2">
      <c r="A145" s="95" t="s">
        <v>144</v>
      </c>
      <c r="B145" s="96"/>
      <c r="C145" s="96"/>
      <c r="D145" s="96"/>
      <c r="E145" s="96"/>
      <c r="F145" s="96"/>
      <c r="G145" s="96"/>
      <c r="H145" s="96"/>
      <c r="I145" s="96"/>
      <c r="J145" s="96"/>
      <c r="K145" s="96"/>
      <c r="L145" s="96"/>
      <c r="M145" s="96"/>
      <c r="N145" s="96"/>
      <c r="O145" s="96"/>
      <c r="P145" s="96"/>
      <c r="Q145" s="96"/>
      <c r="R145" s="96"/>
      <c r="S145" s="96"/>
      <c r="T145" s="97"/>
    </row>
    <row r="146" spans="1:20" ht="22.5" customHeight="1" x14ac:dyDescent="0.2">
      <c r="A146" s="58" t="s">
        <v>142</v>
      </c>
      <c r="B146" s="223" t="s">
        <v>149</v>
      </c>
      <c r="C146" s="224"/>
      <c r="D146" s="224"/>
      <c r="E146" s="224"/>
      <c r="F146" s="224"/>
      <c r="G146" s="224"/>
      <c r="H146" s="224"/>
      <c r="I146" s="225"/>
      <c r="J146" s="26">
        <v>3</v>
      </c>
      <c r="K146" s="26">
        <v>2</v>
      </c>
      <c r="L146" s="26">
        <v>0</v>
      </c>
      <c r="M146" s="26">
        <v>0</v>
      </c>
      <c r="N146" s="20">
        <f t="shared" ref="N146" si="52">K146+L146+M146</f>
        <v>2</v>
      </c>
      <c r="O146" s="20">
        <f t="shared" ref="O146" si="53">P146-N146</f>
        <v>3</v>
      </c>
      <c r="P146" s="20">
        <f>ROUND(PRODUCT(J146,25)/14,0)</f>
        <v>5</v>
      </c>
      <c r="Q146" s="53"/>
      <c r="R146" s="53"/>
      <c r="S146" s="53" t="s">
        <v>33</v>
      </c>
      <c r="T146" s="53" t="s">
        <v>39</v>
      </c>
    </row>
    <row r="147" spans="1:20" ht="35.25" customHeight="1" x14ac:dyDescent="0.2">
      <c r="A147" s="58" t="s">
        <v>143</v>
      </c>
      <c r="B147" s="223" t="s">
        <v>150</v>
      </c>
      <c r="C147" s="224"/>
      <c r="D147" s="224"/>
      <c r="E147" s="224"/>
      <c r="F147" s="224"/>
      <c r="G147" s="224"/>
      <c r="H147" s="224"/>
      <c r="I147" s="225"/>
      <c r="J147" s="26">
        <v>3</v>
      </c>
      <c r="K147" s="26">
        <v>2</v>
      </c>
      <c r="L147" s="26">
        <v>0</v>
      </c>
      <c r="M147" s="26">
        <v>0</v>
      </c>
      <c r="N147" s="20">
        <f t="shared" ref="N147" si="54">K147+L147+M147</f>
        <v>2</v>
      </c>
      <c r="O147" s="20">
        <f t="shared" ref="O147" si="55">P147-N147</f>
        <v>3</v>
      </c>
      <c r="P147" s="20">
        <f>ROUND(PRODUCT(J147,25)/14,0)</f>
        <v>5</v>
      </c>
      <c r="Q147" s="53"/>
      <c r="R147" s="53"/>
      <c r="S147" s="53" t="s">
        <v>33</v>
      </c>
      <c r="T147" s="53" t="s">
        <v>39</v>
      </c>
    </row>
    <row r="148" spans="1:20" ht="15" customHeight="1" x14ac:dyDescent="0.2">
      <c r="A148" s="177" t="s">
        <v>77</v>
      </c>
      <c r="B148" s="178"/>
      <c r="C148" s="178"/>
      <c r="D148" s="178"/>
      <c r="E148" s="178"/>
      <c r="F148" s="178"/>
      <c r="G148" s="178"/>
      <c r="H148" s="178"/>
      <c r="I148" s="179"/>
      <c r="J148" s="23">
        <f t="shared" ref="J148:P148" si="56">SUM(J146,J147)</f>
        <v>6</v>
      </c>
      <c r="K148" s="23">
        <f t="shared" si="56"/>
        <v>4</v>
      </c>
      <c r="L148" s="23">
        <f t="shared" si="56"/>
        <v>0</v>
      </c>
      <c r="M148" s="23">
        <f t="shared" si="56"/>
        <v>0</v>
      </c>
      <c r="N148" s="23">
        <f t="shared" si="56"/>
        <v>4</v>
      </c>
      <c r="O148" s="23">
        <f t="shared" si="56"/>
        <v>6</v>
      </c>
      <c r="P148" s="23">
        <f t="shared" si="56"/>
        <v>10</v>
      </c>
      <c r="Q148" s="23">
        <f>COUNTIF(Q146:Q147,"E")</f>
        <v>0</v>
      </c>
      <c r="R148" s="23">
        <f>COUNTIF(R146:R147,"C")</f>
        <v>0</v>
      </c>
      <c r="S148" s="23">
        <f>COUNTIF(S146:S147,"VP")</f>
        <v>2</v>
      </c>
      <c r="T148" s="28">
        <f>COUNTA(T146,T147)</f>
        <v>2</v>
      </c>
    </row>
    <row r="149" spans="1:20" ht="15" customHeight="1" x14ac:dyDescent="0.2">
      <c r="A149" s="65" t="s">
        <v>48</v>
      </c>
      <c r="B149" s="65"/>
      <c r="C149" s="65"/>
      <c r="D149" s="65"/>
      <c r="E149" s="65"/>
      <c r="F149" s="65"/>
      <c r="G149" s="65"/>
      <c r="H149" s="65"/>
      <c r="I149" s="65"/>
      <c r="J149" s="65"/>
      <c r="K149" s="23">
        <f>SUM(K146,K147)*14</f>
        <v>56</v>
      </c>
      <c r="L149" s="23">
        <f t="shared" ref="L149:P149" si="57">SUM(L146,L147)*14</f>
        <v>0</v>
      </c>
      <c r="M149" s="23">
        <f t="shared" si="57"/>
        <v>0</v>
      </c>
      <c r="N149" s="23">
        <f t="shared" si="57"/>
        <v>56</v>
      </c>
      <c r="O149" s="23">
        <f t="shared" si="57"/>
        <v>84</v>
      </c>
      <c r="P149" s="23">
        <f t="shared" si="57"/>
        <v>140</v>
      </c>
      <c r="Q149" s="66"/>
      <c r="R149" s="66"/>
      <c r="S149" s="66"/>
      <c r="T149" s="66"/>
    </row>
    <row r="150" spans="1:20" ht="15" customHeight="1" x14ac:dyDescent="0.2">
      <c r="A150" s="65"/>
      <c r="B150" s="65"/>
      <c r="C150" s="65"/>
      <c r="D150" s="65"/>
      <c r="E150" s="65"/>
      <c r="F150" s="65"/>
      <c r="G150" s="65"/>
      <c r="H150" s="65"/>
      <c r="I150" s="65"/>
      <c r="J150" s="65"/>
      <c r="K150" s="67">
        <f>SUM(K149:M149)</f>
        <v>56</v>
      </c>
      <c r="L150" s="67"/>
      <c r="M150" s="67"/>
      <c r="N150" s="87">
        <f>SUM(N149:O149)</f>
        <v>140</v>
      </c>
      <c r="O150" s="87"/>
      <c r="P150" s="87"/>
      <c r="Q150" s="66"/>
      <c r="R150" s="66"/>
      <c r="S150" s="66"/>
      <c r="T150" s="66"/>
    </row>
    <row r="151" spans="1:20" ht="24" customHeight="1" x14ac:dyDescent="0.2">
      <c r="A151" s="88" t="s">
        <v>145</v>
      </c>
      <c r="B151" s="89"/>
      <c r="C151" s="89"/>
      <c r="D151" s="89"/>
      <c r="E151" s="89"/>
      <c r="F151" s="89"/>
      <c r="G151" s="89"/>
      <c r="H151" s="89"/>
      <c r="I151" s="89"/>
      <c r="J151" s="89"/>
      <c r="K151" s="89"/>
      <c r="L151" s="89"/>
      <c r="M151" s="89"/>
      <c r="N151" s="89"/>
      <c r="O151" s="89"/>
      <c r="P151" s="89"/>
      <c r="Q151" s="89"/>
      <c r="R151" s="89"/>
      <c r="S151" s="89"/>
      <c r="T151" s="89"/>
    </row>
    <row r="152" spans="1:20" ht="24" customHeight="1" x14ac:dyDescent="0.2">
      <c r="A152" s="90"/>
      <c r="B152" s="90"/>
      <c r="C152" s="90"/>
      <c r="D152" s="90"/>
      <c r="E152" s="90"/>
      <c r="F152" s="90"/>
      <c r="G152" s="90"/>
      <c r="H152" s="90"/>
      <c r="I152" s="90"/>
      <c r="J152" s="90"/>
      <c r="K152" s="90"/>
      <c r="L152" s="90"/>
      <c r="M152" s="90"/>
      <c r="N152" s="90"/>
      <c r="O152" s="90"/>
      <c r="P152" s="90"/>
      <c r="Q152" s="90"/>
      <c r="R152" s="90"/>
      <c r="S152" s="90"/>
      <c r="T152" s="90"/>
    </row>
    <row r="153" spans="1:20" ht="20.25" customHeight="1" x14ac:dyDescent="0.2">
      <c r="A153" s="54"/>
      <c r="B153" s="54"/>
      <c r="C153" s="54"/>
      <c r="D153" s="54"/>
      <c r="E153" s="54"/>
      <c r="F153" s="54"/>
      <c r="G153" s="54"/>
      <c r="H153" s="54"/>
      <c r="I153" s="54"/>
      <c r="J153" s="54"/>
      <c r="K153" s="55"/>
      <c r="L153" s="55"/>
      <c r="M153" s="55"/>
      <c r="N153" s="56"/>
      <c r="O153" s="56"/>
      <c r="P153" s="56"/>
      <c r="Q153" s="57"/>
      <c r="R153" s="57"/>
      <c r="S153" s="57"/>
      <c r="T153" s="57"/>
    </row>
    <row r="154" spans="1:20" ht="18" customHeight="1" x14ac:dyDescent="0.2">
      <c r="A154" s="54"/>
      <c r="B154" s="54"/>
      <c r="C154" s="54"/>
      <c r="D154" s="54"/>
      <c r="E154" s="54"/>
      <c r="F154" s="54"/>
      <c r="G154" s="54"/>
      <c r="H154" s="54"/>
      <c r="I154" s="54"/>
      <c r="J154" s="54"/>
      <c r="K154" s="55"/>
      <c r="L154" s="55"/>
      <c r="M154" s="55"/>
      <c r="N154" s="56"/>
      <c r="O154" s="56"/>
      <c r="P154" s="56"/>
      <c r="Q154" s="57"/>
      <c r="R154" s="57"/>
      <c r="S154" s="57"/>
      <c r="T154" s="57"/>
    </row>
    <row r="155" spans="1:20" ht="17.25" customHeight="1" x14ac:dyDescent="0.2">
      <c r="A155" s="68" t="s">
        <v>146</v>
      </c>
      <c r="B155" s="68"/>
      <c r="C155" s="68"/>
      <c r="D155" s="68"/>
      <c r="E155" s="68"/>
      <c r="F155" s="68"/>
      <c r="G155" s="68"/>
      <c r="H155" s="68"/>
      <c r="I155" s="68"/>
      <c r="J155" s="68"/>
      <c r="K155" s="68"/>
      <c r="L155" s="68"/>
      <c r="M155" s="68"/>
      <c r="N155" s="68"/>
      <c r="O155" s="68"/>
      <c r="P155" s="68"/>
      <c r="Q155" s="68"/>
      <c r="R155" s="68"/>
      <c r="S155" s="68"/>
      <c r="T155" s="68"/>
    </row>
    <row r="156" spans="1:20" ht="15" customHeight="1" x14ac:dyDescent="0.2">
      <c r="A156" s="69" t="s">
        <v>151</v>
      </c>
      <c r="B156" s="70"/>
      <c r="C156" s="70"/>
      <c r="D156" s="70"/>
      <c r="E156" s="70"/>
      <c r="F156" s="70"/>
      <c r="G156" s="70"/>
      <c r="H156" s="70"/>
      <c r="I156" s="71"/>
      <c r="J156" s="78" t="s">
        <v>40</v>
      </c>
      <c r="K156" s="81" t="s">
        <v>24</v>
      </c>
      <c r="L156" s="82"/>
      <c r="M156" s="83"/>
      <c r="N156" s="81" t="s">
        <v>41</v>
      </c>
      <c r="O156" s="82"/>
      <c r="P156" s="83"/>
      <c r="Q156" s="81" t="s">
        <v>23</v>
      </c>
      <c r="R156" s="82"/>
      <c r="S156" s="83"/>
      <c r="T156" s="78" t="s">
        <v>147</v>
      </c>
    </row>
    <row r="157" spans="1:20" ht="3.75" customHeight="1" x14ac:dyDescent="0.2">
      <c r="A157" s="72"/>
      <c r="B157" s="73"/>
      <c r="C157" s="73"/>
      <c r="D157" s="73"/>
      <c r="E157" s="73"/>
      <c r="F157" s="73"/>
      <c r="G157" s="73"/>
      <c r="H157" s="73"/>
      <c r="I157" s="74"/>
      <c r="J157" s="79"/>
      <c r="K157" s="84"/>
      <c r="L157" s="85"/>
      <c r="M157" s="86"/>
      <c r="N157" s="84"/>
      <c r="O157" s="85"/>
      <c r="P157" s="86"/>
      <c r="Q157" s="84"/>
      <c r="R157" s="85"/>
      <c r="S157" s="86"/>
      <c r="T157" s="79"/>
    </row>
    <row r="158" spans="1:20" ht="16.5" customHeight="1" x14ac:dyDescent="0.2">
      <c r="A158" s="75"/>
      <c r="B158" s="76"/>
      <c r="C158" s="76"/>
      <c r="D158" s="76"/>
      <c r="E158" s="76"/>
      <c r="F158" s="76"/>
      <c r="G158" s="76"/>
      <c r="H158" s="76"/>
      <c r="I158" s="77"/>
      <c r="J158" s="80"/>
      <c r="K158" s="5" t="s">
        <v>28</v>
      </c>
      <c r="L158" s="5" t="s">
        <v>29</v>
      </c>
      <c r="M158" s="5" t="s">
        <v>30</v>
      </c>
      <c r="N158" s="5" t="s">
        <v>34</v>
      </c>
      <c r="O158" s="5" t="s">
        <v>7</v>
      </c>
      <c r="P158" s="5" t="s">
        <v>31</v>
      </c>
      <c r="Q158" s="5" t="s">
        <v>32</v>
      </c>
      <c r="R158" s="5" t="s">
        <v>28</v>
      </c>
      <c r="S158" s="5" t="s">
        <v>33</v>
      </c>
      <c r="T158" s="80"/>
    </row>
    <row r="159" spans="1:20" ht="21.75" customHeight="1" x14ac:dyDescent="0.2">
      <c r="A159" s="65" t="s">
        <v>148</v>
      </c>
      <c r="B159" s="65"/>
      <c r="C159" s="65"/>
      <c r="D159" s="65"/>
      <c r="E159" s="65"/>
      <c r="F159" s="65"/>
      <c r="G159" s="65"/>
      <c r="H159" s="65"/>
      <c r="I159" s="65"/>
      <c r="J159" s="23">
        <f>J136+J148</f>
        <v>17</v>
      </c>
      <c r="K159" s="23">
        <f t="shared" ref="K159:T159" si="58">K136+K148</f>
        <v>4</v>
      </c>
      <c r="L159" s="23">
        <f t="shared" si="58"/>
        <v>6</v>
      </c>
      <c r="M159" s="23">
        <f t="shared" si="58"/>
        <v>4</v>
      </c>
      <c r="N159" s="23">
        <f t="shared" si="58"/>
        <v>14</v>
      </c>
      <c r="O159" s="23">
        <f t="shared" si="58"/>
        <v>16</v>
      </c>
      <c r="P159" s="23">
        <f t="shared" si="58"/>
        <v>30</v>
      </c>
      <c r="Q159" s="23">
        <f t="shared" si="58"/>
        <v>0</v>
      </c>
      <c r="R159" s="23">
        <f t="shared" si="58"/>
        <v>0</v>
      </c>
      <c r="S159" s="23">
        <f t="shared" si="58"/>
        <v>10</v>
      </c>
      <c r="T159" s="23">
        <f t="shared" si="58"/>
        <v>2</v>
      </c>
    </row>
    <row r="160" spans="1:20" ht="17.25" customHeight="1" x14ac:dyDescent="0.2">
      <c r="A160" s="65" t="s">
        <v>48</v>
      </c>
      <c r="B160" s="65"/>
      <c r="C160" s="65"/>
      <c r="D160" s="65"/>
      <c r="E160" s="65"/>
      <c r="F160" s="65"/>
      <c r="G160" s="65"/>
      <c r="H160" s="65"/>
      <c r="I160" s="65"/>
      <c r="J160" s="65"/>
      <c r="K160" s="23">
        <f>K137+K149</f>
        <v>56</v>
      </c>
      <c r="L160" s="23">
        <f t="shared" ref="L160:P160" si="59">L137+L149</f>
        <v>80</v>
      </c>
      <c r="M160" s="23">
        <f t="shared" si="59"/>
        <v>56</v>
      </c>
      <c r="N160" s="23">
        <f t="shared" si="59"/>
        <v>192</v>
      </c>
      <c r="O160" s="23">
        <f t="shared" si="59"/>
        <v>216</v>
      </c>
      <c r="P160" s="23">
        <f t="shared" si="59"/>
        <v>408</v>
      </c>
      <c r="Q160" s="66"/>
      <c r="R160" s="66"/>
      <c r="S160" s="66"/>
      <c r="T160" s="66"/>
    </row>
    <row r="161" spans="1:20" ht="14.25" customHeight="1" x14ac:dyDescent="0.2">
      <c r="A161" s="65"/>
      <c r="B161" s="65"/>
      <c r="C161" s="65"/>
      <c r="D161" s="65"/>
      <c r="E161" s="65"/>
      <c r="F161" s="65"/>
      <c r="G161" s="65"/>
      <c r="H161" s="65"/>
      <c r="I161" s="65"/>
      <c r="J161" s="65"/>
      <c r="K161" s="67">
        <f>K160+L160+M160</f>
        <v>192</v>
      </c>
      <c r="L161" s="67"/>
      <c r="M161" s="67"/>
      <c r="N161" s="67">
        <f>P160</f>
        <v>408</v>
      </c>
      <c r="O161" s="67"/>
      <c r="P161" s="67"/>
      <c r="Q161" s="66"/>
      <c r="R161" s="66"/>
      <c r="S161" s="66"/>
      <c r="T161" s="66"/>
    </row>
    <row r="162" spans="1:20" ht="17.25" customHeight="1" x14ac:dyDescent="0.2">
      <c r="A162" s="54"/>
      <c r="B162" s="54"/>
      <c r="C162" s="54"/>
      <c r="D162" s="54"/>
      <c r="E162" s="54"/>
      <c r="F162" s="54"/>
      <c r="G162" s="54"/>
      <c r="H162" s="54"/>
      <c r="I162" s="54"/>
      <c r="J162" s="54"/>
      <c r="K162" s="55"/>
      <c r="L162" s="55"/>
      <c r="M162" s="55"/>
      <c r="N162" s="55"/>
      <c r="O162" s="55"/>
      <c r="P162" s="55"/>
      <c r="Q162" s="57"/>
      <c r="R162" s="57"/>
      <c r="S162" s="57"/>
      <c r="T162" s="57"/>
    </row>
    <row r="163" spans="1:20" ht="15.75" hidden="1" customHeight="1" x14ac:dyDescent="0.2">
      <c r="A163" s="54"/>
      <c r="B163" s="54"/>
      <c r="C163" s="54"/>
      <c r="D163" s="54"/>
      <c r="E163" s="54"/>
      <c r="F163" s="54"/>
      <c r="G163" s="54"/>
      <c r="H163" s="54"/>
      <c r="I163" s="54"/>
      <c r="J163" s="54"/>
      <c r="K163" s="55"/>
      <c r="L163" s="55"/>
      <c r="M163" s="55"/>
      <c r="N163" s="55"/>
      <c r="O163" s="55"/>
      <c r="P163" s="55"/>
      <c r="Q163" s="57"/>
      <c r="R163" s="57"/>
      <c r="S163" s="57"/>
      <c r="T163" s="57"/>
    </row>
    <row r="164" spans="1:20" ht="16.5" hidden="1" customHeight="1" x14ac:dyDescent="0.2">
      <c r="A164" s="211" t="s">
        <v>49</v>
      </c>
      <c r="B164" s="211"/>
      <c r="C164" s="211"/>
      <c r="D164" s="211"/>
      <c r="E164" s="211"/>
      <c r="F164" s="211"/>
      <c r="G164" s="211"/>
      <c r="H164" s="211"/>
      <c r="I164" s="211"/>
      <c r="J164" s="211"/>
      <c r="K164" s="211"/>
      <c r="L164" s="211"/>
      <c r="M164" s="211"/>
      <c r="N164" s="211"/>
      <c r="O164" s="211"/>
      <c r="P164" s="211"/>
      <c r="Q164" s="211"/>
      <c r="R164" s="211"/>
      <c r="S164" s="211"/>
      <c r="T164" s="211"/>
    </row>
    <row r="165" spans="1:20" ht="15" hidden="1" customHeight="1" x14ac:dyDescent="0.2">
      <c r="A165" s="209" t="s">
        <v>27</v>
      </c>
      <c r="B165" s="285" t="s">
        <v>26</v>
      </c>
      <c r="C165" s="286"/>
      <c r="D165" s="286"/>
      <c r="E165" s="286"/>
      <c r="F165" s="286"/>
      <c r="G165" s="286"/>
      <c r="H165" s="286"/>
      <c r="I165" s="287"/>
      <c r="J165" s="221" t="s">
        <v>40</v>
      </c>
      <c r="K165" s="226" t="s">
        <v>24</v>
      </c>
      <c r="L165" s="227"/>
      <c r="M165" s="228"/>
      <c r="N165" s="226" t="s">
        <v>41</v>
      </c>
      <c r="O165" s="227"/>
      <c r="P165" s="228"/>
      <c r="Q165" s="226" t="s">
        <v>23</v>
      </c>
      <c r="R165" s="227"/>
      <c r="S165" s="228"/>
      <c r="T165" s="221" t="s">
        <v>22</v>
      </c>
    </row>
    <row r="166" spans="1:20" ht="12.75" hidden="1" customHeight="1" x14ac:dyDescent="0.2">
      <c r="A166" s="210"/>
      <c r="B166" s="288"/>
      <c r="C166" s="289"/>
      <c r="D166" s="289"/>
      <c r="E166" s="289"/>
      <c r="F166" s="289"/>
      <c r="G166" s="289"/>
      <c r="H166" s="289"/>
      <c r="I166" s="290"/>
      <c r="J166" s="222"/>
      <c r="K166" s="30" t="s">
        <v>28</v>
      </c>
      <c r="L166" s="30" t="s">
        <v>29</v>
      </c>
      <c r="M166" s="30" t="s">
        <v>30</v>
      </c>
      <c r="N166" s="30" t="s">
        <v>34</v>
      </c>
      <c r="O166" s="30" t="s">
        <v>7</v>
      </c>
      <c r="P166" s="30" t="s">
        <v>31</v>
      </c>
      <c r="Q166" s="30" t="s">
        <v>32</v>
      </c>
      <c r="R166" s="30" t="s">
        <v>28</v>
      </c>
      <c r="S166" s="30" t="s">
        <v>33</v>
      </c>
      <c r="T166" s="222"/>
    </row>
    <row r="167" spans="1:20" ht="17.25" hidden="1" customHeight="1" x14ac:dyDescent="0.2">
      <c r="A167" s="146" t="s">
        <v>67</v>
      </c>
      <c r="B167" s="207"/>
      <c r="C167" s="207"/>
      <c r="D167" s="207"/>
      <c r="E167" s="207"/>
      <c r="F167" s="207"/>
      <c r="G167" s="207"/>
      <c r="H167" s="207"/>
      <c r="I167" s="207"/>
      <c r="J167" s="207"/>
      <c r="K167" s="207"/>
      <c r="L167" s="207"/>
      <c r="M167" s="207"/>
      <c r="N167" s="207"/>
      <c r="O167" s="207"/>
      <c r="P167" s="207"/>
      <c r="Q167" s="207"/>
      <c r="R167" s="207"/>
      <c r="S167" s="207"/>
      <c r="T167" s="147"/>
    </row>
    <row r="168" spans="1:20" hidden="1" x14ac:dyDescent="0.2">
      <c r="A168" s="32" t="str">
        <f t="shared" ref="A168:A183" si="60">IF(ISNA(INDEX($A$34:$T$135,MATCH($B168,$B$34:$B$135,0),1)),"",INDEX($A$34:$T$135,MATCH($B168,$B$34:$B$135,0),1))</f>
        <v/>
      </c>
      <c r="B168" s="205" t="s">
        <v>59</v>
      </c>
      <c r="C168" s="205"/>
      <c r="D168" s="205"/>
      <c r="E168" s="205"/>
      <c r="F168" s="205"/>
      <c r="G168" s="205"/>
      <c r="H168" s="205"/>
      <c r="I168" s="205"/>
      <c r="J168" s="20" t="str">
        <f t="shared" ref="J168:J183" si="61">IF(ISNA(INDEX($A$34:$T$135,MATCH($B168,$B$34:$B$135,0),10)),"",INDEX($A$34:$T$135,MATCH($B168,$B$34:$B$135,0),10))</f>
        <v/>
      </c>
      <c r="K168" s="20" t="str">
        <f t="shared" ref="K168:K183" si="62">IF(ISNA(INDEX($A$34:$T$135,MATCH($B168,$B$34:$B$135,0),11)),"",INDEX($A$34:$T$135,MATCH($B168,$B$34:$B$135,0),11))</f>
        <v/>
      </c>
      <c r="L168" s="20" t="str">
        <f t="shared" ref="L168:L183" si="63">IF(ISNA(INDEX($A$34:$T$135,MATCH($B168,$B$34:$B$135,0),12)),"",INDEX($A$34:$T$135,MATCH($B168,$B$34:$B$135,0),12))</f>
        <v/>
      </c>
      <c r="M168" s="20" t="str">
        <f t="shared" ref="M168:M183" si="64">IF(ISNA(INDEX($A$34:$T$135,MATCH($B168,$B$34:$B$135,0),13)),"",INDEX($A$34:$T$135,MATCH($B168,$B$34:$B$135,0),13))</f>
        <v/>
      </c>
      <c r="N168" s="20" t="str">
        <f t="shared" ref="N168:N183" si="65">IF(ISNA(INDEX($A$34:$T$135,MATCH($B168,$B$34:$B$135,0),14)),"",INDEX($A$34:$T$135,MATCH($B168,$B$34:$B$135,0),14))</f>
        <v/>
      </c>
      <c r="O168" s="20" t="str">
        <f t="shared" ref="O168:O183" si="66">IF(ISNA(INDEX($A$34:$T$135,MATCH($B168,$B$34:$B$135,0),15)),"",INDEX($A$34:$T$135,MATCH($B168,$B$34:$B$135,0),15))</f>
        <v/>
      </c>
      <c r="P168" s="20" t="str">
        <f t="shared" ref="P168:P183" si="67">IF(ISNA(INDEX($A$34:$T$135,MATCH($B168,$B$34:$B$135,0),16)),"",INDEX($A$34:$T$135,MATCH($B168,$B$34:$B$135,0),16))</f>
        <v/>
      </c>
      <c r="Q168" s="29" t="str">
        <f t="shared" ref="Q168:Q183" si="68">IF(ISNA(INDEX($A$34:$T$135,MATCH($B168,$B$34:$B$135,0),17)),"",INDEX($A$34:$T$135,MATCH($B168,$B$34:$B$135,0),17))</f>
        <v/>
      </c>
      <c r="R168" s="29" t="str">
        <f t="shared" ref="R168:R183" si="69">IF(ISNA(INDEX($A$34:$T$135,MATCH($B168,$B$34:$B$135,0),18)),"",INDEX($A$34:$T$135,MATCH($B168,$B$34:$B$135,0),18))</f>
        <v/>
      </c>
      <c r="S168" s="29" t="str">
        <f t="shared" ref="S168:S183" si="70">IF(ISNA(INDEX($A$34:$T$135,MATCH($B168,$B$34:$B$135,0),19)),"",INDEX($A$34:$T$135,MATCH($B168,$B$34:$B$135,0),19))</f>
        <v/>
      </c>
      <c r="T168" s="19" t="s">
        <v>37</v>
      </c>
    </row>
    <row r="169" spans="1:20" hidden="1" x14ac:dyDescent="0.2">
      <c r="A169" s="32" t="str">
        <f t="shared" si="60"/>
        <v/>
      </c>
      <c r="B169" s="205"/>
      <c r="C169" s="205"/>
      <c r="D169" s="205"/>
      <c r="E169" s="205"/>
      <c r="F169" s="205"/>
      <c r="G169" s="205"/>
      <c r="H169" s="205"/>
      <c r="I169" s="205"/>
      <c r="J169" s="20" t="str">
        <f t="shared" si="61"/>
        <v/>
      </c>
      <c r="K169" s="20" t="str">
        <f t="shared" si="62"/>
        <v/>
      </c>
      <c r="L169" s="20" t="str">
        <f t="shared" si="63"/>
        <v/>
      </c>
      <c r="M169" s="20" t="str">
        <f t="shared" si="64"/>
        <v/>
      </c>
      <c r="N169" s="20" t="str">
        <f t="shared" si="65"/>
        <v/>
      </c>
      <c r="O169" s="20" t="str">
        <f t="shared" si="66"/>
        <v/>
      </c>
      <c r="P169" s="20" t="str">
        <f t="shared" si="67"/>
        <v/>
      </c>
      <c r="Q169" s="29" t="str">
        <f t="shared" si="68"/>
        <v/>
      </c>
      <c r="R169" s="29" t="str">
        <f t="shared" si="69"/>
        <v/>
      </c>
      <c r="S169" s="29" t="str">
        <f t="shared" si="70"/>
        <v/>
      </c>
      <c r="T169" s="19" t="s">
        <v>37</v>
      </c>
    </row>
    <row r="170" spans="1:20" hidden="1" x14ac:dyDescent="0.2">
      <c r="A170" s="32" t="str">
        <f t="shared" si="60"/>
        <v/>
      </c>
      <c r="B170" s="205"/>
      <c r="C170" s="205"/>
      <c r="D170" s="205"/>
      <c r="E170" s="205"/>
      <c r="F170" s="205"/>
      <c r="G170" s="205"/>
      <c r="H170" s="205"/>
      <c r="I170" s="205"/>
      <c r="J170" s="20" t="str">
        <f t="shared" si="61"/>
        <v/>
      </c>
      <c r="K170" s="20" t="str">
        <f t="shared" si="62"/>
        <v/>
      </c>
      <c r="L170" s="20" t="str">
        <f t="shared" si="63"/>
        <v/>
      </c>
      <c r="M170" s="20" t="str">
        <f t="shared" si="64"/>
        <v/>
      </c>
      <c r="N170" s="20" t="str">
        <f t="shared" si="65"/>
        <v/>
      </c>
      <c r="O170" s="20" t="str">
        <f t="shared" si="66"/>
        <v/>
      </c>
      <c r="P170" s="20" t="str">
        <f t="shared" si="67"/>
        <v/>
      </c>
      <c r="Q170" s="29" t="str">
        <f t="shared" si="68"/>
        <v/>
      </c>
      <c r="R170" s="29" t="str">
        <f t="shared" si="69"/>
        <v/>
      </c>
      <c r="S170" s="29" t="str">
        <f t="shared" si="70"/>
        <v/>
      </c>
      <c r="T170" s="19" t="s">
        <v>37</v>
      </c>
    </row>
    <row r="171" spans="1:20" hidden="1" x14ac:dyDescent="0.2">
      <c r="A171" s="32" t="str">
        <f t="shared" si="60"/>
        <v/>
      </c>
      <c r="B171" s="205"/>
      <c r="C171" s="205"/>
      <c r="D171" s="205"/>
      <c r="E171" s="205"/>
      <c r="F171" s="205"/>
      <c r="G171" s="205"/>
      <c r="H171" s="205"/>
      <c r="I171" s="205"/>
      <c r="J171" s="20" t="str">
        <f t="shared" si="61"/>
        <v/>
      </c>
      <c r="K171" s="20" t="str">
        <f t="shared" si="62"/>
        <v/>
      </c>
      <c r="L171" s="20" t="str">
        <f t="shared" si="63"/>
        <v/>
      </c>
      <c r="M171" s="20" t="str">
        <f t="shared" si="64"/>
        <v/>
      </c>
      <c r="N171" s="20" t="str">
        <f t="shared" si="65"/>
        <v/>
      </c>
      <c r="O171" s="20" t="str">
        <f t="shared" si="66"/>
        <v/>
      </c>
      <c r="P171" s="20" t="str">
        <f t="shared" si="67"/>
        <v/>
      </c>
      <c r="Q171" s="29" t="str">
        <f t="shared" si="68"/>
        <v/>
      </c>
      <c r="R171" s="29" t="str">
        <f t="shared" si="69"/>
        <v/>
      </c>
      <c r="S171" s="29" t="str">
        <f t="shared" si="70"/>
        <v/>
      </c>
      <c r="T171" s="19" t="s">
        <v>37</v>
      </c>
    </row>
    <row r="172" spans="1:20" hidden="1" x14ac:dyDescent="0.2">
      <c r="A172" s="32" t="str">
        <f t="shared" si="60"/>
        <v/>
      </c>
      <c r="B172" s="205"/>
      <c r="C172" s="205"/>
      <c r="D172" s="205"/>
      <c r="E172" s="205"/>
      <c r="F172" s="205"/>
      <c r="G172" s="205"/>
      <c r="H172" s="205"/>
      <c r="I172" s="205"/>
      <c r="J172" s="20" t="str">
        <f t="shared" si="61"/>
        <v/>
      </c>
      <c r="K172" s="20" t="str">
        <f t="shared" si="62"/>
        <v/>
      </c>
      <c r="L172" s="20" t="str">
        <f t="shared" si="63"/>
        <v/>
      </c>
      <c r="M172" s="20" t="str">
        <f t="shared" si="64"/>
        <v/>
      </c>
      <c r="N172" s="20" t="str">
        <f t="shared" si="65"/>
        <v/>
      </c>
      <c r="O172" s="20" t="str">
        <f t="shared" si="66"/>
        <v/>
      </c>
      <c r="P172" s="20" t="str">
        <f t="shared" si="67"/>
        <v/>
      </c>
      <c r="Q172" s="29" t="str">
        <f t="shared" si="68"/>
        <v/>
      </c>
      <c r="R172" s="29" t="str">
        <f t="shared" si="69"/>
        <v/>
      </c>
      <c r="S172" s="29" t="str">
        <f t="shared" si="70"/>
        <v/>
      </c>
      <c r="T172" s="19" t="s">
        <v>37</v>
      </c>
    </row>
    <row r="173" spans="1:20" hidden="1" x14ac:dyDescent="0.2">
      <c r="A173" s="32" t="str">
        <f t="shared" si="60"/>
        <v/>
      </c>
      <c r="B173" s="205"/>
      <c r="C173" s="205"/>
      <c r="D173" s="205"/>
      <c r="E173" s="205"/>
      <c r="F173" s="205"/>
      <c r="G173" s="205"/>
      <c r="H173" s="205"/>
      <c r="I173" s="205"/>
      <c r="J173" s="20" t="str">
        <f t="shared" si="61"/>
        <v/>
      </c>
      <c r="K173" s="20" t="str">
        <f t="shared" si="62"/>
        <v/>
      </c>
      <c r="L173" s="20" t="str">
        <f t="shared" si="63"/>
        <v/>
      </c>
      <c r="M173" s="20" t="str">
        <f t="shared" si="64"/>
        <v/>
      </c>
      <c r="N173" s="20" t="str">
        <f t="shared" si="65"/>
        <v/>
      </c>
      <c r="O173" s="20" t="str">
        <f t="shared" si="66"/>
        <v/>
      </c>
      <c r="P173" s="20" t="str">
        <f t="shared" si="67"/>
        <v/>
      </c>
      <c r="Q173" s="29" t="str">
        <f t="shared" si="68"/>
        <v/>
      </c>
      <c r="R173" s="29" t="str">
        <f t="shared" si="69"/>
        <v/>
      </c>
      <c r="S173" s="29" t="str">
        <f t="shared" si="70"/>
        <v/>
      </c>
      <c r="T173" s="19" t="s">
        <v>37</v>
      </c>
    </row>
    <row r="174" spans="1:20" hidden="1" x14ac:dyDescent="0.2">
      <c r="A174" s="32" t="str">
        <f t="shared" si="60"/>
        <v/>
      </c>
      <c r="B174" s="205"/>
      <c r="C174" s="205"/>
      <c r="D174" s="205"/>
      <c r="E174" s="205"/>
      <c r="F174" s="205"/>
      <c r="G174" s="205"/>
      <c r="H174" s="205"/>
      <c r="I174" s="205"/>
      <c r="J174" s="20" t="str">
        <f t="shared" si="61"/>
        <v/>
      </c>
      <c r="K174" s="20" t="str">
        <f t="shared" si="62"/>
        <v/>
      </c>
      <c r="L174" s="20" t="str">
        <f t="shared" si="63"/>
        <v/>
      </c>
      <c r="M174" s="20" t="str">
        <f t="shared" si="64"/>
        <v/>
      </c>
      <c r="N174" s="20" t="str">
        <f t="shared" si="65"/>
        <v/>
      </c>
      <c r="O174" s="20" t="str">
        <f t="shared" si="66"/>
        <v/>
      </c>
      <c r="P174" s="20" t="str">
        <f t="shared" si="67"/>
        <v/>
      </c>
      <c r="Q174" s="29" t="str">
        <f t="shared" si="68"/>
        <v/>
      </c>
      <c r="R174" s="29" t="str">
        <f t="shared" si="69"/>
        <v/>
      </c>
      <c r="S174" s="29" t="str">
        <f t="shared" si="70"/>
        <v/>
      </c>
      <c r="T174" s="19" t="s">
        <v>37</v>
      </c>
    </row>
    <row r="175" spans="1:20" hidden="1" x14ac:dyDescent="0.2">
      <c r="A175" s="32" t="str">
        <f t="shared" si="60"/>
        <v/>
      </c>
      <c r="B175" s="205"/>
      <c r="C175" s="205"/>
      <c r="D175" s="205"/>
      <c r="E175" s="205"/>
      <c r="F175" s="205"/>
      <c r="G175" s="205"/>
      <c r="H175" s="205"/>
      <c r="I175" s="205"/>
      <c r="J175" s="20" t="str">
        <f t="shared" si="61"/>
        <v/>
      </c>
      <c r="K175" s="20" t="str">
        <f t="shared" si="62"/>
        <v/>
      </c>
      <c r="L175" s="20" t="str">
        <f t="shared" si="63"/>
        <v/>
      </c>
      <c r="M175" s="20" t="str">
        <f t="shared" si="64"/>
        <v/>
      </c>
      <c r="N175" s="20" t="str">
        <f t="shared" si="65"/>
        <v/>
      </c>
      <c r="O175" s="20" t="str">
        <f t="shared" si="66"/>
        <v/>
      </c>
      <c r="P175" s="20" t="str">
        <f t="shared" si="67"/>
        <v/>
      </c>
      <c r="Q175" s="29" t="str">
        <f t="shared" si="68"/>
        <v/>
      </c>
      <c r="R175" s="29" t="str">
        <f t="shared" si="69"/>
        <v/>
      </c>
      <c r="S175" s="29" t="str">
        <f t="shared" si="70"/>
        <v/>
      </c>
      <c r="T175" s="19" t="s">
        <v>37</v>
      </c>
    </row>
    <row r="176" spans="1:20" hidden="1" x14ac:dyDescent="0.2">
      <c r="A176" s="32" t="str">
        <f t="shared" si="60"/>
        <v/>
      </c>
      <c r="B176" s="205"/>
      <c r="C176" s="205"/>
      <c r="D176" s="205"/>
      <c r="E176" s="205"/>
      <c r="F176" s="205"/>
      <c r="G176" s="205"/>
      <c r="H176" s="205"/>
      <c r="I176" s="205"/>
      <c r="J176" s="20" t="str">
        <f t="shared" si="61"/>
        <v/>
      </c>
      <c r="K176" s="20" t="str">
        <f t="shared" si="62"/>
        <v/>
      </c>
      <c r="L176" s="20" t="str">
        <f t="shared" si="63"/>
        <v/>
      </c>
      <c r="M176" s="20" t="str">
        <f t="shared" si="64"/>
        <v/>
      </c>
      <c r="N176" s="20" t="str">
        <f t="shared" si="65"/>
        <v/>
      </c>
      <c r="O176" s="20" t="str">
        <f t="shared" si="66"/>
        <v/>
      </c>
      <c r="P176" s="20" t="str">
        <f t="shared" si="67"/>
        <v/>
      </c>
      <c r="Q176" s="29" t="str">
        <f t="shared" si="68"/>
        <v/>
      </c>
      <c r="R176" s="29" t="str">
        <f t="shared" si="69"/>
        <v/>
      </c>
      <c r="S176" s="29" t="str">
        <f t="shared" si="70"/>
        <v/>
      </c>
      <c r="T176" s="19" t="s">
        <v>37</v>
      </c>
    </row>
    <row r="177" spans="1:20" hidden="1" x14ac:dyDescent="0.2">
      <c r="A177" s="32" t="str">
        <f t="shared" si="60"/>
        <v/>
      </c>
      <c r="B177" s="205"/>
      <c r="C177" s="205"/>
      <c r="D177" s="205"/>
      <c r="E177" s="205"/>
      <c r="F177" s="205"/>
      <c r="G177" s="205"/>
      <c r="H177" s="205"/>
      <c r="I177" s="205"/>
      <c r="J177" s="20" t="str">
        <f t="shared" si="61"/>
        <v/>
      </c>
      <c r="K177" s="20" t="str">
        <f t="shared" si="62"/>
        <v/>
      </c>
      <c r="L177" s="20" t="str">
        <f t="shared" si="63"/>
        <v/>
      </c>
      <c r="M177" s="20" t="str">
        <f t="shared" si="64"/>
        <v/>
      </c>
      <c r="N177" s="20" t="str">
        <f t="shared" si="65"/>
        <v/>
      </c>
      <c r="O177" s="20" t="str">
        <f t="shared" si="66"/>
        <v/>
      </c>
      <c r="P177" s="20" t="str">
        <f t="shared" si="67"/>
        <v/>
      </c>
      <c r="Q177" s="29" t="str">
        <f t="shared" si="68"/>
        <v/>
      </c>
      <c r="R177" s="29" t="str">
        <f t="shared" si="69"/>
        <v/>
      </c>
      <c r="S177" s="29" t="str">
        <f t="shared" si="70"/>
        <v/>
      </c>
      <c r="T177" s="19" t="s">
        <v>37</v>
      </c>
    </row>
    <row r="178" spans="1:20" hidden="1" x14ac:dyDescent="0.2">
      <c r="A178" s="32" t="str">
        <f t="shared" si="60"/>
        <v/>
      </c>
      <c r="B178" s="205"/>
      <c r="C178" s="205"/>
      <c r="D178" s="205"/>
      <c r="E178" s="205"/>
      <c r="F178" s="205"/>
      <c r="G178" s="205"/>
      <c r="H178" s="205"/>
      <c r="I178" s="205"/>
      <c r="J178" s="20" t="str">
        <f t="shared" si="61"/>
        <v/>
      </c>
      <c r="K178" s="20" t="str">
        <f t="shared" si="62"/>
        <v/>
      </c>
      <c r="L178" s="20" t="str">
        <f t="shared" si="63"/>
        <v/>
      </c>
      <c r="M178" s="20" t="str">
        <f t="shared" si="64"/>
        <v/>
      </c>
      <c r="N178" s="20" t="str">
        <f t="shared" si="65"/>
        <v/>
      </c>
      <c r="O178" s="20" t="str">
        <f t="shared" si="66"/>
        <v/>
      </c>
      <c r="P178" s="20" t="str">
        <f t="shared" si="67"/>
        <v/>
      </c>
      <c r="Q178" s="29" t="str">
        <f t="shared" si="68"/>
        <v/>
      </c>
      <c r="R178" s="29" t="str">
        <f t="shared" si="69"/>
        <v/>
      </c>
      <c r="S178" s="29" t="str">
        <f t="shared" si="70"/>
        <v/>
      </c>
      <c r="T178" s="19" t="s">
        <v>37</v>
      </c>
    </row>
    <row r="179" spans="1:20" hidden="1" x14ac:dyDescent="0.2">
      <c r="A179" s="32" t="str">
        <f t="shared" si="60"/>
        <v/>
      </c>
      <c r="B179" s="205"/>
      <c r="C179" s="205"/>
      <c r="D179" s="205"/>
      <c r="E179" s="205"/>
      <c r="F179" s="205"/>
      <c r="G179" s="205"/>
      <c r="H179" s="205"/>
      <c r="I179" s="205"/>
      <c r="J179" s="20" t="str">
        <f t="shared" si="61"/>
        <v/>
      </c>
      <c r="K179" s="20" t="str">
        <f t="shared" si="62"/>
        <v/>
      </c>
      <c r="L179" s="20" t="str">
        <f t="shared" si="63"/>
        <v/>
      </c>
      <c r="M179" s="20" t="str">
        <f t="shared" si="64"/>
        <v/>
      </c>
      <c r="N179" s="20" t="str">
        <f t="shared" si="65"/>
        <v/>
      </c>
      <c r="O179" s="20" t="str">
        <f t="shared" si="66"/>
        <v/>
      </c>
      <c r="P179" s="20" t="str">
        <f t="shared" si="67"/>
        <v/>
      </c>
      <c r="Q179" s="29" t="str">
        <f t="shared" si="68"/>
        <v/>
      </c>
      <c r="R179" s="29" t="str">
        <f t="shared" si="69"/>
        <v/>
      </c>
      <c r="S179" s="29" t="str">
        <f t="shared" si="70"/>
        <v/>
      </c>
      <c r="T179" s="19" t="s">
        <v>37</v>
      </c>
    </row>
    <row r="180" spans="1:20" hidden="1" x14ac:dyDescent="0.2">
      <c r="A180" s="32" t="str">
        <f t="shared" si="60"/>
        <v/>
      </c>
      <c r="B180" s="205"/>
      <c r="C180" s="205"/>
      <c r="D180" s="205"/>
      <c r="E180" s="205"/>
      <c r="F180" s="205"/>
      <c r="G180" s="205"/>
      <c r="H180" s="205"/>
      <c r="I180" s="205"/>
      <c r="J180" s="20" t="str">
        <f t="shared" si="61"/>
        <v/>
      </c>
      <c r="K180" s="20" t="str">
        <f t="shared" si="62"/>
        <v/>
      </c>
      <c r="L180" s="20" t="str">
        <f t="shared" si="63"/>
        <v/>
      </c>
      <c r="M180" s="20" t="str">
        <f t="shared" si="64"/>
        <v/>
      </c>
      <c r="N180" s="20" t="str">
        <f t="shared" si="65"/>
        <v/>
      </c>
      <c r="O180" s="20" t="str">
        <f t="shared" si="66"/>
        <v/>
      </c>
      <c r="P180" s="20" t="str">
        <f t="shared" si="67"/>
        <v/>
      </c>
      <c r="Q180" s="29" t="str">
        <f t="shared" si="68"/>
        <v/>
      </c>
      <c r="R180" s="29" t="str">
        <f t="shared" si="69"/>
        <v/>
      </c>
      <c r="S180" s="29" t="str">
        <f t="shared" si="70"/>
        <v/>
      </c>
      <c r="T180" s="19" t="s">
        <v>37</v>
      </c>
    </row>
    <row r="181" spans="1:20" hidden="1" x14ac:dyDescent="0.2">
      <c r="A181" s="32" t="str">
        <f t="shared" si="60"/>
        <v/>
      </c>
      <c r="B181" s="205"/>
      <c r="C181" s="205"/>
      <c r="D181" s="205"/>
      <c r="E181" s="205"/>
      <c r="F181" s="205"/>
      <c r="G181" s="205"/>
      <c r="H181" s="205"/>
      <c r="I181" s="205"/>
      <c r="J181" s="20" t="str">
        <f t="shared" si="61"/>
        <v/>
      </c>
      <c r="K181" s="20" t="str">
        <f t="shared" si="62"/>
        <v/>
      </c>
      <c r="L181" s="20" t="str">
        <f t="shared" si="63"/>
        <v/>
      </c>
      <c r="M181" s="20" t="str">
        <f t="shared" si="64"/>
        <v/>
      </c>
      <c r="N181" s="20" t="str">
        <f t="shared" si="65"/>
        <v/>
      </c>
      <c r="O181" s="20" t="str">
        <f t="shared" si="66"/>
        <v/>
      </c>
      <c r="P181" s="20" t="str">
        <f t="shared" si="67"/>
        <v/>
      </c>
      <c r="Q181" s="29" t="str">
        <f t="shared" si="68"/>
        <v/>
      </c>
      <c r="R181" s="29" t="str">
        <f t="shared" si="69"/>
        <v/>
      </c>
      <c r="S181" s="29" t="str">
        <f t="shared" si="70"/>
        <v/>
      </c>
      <c r="T181" s="19" t="s">
        <v>37</v>
      </c>
    </row>
    <row r="182" spans="1:20" hidden="1" x14ac:dyDescent="0.2">
      <c r="A182" s="32" t="str">
        <f t="shared" si="60"/>
        <v/>
      </c>
      <c r="B182" s="205"/>
      <c r="C182" s="205"/>
      <c r="D182" s="205"/>
      <c r="E182" s="205"/>
      <c r="F182" s="205"/>
      <c r="G182" s="205"/>
      <c r="H182" s="205"/>
      <c r="I182" s="205"/>
      <c r="J182" s="20" t="str">
        <f t="shared" si="61"/>
        <v/>
      </c>
      <c r="K182" s="20" t="str">
        <f t="shared" si="62"/>
        <v/>
      </c>
      <c r="L182" s="20" t="str">
        <f t="shared" si="63"/>
        <v/>
      </c>
      <c r="M182" s="20" t="str">
        <f t="shared" si="64"/>
        <v/>
      </c>
      <c r="N182" s="20" t="str">
        <f t="shared" si="65"/>
        <v/>
      </c>
      <c r="O182" s="20" t="str">
        <f t="shared" si="66"/>
        <v/>
      </c>
      <c r="P182" s="20" t="str">
        <f t="shared" si="67"/>
        <v/>
      </c>
      <c r="Q182" s="29" t="str">
        <f t="shared" si="68"/>
        <v/>
      </c>
      <c r="R182" s="29" t="str">
        <f t="shared" si="69"/>
        <v/>
      </c>
      <c r="S182" s="29" t="str">
        <f t="shared" si="70"/>
        <v/>
      </c>
      <c r="T182" s="19" t="s">
        <v>37</v>
      </c>
    </row>
    <row r="183" spans="1:20" hidden="1" x14ac:dyDescent="0.2">
      <c r="A183" s="32" t="str">
        <f t="shared" si="60"/>
        <v/>
      </c>
      <c r="B183" s="205"/>
      <c r="C183" s="205"/>
      <c r="D183" s="205"/>
      <c r="E183" s="205"/>
      <c r="F183" s="205"/>
      <c r="G183" s="205"/>
      <c r="H183" s="205"/>
      <c r="I183" s="205"/>
      <c r="J183" s="20" t="str">
        <f t="shared" si="61"/>
        <v/>
      </c>
      <c r="K183" s="20" t="str">
        <f t="shared" si="62"/>
        <v/>
      </c>
      <c r="L183" s="20" t="str">
        <f t="shared" si="63"/>
        <v/>
      </c>
      <c r="M183" s="20" t="str">
        <f t="shared" si="64"/>
        <v/>
      </c>
      <c r="N183" s="20" t="str">
        <f t="shared" si="65"/>
        <v/>
      </c>
      <c r="O183" s="20" t="str">
        <f t="shared" si="66"/>
        <v/>
      </c>
      <c r="P183" s="20" t="str">
        <f t="shared" si="67"/>
        <v/>
      </c>
      <c r="Q183" s="29" t="str">
        <f t="shared" si="68"/>
        <v/>
      </c>
      <c r="R183" s="29" t="str">
        <f t="shared" si="69"/>
        <v/>
      </c>
      <c r="S183" s="29" t="str">
        <f t="shared" si="70"/>
        <v/>
      </c>
      <c r="T183" s="19" t="s">
        <v>37</v>
      </c>
    </row>
    <row r="184" spans="1:20" hidden="1" x14ac:dyDescent="0.2">
      <c r="A184" s="21" t="s">
        <v>25</v>
      </c>
      <c r="B184" s="213"/>
      <c r="C184" s="214"/>
      <c r="D184" s="214"/>
      <c r="E184" s="214"/>
      <c r="F184" s="214"/>
      <c r="G184" s="214"/>
      <c r="H184" s="214"/>
      <c r="I184" s="215"/>
      <c r="J184" s="23">
        <f>IF(ISNA(SUM(J168:J183)),"",SUM(J168:J183))</f>
        <v>0</v>
      </c>
      <c r="K184" s="23">
        <f t="shared" ref="K184:P184" si="71">SUM(K168:K183)</f>
        <v>0</v>
      </c>
      <c r="L184" s="23">
        <f t="shared" si="71"/>
        <v>0</v>
      </c>
      <c r="M184" s="23">
        <f t="shared" si="71"/>
        <v>0</v>
      </c>
      <c r="N184" s="23">
        <f t="shared" si="71"/>
        <v>0</v>
      </c>
      <c r="O184" s="23">
        <f t="shared" si="71"/>
        <v>0</v>
      </c>
      <c r="P184" s="23">
        <f t="shared" si="71"/>
        <v>0</v>
      </c>
      <c r="Q184" s="21">
        <f>COUNTIF(Q168:Q183,"E")</f>
        <v>0</v>
      </c>
      <c r="R184" s="21">
        <f>COUNTIF(R168:R183,"C")</f>
        <v>0</v>
      </c>
      <c r="S184" s="21">
        <f>COUNTIF(S168:S183,"VP")</f>
        <v>0</v>
      </c>
      <c r="T184" s="19"/>
    </row>
    <row r="185" spans="1:20" ht="17.25" hidden="1" customHeight="1" x14ac:dyDescent="0.2">
      <c r="A185" s="146" t="s">
        <v>68</v>
      </c>
      <c r="B185" s="207"/>
      <c r="C185" s="207"/>
      <c r="D185" s="207"/>
      <c r="E185" s="207"/>
      <c r="F185" s="207"/>
      <c r="G185" s="207"/>
      <c r="H185" s="207"/>
      <c r="I185" s="207"/>
      <c r="J185" s="207"/>
      <c r="K185" s="207"/>
      <c r="L185" s="207"/>
      <c r="M185" s="207"/>
      <c r="N185" s="207"/>
      <c r="O185" s="207"/>
      <c r="P185" s="207"/>
      <c r="Q185" s="207"/>
      <c r="R185" s="207"/>
      <c r="S185" s="207"/>
      <c r="T185" s="147"/>
    </row>
    <row r="186" spans="1:20" hidden="1" x14ac:dyDescent="0.2">
      <c r="A186" s="32" t="str">
        <f>IF(ISNA(INDEX($A$34:$T$135,MATCH($B186,$B$34:$B$135,0),1)),"",INDEX($A$34:$T$135,MATCH($B186,$B$34:$B$135,0),1))</f>
        <v/>
      </c>
      <c r="B186" s="205"/>
      <c r="C186" s="205"/>
      <c r="D186" s="205"/>
      <c r="E186" s="205"/>
      <c r="F186" s="205"/>
      <c r="G186" s="205"/>
      <c r="H186" s="205"/>
      <c r="I186" s="205"/>
      <c r="J186" s="20" t="str">
        <f>IF(ISNA(INDEX($A$34:$T$135,MATCH($B186,$B$34:$B$135,0),10)),"",INDEX($A$34:$T$135,MATCH($B186,$B$34:$B$135,0),10))</f>
        <v/>
      </c>
      <c r="K186" s="20" t="str">
        <f>IF(ISNA(INDEX($A$34:$T$135,MATCH($B186,$B$34:$B$135,0),11)),"",INDEX($A$34:$T$135,MATCH($B186,$B$34:$B$135,0),11))</f>
        <v/>
      </c>
      <c r="L186" s="20" t="str">
        <f>IF(ISNA(INDEX($A$34:$T$135,MATCH($B186,$B$34:$B$135,0),12)),"",INDEX($A$34:$T$135,MATCH($B186,$B$34:$B$135,0),12))</f>
        <v/>
      </c>
      <c r="M186" s="20" t="str">
        <f>IF(ISNA(INDEX($A$34:$T$135,MATCH($B186,$B$34:$B$135,0),13)),"",INDEX($A$34:$T$135,MATCH($B186,$B$34:$B$135,0),13))</f>
        <v/>
      </c>
      <c r="N186" s="20" t="str">
        <f>IF(ISNA(INDEX($A$34:$T$135,MATCH($B186,$B$34:$B$135,0),14)),"",INDEX($A$34:$T$135,MATCH($B186,$B$34:$B$135,0),14))</f>
        <v/>
      </c>
      <c r="O186" s="20" t="str">
        <f>IF(ISNA(INDEX($A$34:$T$135,MATCH($B186,$B$34:$B$135,0),15)),"",INDEX($A$34:$T$135,MATCH($B186,$B$34:$B$135,0),15))</f>
        <v/>
      </c>
      <c r="P186" s="20" t="str">
        <f>IF(ISNA(INDEX($A$34:$T$135,MATCH($B186,$B$34:$B$135,0),16)),"",INDEX($A$34:$T$135,MATCH($B186,$B$34:$B$135,0),16))</f>
        <v/>
      </c>
      <c r="Q186" s="29" t="str">
        <f>IF(ISNA(INDEX($A$34:$T$135,MATCH($B186,$B$34:$B$135,0),17)),"",INDEX($A$34:$T$135,MATCH($B186,$B$34:$B$135,0),17))</f>
        <v/>
      </c>
      <c r="R186" s="29" t="str">
        <f>IF(ISNA(INDEX($A$34:$T$135,MATCH($B186,$B$34:$B$135,0),18)),"",INDEX($A$34:$T$135,MATCH($B186,$B$34:$B$135,0),18))</f>
        <v/>
      </c>
      <c r="S186" s="29" t="str">
        <f>IF(ISNA(INDEX($A$34:$T$135,MATCH($B186,$B$34:$B$135,0),19)),"",INDEX($A$34:$T$135,MATCH($B186,$B$34:$B$135,0),19))</f>
        <v/>
      </c>
      <c r="T186" s="19" t="s">
        <v>37</v>
      </c>
    </row>
    <row r="187" spans="1:20" hidden="1" x14ac:dyDescent="0.2">
      <c r="A187" s="32" t="str">
        <f>IF(ISNA(INDEX($A$34:$T$135,MATCH($B187,$B$34:$B$135,0),1)),"",INDEX($A$34:$T$135,MATCH($B187,$B$34:$B$135,0),1))</f>
        <v/>
      </c>
      <c r="B187" s="205"/>
      <c r="C187" s="205"/>
      <c r="D187" s="205"/>
      <c r="E187" s="205"/>
      <c r="F187" s="205"/>
      <c r="G187" s="205"/>
      <c r="H187" s="205"/>
      <c r="I187" s="205"/>
      <c r="J187" s="20" t="str">
        <f>IF(ISNA(INDEX($A$34:$T$135,MATCH($B187,$B$34:$B$135,0),10)),"",INDEX($A$34:$T$135,MATCH($B187,$B$34:$B$135,0),10))</f>
        <v/>
      </c>
      <c r="K187" s="20" t="str">
        <f>IF(ISNA(INDEX($A$34:$T$135,MATCH($B187,$B$34:$B$135,0),11)),"",INDEX($A$34:$T$135,MATCH($B187,$B$34:$B$135,0),11))</f>
        <v/>
      </c>
      <c r="L187" s="20" t="str">
        <f>IF(ISNA(INDEX($A$34:$T$135,MATCH($B187,$B$34:$B$135,0),12)),"",INDEX($A$34:$T$135,MATCH($B187,$B$34:$B$135,0),12))</f>
        <v/>
      </c>
      <c r="M187" s="20" t="str">
        <f>IF(ISNA(INDEX($A$34:$T$135,MATCH($B187,$B$34:$B$135,0),13)),"",INDEX($A$34:$T$135,MATCH($B187,$B$34:$B$135,0),13))</f>
        <v/>
      </c>
      <c r="N187" s="20" t="str">
        <f>IF(ISNA(INDEX($A$34:$T$135,MATCH($B187,$B$34:$B$135,0),14)),"",INDEX($A$34:$T$135,MATCH($B187,$B$34:$B$135,0),14))</f>
        <v/>
      </c>
      <c r="O187" s="20" t="str">
        <f>IF(ISNA(INDEX($A$34:$T$135,MATCH($B187,$B$34:$B$135,0),15)),"",INDEX($A$34:$T$135,MATCH($B187,$B$34:$B$135,0),15))</f>
        <v/>
      </c>
      <c r="P187" s="20" t="str">
        <f>IF(ISNA(INDEX($A$34:$T$135,MATCH($B187,$B$34:$B$135,0),16)),"",INDEX($A$34:$T$135,MATCH($B187,$B$34:$B$135,0),16))</f>
        <v/>
      </c>
      <c r="Q187" s="29" t="str">
        <f>IF(ISNA(INDEX($A$34:$T$135,MATCH($B187,$B$34:$B$135,0),17)),"",INDEX($A$34:$T$135,MATCH($B187,$B$34:$B$135,0),17))</f>
        <v/>
      </c>
      <c r="R187" s="29" t="str">
        <f>IF(ISNA(INDEX($A$34:$T$135,MATCH($B187,$B$34:$B$135,0),18)),"",INDEX($A$34:$T$135,MATCH($B187,$B$34:$B$135,0),18))</f>
        <v/>
      </c>
      <c r="S187" s="29" t="str">
        <f>IF(ISNA(INDEX($A$34:$T$135,MATCH($B187,$B$34:$B$135,0),19)),"",INDEX($A$34:$T$135,MATCH($B187,$B$34:$B$135,0),19))</f>
        <v/>
      </c>
      <c r="T187" s="19" t="s">
        <v>37</v>
      </c>
    </row>
    <row r="188" spans="1:20" hidden="1" x14ac:dyDescent="0.2">
      <c r="A188" s="32" t="str">
        <f>IF(ISNA(INDEX($A$34:$T$135,MATCH($B188,$B$34:$B$135,0),1)),"",INDEX($A$34:$T$135,MATCH($B188,$B$34:$B$135,0),1))</f>
        <v/>
      </c>
      <c r="B188" s="205"/>
      <c r="C188" s="205"/>
      <c r="D188" s="205"/>
      <c r="E188" s="205"/>
      <c r="F188" s="205"/>
      <c r="G188" s="205"/>
      <c r="H188" s="205"/>
      <c r="I188" s="205"/>
      <c r="J188" s="20" t="str">
        <f>IF(ISNA(INDEX($A$34:$T$135,MATCH($B188,$B$34:$B$135,0),10)),"",INDEX($A$34:$T$135,MATCH($B188,$B$34:$B$135,0),10))</f>
        <v/>
      </c>
      <c r="K188" s="20" t="str">
        <f>IF(ISNA(INDEX($A$34:$T$135,MATCH($B188,$B$34:$B$135,0),11)),"",INDEX($A$34:$T$135,MATCH($B188,$B$34:$B$135,0),11))</f>
        <v/>
      </c>
      <c r="L188" s="20" t="str">
        <f>IF(ISNA(INDEX($A$34:$T$135,MATCH($B188,$B$34:$B$135,0),12)),"",INDEX($A$34:$T$135,MATCH($B188,$B$34:$B$135,0),12))</f>
        <v/>
      </c>
      <c r="M188" s="20" t="str">
        <f>IF(ISNA(INDEX($A$34:$T$135,MATCH($B188,$B$34:$B$135,0),13)),"",INDEX($A$34:$T$135,MATCH($B188,$B$34:$B$135,0),13))</f>
        <v/>
      </c>
      <c r="N188" s="20" t="str">
        <f>IF(ISNA(INDEX($A$34:$T$135,MATCH($B188,$B$34:$B$135,0),14)),"",INDEX($A$34:$T$135,MATCH($B188,$B$34:$B$135,0),14))</f>
        <v/>
      </c>
      <c r="O188" s="20" t="str">
        <f>IF(ISNA(INDEX($A$34:$T$135,MATCH($B188,$B$34:$B$135,0),15)),"",INDEX($A$34:$T$135,MATCH($B188,$B$34:$B$135,0),15))</f>
        <v/>
      </c>
      <c r="P188" s="20" t="str">
        <f>IF(ISNA(INDEX($A$34:$T$135,MATCH($B188,$B$34:$B$135,0),16)),"",INDEX($A$34:$T$135,MATCH($B188,$B$34:$B$135,0),16))</f>
        <v/>
      </c>
      <c r="Q188" s="29" t="str">
        <f>IF(ISNA(INDEX($A$34:$T$135,MATCH($B188,$B$34:$B$135,0),17)),"",INDEX($A$34:$T$135,MATCH($B188,$B$34:$B$135,0),17))</f>
        <v/>
      </c>
      <c r="R188" s="29" t="str">
        <f>IF(ISNA(INDEX($A$34:$T$135,MATCH($B188,$B$34:$B$135,0),18)),"",INDEX($A$34:$T$135,MATCH($B188,$B$34:$B$135,0),18))</f>
        <v/>
      </c>
      <c r="S188" s="29" t="str">
        <f>IF(ISNA(INDEX($A$34:$T$135,MATCH($B188,$B$34:$B$135,0),19)),"",INDEX($A$34:$T$135,MATCH($B188,$B$34:$B$135,0),19))</f>
        <v/>
      </c>
      <c r="T188" s="19" t="s">
        <v>37</v>
      </c>
    </row>
    <row r="189" spans="1:20" hidden="1" x14ac:dyDescent="0.2">
      <c r="A189" s="32" t="str">
        <f>IF(ISNA(INDEX($A$34:$T$135,MATCH($B189,$B$34:$B$135,0),1)),"",INDEX($A$34:$T$135,MATCH($B189,$B$34:$B$135,0),1))</f>
        <v/>
      </c>
      <c r="B189" s="205"/>
      <c r="C189" s="205"/>
      <c r="D189" s="205"/>
      <c r="E189" s="205"/>
      <c r="F189" s="205"/>
      <c r="G189" s="205"/>
      <c r="H189" s="205"/>
      <c r="I189" s="205"/>
      <c r="J189" s="20" t="str">
        <f>IF(ISNA(INDEX($A$34:$T$135,MATCH($B189,$B$34:$B$135,0),10)),"",INDEX($A$34:$T$135,MATCH($B189,$B$34:$B$135,0),10))</f>
        <v/>
      </c>
      <c r="K189" s="20" t="str">
        <f>IF(ISNA(INDEX($A$34:$T$135,MATCH($B189,$B$34:$B$135,0),11)),"",INDEX($A$34:$T$135,MATCH($B189,$B$34:$B$135,0),11))</f>
        <v/>
      </c>
      <c r="L189" s="20" t="str">
        <f>IF(ISNA(INDEX($A$34:$T$135,MATCH($B189,$B$34:$B$135,0),12)),"",INDEX($A$34:$T$135,MATCH($B189,$B$34:$B$135,0),12))</f>
        <v/>
      </c>
      <c r="M189" s="20" t="str">
        <f>IF(ISNA(INDEX($A$34:$T$135,MATCH($B189,$B$34:$B$135,0),13)),"",INDEX($A$34:$T$135,MATCH($B189,$B$34:$B$135,0),13))</f>
        <v/>
      </c>
      <c r="N189" s="20" t="str">
        <f>IF(ISNA(INDEX($A$34:$T$135,MATCH($B189,$B$34:$B$135,0),14)),"",INDEX($A$34:$T$135,MATCH($B189,$B$34:$B$135,0),14))</f>
        <v/>
      </c>
      <c r="O189" s="20" t="str">
        <f>IF(ISNA(INDEX($A$34:$T$135,MATCH($B189,$B$34:$B$135,0),15)),"",INDEX($A$34:$T$135,MATCH($B189,$B$34:$B$135,0),15))</f>
        <v/>
      </c>
      <c r="P189" s="20" t="str">
        <f>IF(ISNA(INDEX($A$34:$T$135,MATCH($B189,$B$34:$B$135,0),16)),"",INDEX($A$34:$T$135,MATCH($B189,$B$34:$B$135,0),16))</f>
        <v/>
      </c>
      <c r="Q189" s="29" t="str">
        <f>IF(ISNA(INDEX($A$34:$T$135,MATCH($B189,$B$34:$B$135,0),17)),"",INDEX($A$34:$T$135,MATCH($B189,$B$34:$B$135,0),17))</f>
        <v/>
      </c>
      <c r="R189" s="29" t="str">
        <f>IF(ISNA(INDEX($A$34:$T$135,MATCH($B189,$B$34:$B$135,0),18)),"",INDEX($A$34:$T$135,MATCH($B189,$B$34:$B$135,0),18))</f>
        <v/>
      </c>
      <c r="S189" s="29" t="str">
        <f>IF(ISNA(INDEX($A$34:$T$135,MATCH($B189,$B$34:$B$135,0),19)),"",INDEX($A$34:$T$135,MATCH($B189,$B$34:$B$135,0),19))</f>
        <v/>
      </c>
      <c r="T189" s="19" t="s">
        <v>37</v>
      </c>
    </row>
    <row r="190" spans="1:20" hidden="1" x14ac:dyDescent="0.2">
      <c r="A190" s="21" t="s">
        <v>25</v>
      </c>
      <c r="B190" s="211"/>
      <c r="C190" s="211"/>
      <c r="D190" s="211"/>
      <c r="E190" s="211"/>
      <c r="F190" s="211"/>
      <c r="G190" s="211"/>
      <c r="H190" s="211"/>
      <c r="I190" s="211"/>
      <c r="J190" s="23">
        <f t="shared" ref="J190:P190" si="72">SUM(J186:J189)</f>
        <v>0</v>
      </c>
      <c r="K190" s="23">
        <f t="shared" si="72"/>
        <v>0</v>
      </c>
      <c r="L190" s="23">
        <f t="shared" si="72"/>
        <v>0</v>
      </c>
      <c r="M190" s="23">
        <f t="shared" si="72"/>
        <v>0</v>
      </c>
      <c r="N190" s="23">
        <f t="shared" si="72"/>
        <v>0</v>
      </c>
      <c r="O190" s="23">
        <f t="shared" si="72"/>
        <v>0</v>
      </c>
      <c r="P190" s="23">
        <f t="shared" si="72"/>
        <v>0</v>
      </c>
      <c r="Q190" s="21">
        <f>COUNTIF(Q186:Q189,"E")</f>
        <v>0</v>
      </c>
      <c r="R190" s="21">
        <f>COUNTIF(R186:R189,"C")</f>
        <v>0</v>
      </c>
      <c r="S190" s="21">
        <f>COUNTIF(S186:S189,"VP")</f>
        <v>0</v>
      </c>
      <c r="T190" s="22"/>
    </row>
    <row r="191" spans="1:20" ht="23.25" hidden="1" customHeight="1" x14ac:dyDescent="0.2">
      <c r="A191" s="177" t="s">
        <v>77</v>
      </c>
      <c r="B191" s="178"/>
      <c r="C191" s="178"/>
      <c r="D191" s="178"/>
      <c r="E191" s="178"/>
      <c r="F191" s="178"/>
      <c r="G191" s="178"/>
      <c r="H191" s="178"/>
      <c r="I191" s="179"/>
      <c r="J191" s="23">
        <f t="shared" ref="J191:S191" si="73">SUM(J184,J190)</f>
        <v>0</v>
      </c>
      <c r="K191" s="23">
        <f t="shared" si="73"/>
        <v>0</v>
      </c>
      <c r="L191" s="23">
        <f t="shared" si="73"/>
        <v>0</v>
      </c>
      <c r="M191" s="23">
        <f t="shared" si="73"/>
        <v>0</v>
      </c>
      <c r="N191" s="23">
        <f t="shared" si="73"/>
        <v>0</v>
      </c>
      <c r="O191" s="23">
        <f t="shared" si="73"/>
        <v>0</v>
      </c>
      <c r="P191" s="23">
        <f t="shared" si="73"/>
        <v>0</v>
      </c>
      <c r="Q191" s="23">
        <f t="shared" si="73"/>
        <v>0</v>
      </c>
      <c r="R191" s="23">
        <f t="shared" si="73"/>
        <v>0</v>
      </c>
      <c r="S191" s="23">
        <f t="shared" si="73"/>
        <v>0</v>
      </c>
      <c r="T191" s="28"/>
    </row>
    <row r="192" spans="1:20" hidden="1" x14ac:dyDescent="0.2">
      <c r="A192" s="180" t="s">
        <v>48</v>
      </c>
      <c r="B192" s="181"/>
      <c r="C192" s="181"/>
      <c r="D192" s="181"/>
      <c r="E192" s="181"/>
      <c r="F192" s="181"/>
      <c r="G192" s="181"/>
      <c r="H192" s="181"/>
      <c r="I192" s="181"/>
      <c r="J192" s="182"/>
      <c r="K192" s="23">
        <f t="shared" ref="K192:P192" si="74">K184*14+K190*12</f>
        <v>0</v>
      </c>
      <c r="L192" s="23">
        <f t="shared" si="74"/>
        <v>0</v>
      </c>
      <c r="M192" s="23">
        <f t="shared" si="74"/>
        <v>0</v>
      </c>
      <c r="N192" s="23">
        <f t="shared" si="74"/>
        <v>0</v>
      </c>
      <c r="O192" s="23">
        <f t="shared" si="74"/>
        <v>0</v>
      </c>
      <c r="P192" s="23">
        <f t="shared" si="74"/>
        <v>0</v>
      </c>
      <c r="Q192" s="186"/>
      <c r="R192" s="187"/>
      <c r="S192" s="187"/>
      <c r="T192" s="188"/>
    </row>
    <row r="193" spans="1:20" hidden="1" x14ac:dyDescent="0.2">
      <c r="A193" s="183"/>
      <c r="B193" s="184"/>
      <c r="C193" s="184"/>
      <c r="D193" s="184"/>
      <c r="E193" s="184"/>
      <c r="F193" s="184"/>
      <c r="G193" s="184"/>
      <c r="H193" s="184"/>
      <c r="I193" s="184"/>
      <c r="J193" s="185"/>
      <c r="K193" s="192">
        <f>SUM(K192:M192)</f>
        <v>0</v>
      </c>
      <c r="L193" s="193"/>
      <c r="M193" s="194"/>
      <c r="N193" s="195">
        <f>SUM(N192:O192)</f>
        <v>0</v>
      </c>
      <c r="O193" s="196"/>
      <c r="P193" s="197"/>
      <c r="Q193" s="189"/>
      <c r="R193" s="190"/>
      <c r="S193" s="190"/>
      <c r="T193" s="191"/>
    </row>
    <row r="194" spans="1:20" hidden="1" x14ac:dyDescent="0.2"/>
    <row r="195" spans="1:20" hidden="1" x14ac:dyDescent="0.2">
      <c r="B195" s="2"/>
      <c r="C195" s="2"/>
      <c r="D195" s="2"/>
      <c r="E195" s="2"/>
      <c r="F195" s="2"/>
      <c r="G195" s="2"/>
      <c r="M195" s="8"/>
      <c r="N195" s="8"/>
      <c r="O195" s="8"/>
      <c r="P195" s="8"/>
      <c r="Q195" s="8"/>
      <c r="R195" s="8"/>
      <c r="S195" s="8"/>
    </row>
    <row r="196" spans="1:20" ht="18.75" hidden="1" customHeight="1" x14ac:dyDescent="0.2">
      <c r="A196" s="93" t="s">
        <v>103</v>
      </c>
      <c r="B196" s="220"/>
      <c r="C196" s="220"/>
      <c r="D196" s="220"/>
      <c r="E196" s="220"/>
      <c r="F196" s="220"/>
      <c r="G196" s="220"/>
      <c r="H196" s="220"/>
      <c r="I196" s="220"/>
      <c r="J196" s="220"/>
      <c r="K196" s="220"/>
      <c r="L196" s="220"/>
      <c r="M196" s="220"/>
      <c r="N196" s="220"/>
      <c r="O196" s="220"/>
      <c r="P196" s="220"/>
      <c r="Q196" s="220"/>
      <c r="R196" s="220"/>
      <c r="S196" s="220"/>
      <c r="T196" s="220"/>
    </row>
    <row r="197" spans="1:20" ht="20.25" hidden="1" customHeight="1" x14ac:dyDescent="0.2">
      <c r="A197" s="211" t="s">
        <v>27</v>
      </c>
      <c r="B197" s="211" t="s">
        <v>26</v>
      </c>
      <c r="C197" s="211"/>
      <c r="D197" s="211"/>
      <c r="E197" s="211"/>
      <c r="F197" s="211"/>
      <c r="G197" s="211"/>
      <c r="H197" s="211"/>
      <c r="I197" s="211"/>
      <c r="J197" s="145" t="s">
        <v>40</v>
      </c>
      <c r="K197" s="145" t="s">
        <v>24</v>
      </c>
      <c r="L197" s="145"/>
      <c r="M197" s="145"/>
      <c r="N197" s="145" t="s">
        <v>41</v>
      </c>
      <c r="O197" s="145"/>
      <c r="P197" s="145"/>
      <c r="Q197" s="145" t="s">
        <v>23</v>
      </c>
      <c r="R197" s="145"/>
      <c r="S197" s="145"/>
      <c r="T197" s="145" t="s">
        <v>22</v>
      </c>
    </row>
    <row r="198" spans="1:20" ht="14.25" hidden="1" customHeight="1" x14ac:dyDescent="0.2">
      <c r="A198" s="211"/>
      <c r="B198" s="211"/>
      <c r="C198" s="211"/>
      <c r="D198" s="211"/>
      <c r="E198" s="211"/>
      <c r="F198" s="211"/>
      <c r="G198" s="211"/>
      <c r="H198" s="211"/>
      <c r="I198" s="211"/>
      <c r="J198" s="145"/>
      <c r="K198" s="30" t="s">
        <v>28</v>
      </c>
      <c r="L198" s="30" t="s">
        <v>29</v>
      </c>
      <c r="M198" s="30" t="s">
        <v>30</v>
      </c>
      <c r="N198" s="30" t="s">
        <v>34</v>
      </c>
      <c r="O198" s="30" t="s">
        <v>7</v>
      </c>
      <c r="P198" s="30" t="s">
        <v>31</v>
      </c>
      <c r="Q198" s="30" t="s">
        <v>32</v>
      </c>
      <c r="R198" s="30" t="s">
        <v>28</v>
      </c>
      <c r="S198" s="30" t="s">
        <v>33</v>
      </c>
      <c r="T198" s="145"/>
    </row>
    <row r="199" spans="1:20" ht="17.25" hidden="1" customHeight="1" x14ac:dyDescent="0.2">
      <c r="A199" s="146" t="s">
        <v>67</v>
      </c>
      <c r="B199" s="207"/>
      <c r="C199" s="207"/>
      <c r="D199" s="207"/>
      <c r="E199" s="207"/>
      <c r="F199" s="207"/>
      <c r="G199" s="207"/>
      <c r="H199" s="207"/>
      <c r="I199" s="207"/>
      <c r="J199" s="207"/>
      <c r="K199" s="207"/>
      <c r="L199" s="207"/>
      <c r="M199" s="207"/>
      <c r="N199" s="207"/>
      <c r="O199" s="207"/>
      <c r="P199" s="207"/>
      <c r="Q199" s="207"/>
      <c r="R199" s="207"/>
      <c r="S199" s="207"/>
      <c r="T199" s="147"/>
    </row>
    <row r="200" spans="1:20" hidden="1" x14ac:dyDescent="0.2">
      <c r="A200" s="32" t="str">
        <f t="shared" ref="A200:A214" si="75">IF(ISNA(INDEX($A$34:$T$135,MATCH($B200,$B$34:$B$135,0),1)),"",INDEX($A$34:$T$135,MATCH($B200,$B$34:$B$135,0),1))</f>
        <v/>
      </c>
      <c r="B200" s="205"/>
      <c r="C200" s="205"/>
      <c r="D200" s="205"/>
      <c r="E200" s="205"/>
      <c r="F200" s="205"/>
      <c r="G200" s="205"/>
      <c r="H200" s="205"/>
      <c r="I200" s="205"/>
      <c r="J200" s="20" t="str">
        <f t="shared" ref="J200:J214" si="76">IF(ISNA(INDEX($A$34:$T$135,MATCH($B200,$B$34:$B$135,0),10)),"",INDEX($A$34:$T$135,MATCH($B200,$B$34:$B$135,0),10))</f>
        <v/>
      </c>
      <c r="K200" s="20" t="str">
        <f t="shared" ref="K200:K214" si="77">IF(ISNA(INDEX($A$34:$T$135,MATCH($B200,$B$34:$B$135,0),11)),"",INDEX($A$34:$T$135,MATCH($B200,$B$34:$B$135,0),11))</f>
        <v/>
      </c>
      <c r="L200" s="20" t="str">
        <f t="shared" ref="L200:L214" si="78">IF(ISNA(INDEX($A$34:$T$135,MATCH($B200,$B$34:$B$135,0),12)),"",INDEX($A$34:$T$135,MATCH($B200,$B$34:$B$135,0),12))</f>
        <v/>
      </c>
      <c r="M200" s="20" t="str">
        <f t="shared" ref="M200:M214" si="79">IF(ISNA(INDEX($A$34:$T$135,MATCH($B200,$B$34:$B$135,0),13)),"",INDEX($A$34:$T$135,MATCH($B200,$B$34:$B$135,0),13))</f>
        <v/>
      </c>
      <c r="N200" s="20" t="str">
        <f t="shared" ref="N200:N214" si="80">IF(ISNA(INDEX($A$34:$T$135,MATCH($B200,$B$34:$B$135,0),14)),"",INDEX($A$34:$T$135,MATCH($B200,$B$34:$B$135,0),14))</f>
        <v/>
      </c>
      <c r="O200" s="20" t="str">
        <f t="shared" ref="O200:O214" si="81">IF(ISNA(INDEX($A$34:$T$135,MATCH($B200,$B$34:$B$135,0),15)),"",INDEX($A$34:$T$135,MATCH($B200,$B$34:$B$135,0),15))</f>
        <v/>
      </c>
      <c r="P200" s="20" t="str">
        <f t="shared" ref="P200:P214" si="82">IF(ISNA(INDEX($A$34:$T$135,MATCH($B200,$B$34:$B$135,0),16)),"",INDEX($A$34:$T$135,MATCH($B200,$B$34:$B$135,0),16))</f>
        <v/>
      </c>
      <c r="Q200" s="29" t="str">
        <f t="shared" ref="Q200:Q214" si="83">IF(ISNA(INDEX($A$34:$T$135,MATCH($B200,$B$34:$B$135,0),17)),"",INDEX($A$34:$T$135,MATCH($B200,$B$34:$B$135,0),17))</f>
        <v/>
      </c>
      <c r="R200" s="29" t="str">
        <f t="shared" ref="R200:R214" si="84">IF(ISNA(INDEX($A$34:$T$135,MATCH($B200,$B$34:$B$135,0),18)),"",INDEX($A$34:$T$135,MATCH($B200,$B$34:$B$135,0),18))</f>
        <v/>
      </c>
      <c r="S200" s="29" t="str">
        <f t="shared" ref="S200:S214" si="85">IF(ISNA(INDEX($A$34:$T$135,MATCH($B200,$B$34:$B$135,0),19)),"",INDEX($A$34:$T$135,MATCH($B200,$B$34:$B$135,0),19))</f>
        <v/>
      </c>
      <c r="T200" s="19" t="s">
        <v>38</v>
      </c>
    </row>
    <row r="201" spans="1:20" hidden="1" x14ac:dyDescent="0.2">
      <c r="A201" s="32" t="str">
        <f t="shared" si="75"/>
        <v/>
      </c>
      <c r="B201" s="205"/>
      <c r="C201" s="205"/>
      <c r="D201" s="205"/>
      <c r="E201" s="205"/>
      <c r="F201" s="205"/>
      <c r="G201" s="205"/>
      <c r="H201" s="205"/>
      <c r="I201" s="205"/>
      <c r="J201" s="20" t="str">
        <f t="shared" si="76"/>
        <v/>
      </c>
      <c r="K201" s="20" t="str">
        <f t="shared" si="77"/>
        <v/>
      </c>
      <c r="L201" s="20" t="str">
        <f t="shared" si="78"/>
        <v/>
      </c>
      <c r="M201" s="20" t="str">
        <f t="shared" si="79"/>
        <v/>
      </c>
      <c r="N201" s="20" t="str">
        <f t="shared" si="80"/>
        <v/>
      </c>
      <c r="O201" s="20" t="str">
        <f t="shared" si="81"/>
        <v/>
      </c>
      <c r="P201" s="20" t="str">
        <f t="shared" si="82"/>
        <v/>
      </c>
      <c r="Q201" s="29" t="str">
        <f t="shared" si="83"/>
        <v/>
      </c>
      <c r="R201" s="29" t="str">
        <f t="shared" si="84"/>
        <v/>
      </c>
      <c r="S201" s="29" t="str">
        <f t="shared" si="85"/>
        <v/>
      </c>
      <c r="T201" s="19" t="s">
        <v>38</v>
      </c>
    </row>
    <row r="202" spans="1:20" hidden="1" x14ac:dyDescent="0.2">
      <c r="A202" s="32" t="str">
        <f t="shared" si="75"/>
        <v/>
      </c>
      <c r="B202" s="205"/>
      <c r="C202" s="205"/>
      <c r="D202" s="205"/>
      <c r="E202" s="205"/>
      <c r="F202" s="205"/>
      <c r="G202" s="205"/>
      <c r="H202" s="205"/>
      <c r="I202" s="205"/>
      <c r="J202" s="20" t="str">
        <f t="shared" si="76"/>
        <v/>
      </c>
      <c r="K202" s="20" t="str">
        <f t="shared" si="77"/>
        <v/>
      </c>
      <c r="L202" s="20" t="str">
        <f t="shared" si="78"/>
        <v/>
      </c>
      <c r="M202" s="20" t="str">
        <f t="shared" si="79"/>
        <v/>
      </c>
      <c r="N202" s="20" t="str">
        <f t="shared" si="80"/>
        <v/>
      </c>
      <c r="O202" s="20" t="str">
        <f t="shared" si="81"/>
        <v/>
      </c>
      <c r="P202" s="20" t="str">
        <f t="shared" si="82"/>
        <v/>
      </c>
      <c r="Q202" s="29" t="str">
        <f t="shared" si="83"/>
        <v/>
      </c>
      <c r="R202" s="29" t="str">
        <f t="shared" si="84"/>
        <v/>
      </c>
      <c r="S202" s="29" t="str">
        <f t="shared" si="85"/>
        <v/>
      </c>
      <c r="T202" s="19" t="s">
        <v>38</v>
      </c>
    </row>
    <row r="203" spans="1:20" hidden="1" x14ac:dyDescent="0.2">
      <c r="A203" s="32" t="str">
        <f t="shared" si="75"/>
        <v/>
      </c>
      <c r="B203" s="205"/>
      <c r="C203" s="205"/>
      <c r="D203" s="205"/>
      <c r="E203" s="205"/>
      <c r="F203" s="205"/>
      <c r="G203" s="205"/>
      <c r="H203" s="205"/>
      <c r="I203" s="205"/>
      <c r="J203" s="20" t="str">
        <f t="shared" si="76"/>
        <v/>
      </c>
      <c r="K203" s="20" t="str">
        <f t="shared" si="77"/>
        <v/>
      </c>
      <c r="L203" s="20" t="str">
        <f t="shared" si="78"/>
        <v/>
      </c>
      <c r="M203" s="20" t="str">
        <f t="shared" si="79"/>
        <v/>
      </c>
      <c r="N203" s="20" t="str">
        <f t="shared" si="80"/>
        <v/>
      </c>
      <c r="O203" s="20" t="str">
        <f t="shared" si="81"/>
        <v/>
      </c>
      <c r="P203" s="20" t="str">
        <f t="shared" si="82"/>
        <v/>
      </c>
      <c r="Q203" s="29" t="str">
        <f t="shared" si="83"/>
        <v/>
      </c>
      <c r="R203" s="29" t="str">
        <f t="shared" si="84"/>
        <v/>
      </c>
      <c r="S203" s="29" t="str">
        <f t="shared" si="85"/>
        <v/>
      </c>
      <c r="T203" s="19" t="s">
        <v>38</v>
      </c>
    </row>
    <row r="204" spans="1:20" hidden="1" x14ac:dyDescent="0.2">
      <c r="A204" s="32" t="str">
        <f t="shared" si="75"/>
        <v/>
      </c>
      <c r="B204" s="205"/>
      <c r="C204" s="205"/>
      <c r="D204" s="205"/>
      <c r="E204" s="205"/>
      <c r="F204" s="205"/>
      <c r="G204" s="205"/>
      <c r="H204" s="205"/>
      <c r="I204" s="205"/>
      <c r="J204" s="20" t="str">
        <f t="shared" si="76"/>
        <v/>
      </c>
      <c r="K204" s="20" t="str">
        <f t="shared" si="77"/>
        <v/>
      </c>
      <c r="L204" s="20" t="str">
        <f t="shared" si="78"/>
        <v/>
      </c>
      <c r="M204" s="20" t="str">
        <f t="shared" si="79"/>
        <v/>
      </c>
      <c r="N204" s="20" t="str">
        <f t="shared" si="80"/>
        <v/>
      </c>
      <c r="O204" s="20" t="str">
        <f t="shared" si="81"/>
        <v/>
      </c>
      <c r="P204" s="20" t="str">
        <f t="shared" si="82"/>
        <v/>
      </c>
      <c r="Q204" s="29" t="str">
        <f t="shared" si="83"/>
        <v/>
      </c>
      <c r="R204" s="29" t="str">
        <f t="shared" si="84"/>
        <v/>
      </c>
      <c r="S204" s="29" t="str">
        <f t="shared" si="85"/>
        <v/>
      </c>
      <c r="T204" s="19" t="s">
        <v>38</v>
      </c>
    </row>
    <row r="205" spans="1:20" hidden="1" x14ac:dyDescent="0.2">
      <c r="A205" s="32" t="str">
        <f t="shared" si="75"/>
        <v/>
      </c>
      <c r="B205" s="205"/>
      <c r="C205" s="205"/>
      <c r="D205" s="205"/>
      <c r="E205" s="205"/>
      <c r="F205" s="205"/>
      <c r="G205" s="205"/>
      <c r="H205" s="205"/>
      <c r="I205" s="205"/>
      <c r="J205" s="20" t="str">
        <f t="shared" si="76"/>
        <v/>
      </c>
      <c r="K205" s="20" t="str">
        <f t="shared" si="77"/>
        <v/>
      </c>
      <c r="L205" s="20" t="str">
        <f t="shared" si="78"/>
        <v/>
      </c>
      <c r="M205" s="20" t="str">
        <f t="shared" si="79"/>
        <v/>
      </c>
      <c r="N205" s="20" t="str">
        <f t="shared" si="80"/>
        <v/>
      </c>
      <c r="O205" s="20" t="str">
        <f t="shared" si="81"/>
        <v/>
      </c>
      <c r="P205" s="20" t="str">
        <f t="shared" si="82"/>
        <v/>
      </c>
      <c r="Q205" s="29" t="str">
        <f t="shared" si="83"/>
        <v/>
      </c>
      <c r="R205" s="29" t="str">
        <f t="shared" si="84"/>
        <v/>
      </c>
      <c r="S205" s="29" t="str">
        <f t="shared" si="85"/>
        <v/>
      </c>
      <c r="T205" s="19" t="s">
        <v>38</v>
      </c>
    </row>
    <row r="206" spans="1:20" hidden="1" x14ac:dyDescent="0.2">
      <c r="A206" s="32" t="str">
        <f t="shared" si="75"/>
        <v/>
      </c>
      <c r="B206" s="205"/>
      <c r="C206" s="205"/>
      <c r="D206" s="205"/>
      <c r="E206" s="205"/>
      <c r="F206" s="205"/>
      <c r="G206" s="205"/>
      <c r="H206" s="205"/>
      <c r="I206" s="205"/>
      <c r="J206" s="20" t="str">
        <f t="shared" si="76"/>
        <v/>
      </c>
      <c r="K206" s="20" t="str">
        <f t="shared" si="77"/>
        <v/>
      </c>
      <c r="L206" s="20" t="str">
        <f t="shared" si="78"/>
        <v/>
      </c>
      <c r="M206" s="20" t="str">
        <f t="shared" si="79"/>
        <v/>
      </c>
      <c r="N206" s="20" t="str">
        <f t="shared" si="80"/>
        <v/>
      </c>
      <c r="O206" s="20" t="str">
        <f t="shared" si="81"/>
        <v/>
      </c>
      <c r="P206" s="20" t="str">
        <f t="shared" si="82"/>
        <v/>
      </c>
      <c r="Q206" s="29" t="str">
        <f t="shared" si="83"/>
        <v/>
      </c>
      <c r="R206" s="29" t="str">
        <f t="shared" si="84"/>
        <v/>
      </c>
      <c r="S206" s="29" t="str">
        <f t="shared" si="85"/>
        <v/>
      </c>
      <c r="T206" s="19" t="s">
        <v>38</v>
      </c>
    </row>
    <row r="207" spans="1:20" hidden="1" x14ac:dyDescent="0.2">
      <c r="A207" s="32" t="str">
        <f t="shared" si="75"/>
        <v/>
      </c>
      <c r="B207" s="205"/>
      <c r="C207" s="205"/>
      <c r="D207" s="205"/>
      <c r="E207" s="205"/>
      <c r="F207" s="205"/>
      <c r="G207" s="205"/>
      <c r="H207" s="205"/>
      <c r="I207" s="205"/>
      <c r="J207" s="20" t="str">
        <f t="shared" si="76"/>
        <v/>
      </c>
      <c r="K207" s="20" t="str">
        <f t="shared" si="77"/>
        <v/>
      </c>
      <c r="L207" s="20" t="str">
        <f t="shared" si="78"/>
        <v/>
      </c>
      <c r="M207" s="20" t="str">
        <f t="shared" si="79"/>
        <v/>
      </c>
      <c r="N207" s="20" t="str">
        <f t="shared" si="80"/>
        <v/>
      </c>
      <c r="O207" s="20" t="str">
        <f t="shared" si="81"/>
        <v/>
      </c>
      <c r="P207" s="20" t="str">
        <f t="shared" si="82"/>
        <v/>
      </c>
      <c r="Q207" s="29" t="str">
        <f t="shared" si="83"/>
        <v/>
      </c>
      <c r="R207" s="29" t="str">
        <f t="shared" si="84"/>
        <v/>
      </c>
      <c r="S207" s="29" t="str">
        <f t="shared" si="85"/>
        <v/>
      </c>
      <c r="T207" s="19" t="s">
        <v>38</v>
      </c>
    </row>
    <row r="208" spans="1:20" hidden="1" x14ac:dyDescent="0.2">
      <c r="A208" s="32" t="str">
        <f t="shared" si="75"/>
        <v/>
      </c>
      <c r="B208" s="205"/>
      <c r="C208" s="205"/>
      <c r="D208" s="205"/>
      <c r="E208" s="205"/>
      <c r="F208" s="205"/>
      <c r="G208" s="205"/>
      <c r="H208" s="205"/>
      <c r="I208" s="205"/>
      <c r="J208" s="20" t="str">
        <f t="shared" si="76"/>
        <v/>
      </c>
      <c r="K208" s="20" t="str">
        <f t="shared" si="77"/>
        <v/>
      </c>
      <c r="L208" s="20" t="str">
        <f t="shared" si="78"/>
        <v/>
      </c>
      <c r="M208" s="20" t="str">
        <f t="shared" si="79"/>
        <v/>
      </c>
      <c r="N208" s="20" t="str">
        <f t="shared" si="80"/>
        <v/>
      </c>
      <c r="O208" s="20" t="str">
        <f t="shared" si="81"/>
        <v/>
      </c>
      <c r="P208" s="20" t="str">
        <f t="shared" si="82"/>
        <v/>
      </c>
      <c r="Q208" s="29" t="str">
        <f t="shared" si="83"/>
        <v/>
      </c>
      <c r="R208" s="29" t="str">
        <f t="shared" si="84"/>
        <v/>
      </c>
      <c r="S208" s="29" t="str">
        <f t="shared" si="85"/>
        <v/>
      </c>
      <c r="T208" s="19" t="s">
        <v>38</v>
      </c>
    </row>
    <row r="209" spans="1:20" hidden="1" x14ac:dyDescent="0.2">
      <c r="A209" s="32" t="str">
        <f t="shared" si="75"/>
        <v/>
      </c>
      <c r="B209" s="205"/>
      <c r="C209" s="205"/>
      <c r="D209" s="205"/>
      <c r="E209" s="205"/>
      <c r="F209" s="205"/>
      <c r="G209" s="205"/>
      <c r="H209" s="205"/>
      <c r="I209" s="205"/>
      <c r="J209" s="20" t="str">
        <f t="shared" si="76"/>
        <v/>
      </c>
      <c r="K209" s="20" t="str">
        <f t="shared" si="77"/>
        <v/>
      </c>
      <c r="L209" s="20" t="str">
        <f t="shared" si="78"/>
        <v/>
      </c>
      <c r="M209" s="20" t="str">
        <f t="shared" si="79"/>
        <v/>
      </c>
      <c r="N209" s="20" t="str">
        <f t="shared" si="80"/>
        <v/>
      </c>
      <c r="O209" s="20" t="str">
        <f t="shared" si="81"/>
        <v/>
      </c>
      <c r="P209" s="20" t="str">
        <f t="shared" si="82"/>
        <v/>
      </c>
      <c r="Q209" s="29" t="str">
        <f t="shared" si="83"/>
        <v/>
      </c>
      <c r="R209" s="29" t="str">
        <f t="shared" si="84"/>
        <v/>
      </c>
      <c r="S209" s="29" t="str">
        <f t="shared" si="85"/>
        <v/>
      </c>
      <c r="T209" s="19" t="s">
        <v>38</v>
      </c>
    </row>
    <row r="210" spans="1:20" hidden="1" x14ac:dyDescent="0.2">
      <c r="A210" s="32" t="str">
        <f t="shared" si="75"/>
        <v/>
      </c>
      <c r="B210" s="205"/>
      <c r="C210" s="205"/>
      <c r="D210" s="205"/>
      <c r="E210" s="205"/>
      <c r="F210" s="205"/>
      <c r="G210" s="205"/>
      <c r="H210" s="205"/>
      <c r="I210" s="205"/>
      <c r="J210" s="20" t="str">
        <f t="shared" si="76"/>
        <v/>
      </c>
      <c r="K210" s="20" t="str">
        <f t="shared" si="77"/>
        <v/>
      </c>
      <c r="L210" s="20" t="str">
        <f t="shared" si="78"/>
        <v/>
      </c>
      <c r="M210" s="20" t="str">
        <f t="shared" si="79"/>
        <v/>
      </c>
      <c r="N210" s="20" t="str">
        <f t="shared" si="80"/>
        <v/>
      </c>
      <c r="O210" s="20" t="str">
        <f t="shared" si="81"/>
        <v/>
      </c>
      <c r="P210" s="20" t="str">
        <f t="shared" si="82"/>
        <v/>
      </c>
      <c r="Q210" s="29" t="str">
        <f t="shared" si="83"/>
        <v/>
      </c>
      <c r="R210" s="29" t="str">
        <f t="shared" si="84"/>
        <v/>
      </c>
      <c r="S210" s="29" t="str">
        <f t="shared" si="85"/>
        <v/>
      </c>
      <c r="T210" s="19" t="s">
        <v>38</v>
      </c>
    </row>
    <row r="211" spans="1:20" hidden="1" x14ac:dyDescent="0.2">
      <c r="A211" s="32" t="str">
        <f t="shared" si="75"/>
        <v/>
      </c>
      <c r="B211" s="205"/>
      <c r="C211" s="205"/>
      <c r="D211" s="205"/>
      <c r="E211" s="205"/>
      <c r="F211" s="205"/>
      <c r="G211" s="205"/>
      <c r="H211" s="205"/>
      <c r="I211" s="205"/>
      <c r="J211" s="20" t="str">
        <f t="shared" si="76"/>
        <v/>
      </c>
      <c r="K211" s="20" t="str">
        <f t="shared" si="77"/>
        <v/>
      </c>
      <c r="L211" s="20" t="str">
        <f t="shared" si="78"/>
        <v/>
      </c>
      <c r="M211" s="20" t="str">
        <f t="shared" si="79"/>
        <v/>
      </c>
      <c r="N211" s="20" t="str">
        <f t="shared" si="80"/>
        <v/>
      </c>
      <c r="O211" s="20" t="str">
        <f t="shared" si="81"/>
        <v/>
      </c>
      <c r="P211" s="20" t="str">
        <f t="shared" si="82"/>
        <v/>
      </c>
      <c r="Q211" s="29" t="str">
        <f t="shared" si="83"/>
        <v/>
      </c>
      <c r="R211" s="29" t="str">
        <f t="shared" si="84"/>
        <v/>
      </c>
      <c r="S211" s="29" t="str">
        <f t="shared" si="85"/>
        <v/>
      </c>
      <c r="T211" s="19" t="s">
        <v>38</v>
      </c>
    </row>
    <row r="212" spans="1:20" hidden="1" x14ac:dyDescent="0.2">
      <c r="A212" s="32" t="str">
        <f t="shared" si="75"/>
        <v/>
      </c>
      <c r="B212" s="205"/>
      <c r="C212" s="205"/>
      <c r="D212" s="205"/>
      <c r="E212" s="205"/>
      <c r="F212" s="205"/>
      <c r="G212" s="205"/>
      <c r="H212" s="205"/>
      <c r="I212" s="205"/>
      <c r="J212" s="20" t="str">
        <f t="shared" si="76"/>
        <v/>
      </c>
      <c r="K212" s="20" t="str">
        <f t="shared" si="77"/>
        <v/>
      </c>
      <c r="L212" s="20" t="str">
        <f t="shared" si="78"/>
        <v/>
      </c>
      <c r="M212" s="20" t="str">
        <f t="shared" si="79"/>
        <v/>
      </c>
      <c r="N212" s="20" t="str">
        <f t="shared" si="80"/>
        <v/>
      </c>
      <c r="O212" s="20" t="str">
        <f t="shared" si="81"/>
        <v/>
      </c>
      <c r="P212" s="20" t="str">
        <f t="shared" si="82"/>
        <v/>
      </c>
      <c r="Q212" s="29" t="str">
        <f t="shared" si="83"/>
        <v/>
      </c>
      <c r="R212" s="29" t="str">
        <f t="shared" si="84"/>
        <v/>
      </c>
      <c r="S212" s="29" t="str">
        <f t="shared" si="85"/>
        <v/>
      </c>
      <c r="T212" s="19" t="s">
        <v>38</v>
      </c>
    </row>
    <row r="213" spans="1:20" hidden="1" x14ac:dyDescent="0.2">
      <c r="A213" s="32" t="str">
        <f t="shared" si="75"/>
        <v/>
      </c>
      <c r="B213" s="205"/>
      <c r="C213" s="205"/>
      <c r="D213" s="205"/>
      <c r="E213" s="205"/>
      <c r="F213" s="205"/>
      <c r="G213" s="205"/>
      <c r="H213" s="205"/>
      <c r="I213" s="205"/>
      <c r="J213" s="20" t="str">
        <f t="shared" si="76"/>
        <v/>
      </c>
      <c r="K213" s="20" t="str">
        <f t="shared" si="77"/>
        <v/>
      </c>
      <c r="L213" s="20" t="str">
        <f t="shared" si="78"/>
        <v/>
      </c>
      <c r="M213" s="20" t="str">
        <f t="shared" si="79"/>
        <v/>
      </c>
      <c r="N213" s="20" t="str">
        <f t="shared" si="80"/>
        <v/>
      </c>
      <c r="O213" s="20" t="str">
        <f t="shared" si="81"/>
        <v/>
      </c>
      <c r="P213" s="20" t="str">
        <f t="shared" si="82"/>
        <v/>
      </c>
      <c r="Q213" s="29" t="str">
        <f t="shared" si="83"/>
        <v/>
      </c>
      <c r="R213" s="29" t="str">
        <f t="shared" si="84"/>
        <v/>
      </c>
      <c r="S213" s="29" t="str">
        <f t="shared" si="85"/>
        <v/>
      </c>
      <c r="T213" s="19" t="s">
        <v>38</v>
      </c>
    </row>
    <row r="214" spans="1:20" hidden="1" x14ac:dyDescent="0.2">
      <c r="A214" s="32" t="str">
        <f t="shared" si="75"/>
        <v/>
      </c>
      <c r="B214" s="205"/>
      <c r="C214" s="205"/>
      <c r="D214" s="205"/>
      <c r="E214" s="205"/>
      <c r="F214" s="205"/>
      <c r="G214" s="205"/>
      <c r="H214" s="205"/>
      <c r="I214" s="205"/>
      <c r="J214" s="20" t="str">
        <f t="shared" si="76"/>
        <v/>
      </c>
      <c r="K214" s="20" t="str">
        <f t="shared" si="77"/>
        <v/>
      </c>
      <c r="L214" s="20" t="str">
        <f t="shared" si="78"/>
        <v/>
      </c>
      <c r="M214" s="20" t="str">
        <f t="shared" si="79"/>
        <v/>
      </c>
      <c r="N214" s="20" t="str">
        <f t="shared" si="80"/>
        <v/>
      </c>
      <c r="O214" s="20" t="str">
        <f t="shared" si="81"/>
        <v/>
      </c>
      <c r="P214" s="20" t="str">
        <f t="shared" si="82"/>
        <v/>
      </c>
      <c r="Q214" s="29" t="str">
        <f t="shared" si="83"/>
        <v/>
      </c>
      <c r="R214" s="29" t="str">
        <f t="shared" si="84"/>
        <v/>
      </c>
      <c r="S214" s="29" t="str">
        <f t="shared" si="85"/>
        <v/>
      </c>
      <c r="T214" s="19" t="s">
        <v>38</v>
      </c>
    </row>
    <row r="215" spans="1:20" hidden="1" x14ac:dyDescent="0.2">
      <c r="A215" s="21" t="s">
        <v>25</v>
      </c>
      <c r="B215" s="213"/>
      <c r="C215" s="214"/>
      <c r="D215" s="214"/>
      <c r="E215" s="214"/>
      <c r="F215" s="214"/>
      <c r="G215" s="214"/>
      <c r="H215" s="214"/>
      <c r="I215" s="215"/>
      <c r="J215" s="23">
        <f t="shared" ref="J215:P215" si="86">SUM(J200:J214)</f>
        <v>0</v>
      </c>
      <c r="K215" s="23">
        <f t="shared" si="86"/>
        <v>0</v>
      </c>
      <c r="L215" s="23">
        <f t="shared" si="86"/>
        <v>0</v>
      </c>
      <c r="M215" s="23">
        <f t="shared" si="86"/>
        <v>0</v>
      </c>
      <c r="N215" s="23">
        <f t="shared" si="86"/>
        <v>0</v>
      </c>
      <c r="O215" s="23">
        <f t="shared" si="86"/>
        <v>0</v>
      </c>
      <c r="P215" s="23">
        <f t="shared" si="86"/>
        <v>0</v>
      </c>
      <c r="Q215" s="21">
        <f>COUNTIF(Q200:Q214,"E")</f>
        <v>0</v>
      </c>
      <c r="R215" s="21">
        <f>COUNTIF(R200:R214,"C")</f>
        <v>0</v>
      </c>
      <c r="S215" s="21">
        <f>COUNTIF(S200:S214,"VP")</f>
        <v>0</v>
      </c>
      <c r="T215" s="19"/>
    </row>
    <row r="216" spans="1:20" ht="18.75" hidden="1" customHeight="1" x14ac:dyDescent="0.2">
      <c r="A216" s="146" t="s">
        <v>68</v>
      </c>
      <c r="B216" s="207"/>
      <c r="C216" s="207"/>
      <c r="D216" s="207"/>
      <c r="E216" s="207"/>
      <c r="F216" s="207"/>
      <c r="G216" s="207"/>
      <c r="H216" s="207"/>
      <c r="I216" s="207"/>
      <c r="J216" s="207"/>
      <c r="K216" s="207"/>
      <c r="L216" s="207"/>
      <c r="M216" s="207"/>
      <c r="N216" s="207"/>
      <c r="O216" s="207"/>
      <c r="P216" s="207"/>
      <c r="Q216" s="207"/>
      <c r="R216" s="207"/>
      <c r="S216" s="207"/>
      <c r="T216" s="147"/>
    </row>
    <row r="217" spans="1:20" hidden="1" x14ac:dyDescent="0.2">
      <c r="A217" s="32" t="str">
        <f>IF(ISNA(INDEX($A$34:$T$135,MATCH($B217,$B$34:$B$135,0),1)),"",INDEX($A$34:$T$135,MATCH($B217,$B$34:$B$135,0),1))</f>
        <v/>
      </c>
      <c r="B217" s="205"/>
      <c r="C217" s="205"/>
      <c r="D217" s="205"/>
      <c r="E217" s="205"/>
      <c r="F217" s="205"/>
      <c r="G217" s="205"/>
      <c r="H217" s="205"/>
      <c r="I217" s="205"/>
      <c r="J217" s="20" t="str">
        <f>IF(ISNA(INDEX($A$34:$T$135,MATCH($B217,$B$34:$B$135,0),10)),"",INDEX($A$34:$T$135,MATCH($B217,$B$34:$B$135,0),10))</f>
        <v/>
      </c>
      <c r="K217" s="20" t="str">
        <f>IF(ISNA(INDEX($A$34:$T$135,MATCH($B217,$B$34:$B$135,0),11)),"",INDEX($A$34:$T$135,MATCH($B217,$B$34:$B$135,0),11))</f>
        <v/>
      </c>
      <c r="L217" s="20" t="str">
        <f>IF(ISNA(INDEX($A$34:$T$135,MATCH($B217,$B$34:$B$135,0),12)),"",INDEX($A$34:$T$135,MATCH($B217,$B$34:$B$135,0),12))</f>
        <v/>
      </c>
      <c r="M217" s="20" t="str">
        <f>IF(ISNA(INDEX($A$34:$T$135,MATCH($B217,$B$34:$B$135,0),13)),"",INDEX($A$34:$T$135,MATCH($B217,$B$34:$B$135,0),13))</f>
        <v/>
      </c>
      <c r="N217" s="20" t="str">
        <f>IF(ISNA(INDEX($A$34:$T$135,MATCH($B217,$B$34:$B$135,0),14)),"",INDEX($A$34:$T$135,MATCH($B217,$B$34:$B$135,0),14))</f>
        <v/>
      </c>
      <c r="O217" s="20" t="str">
        <f>IF(ISNA(INDEX($A$34:$T$135,MATCH($B217,$B$34:$B$135,0),15)),"",INDEX($A$34:$T$135,MATCH($B217,$B$34:$B$135,0),15))</f>
        <v/>
      </c>
      <c r="P217" s="20" t="str">
        <f>IF(ISNA(INDEX($A$34:$T$135,MATCH($B217,$B$34:$B$135,0),16)),"",INDEX($A$34:$T$135,MATCH($B217,$B$34:$B$135,0),16))</f>
        <v/>
      </c>
      <c r="Q217" s="29" t="str">
        <f>IF(ISNA(INDEX($A$34:$T$135,MATCH($B217,$B$34:$B$135,0),17)),"",INDEX($A$34:$T$135,MATCH($B217,$B$34:$B$135,0),17))</f>
        <v/>
      </c>
      <c r="R217" s="29" t="str">
        <f>IF(ISNA(INDEX($A$34:$T$135,MATCH($B217,$B$34:$B$135,0),18)),"",INDEX($A$34:$T$135,MATCH($B217,$B$34:$B$135,0),18))</f>
        <v/>
      </c>
      <c r="S217" s="29" t="str">
        <f>IF(ISNA(INDEX($A$34:$T$135,MATCH($B217,$B$34:$B$135,0),19)),"",INDEX($A$34:$T$135,MATCH($B217,$B$34:$B$135,0),19))</f>
        <v/>
      </c>
      <c r="T217" s="19" t="s">
        <v>38</v>
      </c>
    </row>
    <row r="218" spans="1:20" hidden="1" x14ac:dyDescent="0.2">
      <c r="A218" s="32" t="str">
        <f>IF(ISNA(INDEX($A$34:$T$135,MATCH($B218,$B$34:$B$135,0),1)),"",INDEX($A$34:$T$135,MATCH($B218,$B$34:$B$135,0),1))</f>
        <v/>
      </c>
      <c r="B218" s="205"/>
      <c r="C218" s="205"/>
      <c r="D218" s="205"/>
      <c r="E218" s="205"/>
      <c r="F218" s="205"/>
      <c r="G218" s="205"/>
      <c r="H218" s="205"/>
      <c r="I218" s="205"/>
      <c r="J218" s="20" t="str">
        <f>IF(ISNA(INDEX($A$34:$T$135,MATCH($B218,$B$34:$B$135,0),10)),"",INDEX($A$34:$T$135,MATCH($B218,$B$34:$B$135,0),10))</f>
        <v/>
      </c>
      <c r="K218" s="20" t="str">
        <f>IF(ISNA(INDEX($A$34:$T$135,MATCH($B218,$B$34:$B$135,0),11)),"",INDEX($A$34:$T$135,MATCH($B218,$B$34:$B$135,0),11))</f>
        <v/>
      </c>
      <c r="L218" s="20" t="str">
        <f>IF(ISNA(INDEX($A$34:$T$135,MATCH($B218,$B$34:$B$135,0),12)),"",INDEX($A$34:$T$135,MATCH($B218,$B$34:$B$135,0),12))</f>
        <v/>
      </c>
      <c r="M218" s="20" t="str">
        <f>IF(ISNA(INDEX($A$34:$T$135,MATCH($B218,$B$34:$B$135,0),13)),"",INDEX($A$34:$T$135,MATCH($B218,$B$34:$B$135,0),13))</f>
        <v/>
      </c>
      <c r="N218" s="20" t="str">
        <f>IF(ISNA(INDEX($A$34:$T$135,MATCH($B218,$B$34:$B$135,0),14)),"",INDEX($A$34:$T$135,MATCH($B218,$B$34:$B$135,0),14))</f>
        <v/>
      </c>
      <c r="O218" s="20" t="str">
        <f>IF(ISNA(INDEX($A$34:$T$135,MATCH($B218,$B$34:$B$135,0),15)),"",INDEX($A$34:$T$135,MATCH($B218,$B$34:$B$135,0),15))</f>
        <v/>
      </c>
      <c r="P218" s="20" t="str">
        <f>IF(ISNA(INDEX($A$34:$T$135,MATCH($B218,$B$34:$B$135,0),16)),"",INDEX($A$34:$T$135,MATCH($B218,$B$34:$B$135,0),16))</f>
        <v/>
      </c>
      <c r="Q218" s="29" t="str">
        <f>IF(ISNA(INDEX($A$34:$T$135,MATCH($B218,$B$34:$B$135,0),17)),"",INDEX($A$34:$T$135,MATCH($B218,$B$34:$B$135,0),17))</f>
        <v/>
      </c>
      <c r="R218" s="29" t="str">
        <f>IF(ISNA(INDEX($A$34:$T$135,MATCH($B218,$B$34:$B$135,0),18)),"",INDEX($A$34:$T$135,MATCH($B218,$B$34:$B$135,0),18))</f>
        <v/>
      </c>
      <c r="S218" s="29" t="str">
        <f>IF(ISNA(INDEX($A$34:$T$135,MATCH($B218,$B$34:$B$135,0),19)),"",INDEX($A$34:$T$135,MATCH($B218,$B$34:$B$135,0),19))</f>
        <v/>
      </c>
      <c r="T218" s="19" t="s">
        <v>38</v>
      </c>
    </row>
    <row r="219" spans="1:20" hidden="1" x14ac:dyDescent="0.2">
      <c r="A219" s="32" t="str">
        <f>IF(ISNA(INDEX($A$34:$T$135,MATCH($B219,$B$34:$B$135,0),1)),"",INDEX($A$34:$T$135,MATCH($B219,$B$34:$B$135,0),1))</f>
        <v/>
      </c>
      <c r="B219" s="205"/>
      <c r="C219" s="205"/>
      <c r="D219" s="205"/>
      <c r="E219" s="205"/>
      <c r="F219" s="205"/>
      <c r="G219" s="205"/>
      <c r="H219" s="205"/>
      <c r="I219" s="205"/>
      <c r="J219" s="20" t="str">
        <f>IF(ISNA(INDEX($A$34:$T$135,MATCH($B219,$B$34:$B$135,0),10)),"",INDEX($A$34:$T$135,MATCH($B219,$B$34:$B$135,0),10))</f>
        <v/>
      </c>
      <c r="K219" s="20" t="str">
        <f>IF(ISNA(INDEX($A$34:$T$135,MATCH($B219,$B$34:$B$135,0),11)),"",INDEX($A$34:$T$135,MATCH($B219,$B$34:$B$135,0),11))</f>
        <v/>
      </c>
      <c r="L219" s="20" t="str">
        <f>IF(ISNA(INDEX($A$34:$T$135,MATCH($B219,$B$34:$B$135,0),12)),"",INDEX($A$34:$T$135,MATCH($B219,$B$34:$B$135,0),12))</f>
        <v/>
      </c>
      <c r="M219" s="20" t="str">
        <f>IF(ISNA(INDEX($A$34:$T$135,MATCH($B219,$B$34:$B$135,0),13)),"",INDEX($A$34:$T$135,MATCH($B219,$B$34:$B$135,0),13))</f>
        <v/>
      </c>
      <c r="N219" s="20" t="str">
        <f>IF(ISNA(INDEX($A$34:$T$135,MATCH($B219,$B$34:$B$135,0),14)),"",INDEX($A$34:$T$135,MATCH($B219,$B$34:$B$135,0),14))</f>
        <v/>
      </c>
      <c r="O219" s="20" t="str">
        <f>IF(ISNA(INDEX($A$34:$T$135,MATCH($B219,$B$34:$B$135,0),15)),"",INDEX($A$34:$T$135,MATCH($B219,$B$34:$B$135,0),15))</f>
        <v/>
      </c>
      <c r="P219" s="20" t="str">
        <f>IF(ISNA(INDEX($A$34:$T$135,MATCH($B219,$B$34:$B$135,0),16)),"",INDEX($A$34:$T$135,MATCH($B219,$B$34:$B$135,0),16))</f>
        <v/>
      </c>
      <c r="Q219" s="29" t="str">
        <f>IF(ISNA(INDEX($A$34:$T$135,MATCH($B219,$B$34:$B$135,0),17)),"",INDEX($A$34:$T$135,MATCH($B219,$B$34:$B$135,0),17))</f>
        <v/>
      </c>
      <c r="R219" s="29" t="str">
        <f>IF(ISNA(INDEX($A$34:$T$135,MATCH($B219,$B$34:$B$135,0),18)),"",INDEX($A$34:$T$135,MATCH($B219,$B$34:$B$135,0),18))</f>
        <v/>
      </c>
      <c r="S219" s="29" t="str">
        <f>IF(ISNA(INDEX($A$34:$T$135,MATCH($B219,$B$34:$B$135,0),19)),"",INDEX($A$34:$T$135,MATCH($B219,$B$34:$B$135,0),19))</f>
        <v/>
      </c>
      <c r="T219" s="19" t="s">
        <v>38</v>
      </c>
    </row>
    <row r="220" spans="1:20" hidden="1" x14ac:dyDescent="0.2">
      <c r="A220" s="32" t="str">
        <f>IF(ISNA(INDEX($A$34:$T$135,MATCH($B220,$B$34:$B$135,0),1)),"",INDEX($A$34:$T$135,MATCH($B220,$B$34:$B$135,0),1))</f>
        <v/>
      </c>
      <c r="B220" s="205"/>
      <c r="C220" s="205"/>
      <c r="D220" s="205"/>
      <c r="E220" s="205"/>
      <c r="F220" s="205"/>
      <c r="G220" s="205"/>
      <c r="H220" s="205"/>
      <c r="I220" s="205"/>
      <c r="J220" s="20" t="str">
        <f>IF(ISNA(INDEX($A$34:$T$135,MATCH($B220,$B$34:$B$135,0),10)),"",INDEX($A$34:$T$135,MATCH($B220,$B$34:$B$135,0),10))</f>
        <v/>
      </c>
      <c r="K220" s="20" t="str">
        <f>IF(ISNA(INDEX($A$34:$T$135,MATCH($B220,$B$34:$B$135,0),11)),"",INDEX($A$34:$T$135,MATCH($B220,$B$34:$B$135,0),11))</f>
        <v/>
      </c>
      <c r="L220" s="20" t="str">
        <f>IF(ISNA(INDEX($A$34:$T$135,MATCH($B220,$B$34:$B$135,0),12)),"",INDEX($A$34:$T$135,MATCH($B220,$B$34:$B$135,0),12))</f>
        <v/>
      </c>
      <c r="M220" s="20" t="str">
        <f>IF(ISNA(INDEX($A$34:$T$135,MATCH($B220,$B$34:$B$135,0),13)),"",INDEX($A$34:$T$135,MATCH($B220,$B$34:$B$135,0),13))</f>
        <v/>
      </c>
      <c r="N220" s="20" t="str">
        <f>IF(ISNA(INDEX($A$34:$T$135,MATCH($B220,$B$34:$B$135,0),14)),"",INDEX($A$34:$T$135,MATCH($B220,$B$34:$B$135,0),14))</f>
        <v/>
      </c>
      <c r="O220" s="20" t="str">
        <f>IF(ISNA(INDEX($A$34:$T$135,MATCH($B220,$B$34:$B$135,0),15)),"",INDEX($A$34:$T$135,MATCH($B220,$B$34:$B$135,0),15))</f>
        <v/>
      </c>
      <c r="P220" s="20" t="str">
        <f>IF(ISNA(INDEX($A$34:$T$135,MATCH($B220,$B$34:$B$135,0),16)),"",INDEX($A$34:$T$135,MATCH($B220,$B$34:$B$135,0),16))</f>
        <v/>
      </c>
      <c r="Q220" s="29" t="str">
        <f>IF(ISNA(INDEX($A$34:$T$135,MATCH($B220,$B$34:$B$135,0),17)),"",INDEX($A$34:$T$135,MATCH($B220,$B$34:$B$135,0),17))</f>
        <v/>
      </c>
      <c r="R220" s="29" t="str">
        <f>IF(ISNA(INDEX($A$34:$T$135,MATCH($B220,$B$34:$B$135,0),18)),"",INDEX($A$34:$T$135,MATCH($B220,$B$34:$B$135,0),18))</f>
        <v/>
      </c>
      <c r="S220" s="29" t="str">
        <f>IF(ISNA(INDEX($A$34:$T$135,MATCH($B220,$B$34:$B$135,0),19)),"",INDEX($A$34:$T$135,MATCH($B220,$B$34:$B$135,0),19))</f>
        <v/>
      </c>
      <c r="T220" s="19" t="s">
        <v>38</v>
      </c>
    </row>
    <row r="221" spans="1:20" hidden="1" x14ac:dyDescent="0.2">
      <c r="A221" s="21" t="s">
        <v>25</v>
      </c>
      <c r="B221" s="211"/>
      <c r="C221" s="211"/>
      <c r="D221" s="211"/>
      <c r="E221" s="211"/>
      <c r="F221" s="211"/>
      <c r="G221" s="211"/>
      <c r="H221" s="211"/>
      <c r="I221" s="211"/>
      <c r="J221" s="23">
        <f t="shared" ref="J221:P221" si="87">SUM(J217:J220)</f>
        <v>0</v>
      </c>
      <c r="K221" s="23">
        <f t="shared" si="87"/>
        <v>0</v>
      </c>
      <c r="L221" s="23">
        <f t="shared" si="87"/>
        <v>0</v>
      </c>
      <c r="M221" s="23">
        <f t="shared" si="87"/>
        <v>0</v>
      </c>
      <c r="N221" s="23">
        <f t="shared" si="87"/>
        <v>0</v>
      </c>
      <c r="O221" s="23">
        <f t="shared" si="87"/>
        <v>0</v>
      </c>
      <c r="P221" s="23">
        <f t="shared" si="87"/>
        <v>0</v>
      </c>
      <c r="Q221" s="21">
        <f>COUNTIF(Q217:Q220,"E")</f>
        <v>0</v>
      </c>
      <c r="R221" s="21">
        <f>COUNTIF(R217:R220,"C")</f>
        <v>0</v>
      </c>
      <c r="S221" s="21">
        <f>COUNTIF(S217:S220,"VP")</f>
        <v>0</v>
      </c>
      <c r="T221" s="22"/>
    </row>
    <row r="222" spans="1:20" ht="18" hidden="1" customHeight="1" x14ac:dyDescent="0.2">
      <c r="A222" s="177" t="s">
        <v>77</v>
      </c>
      <c r="B222" s="178"/>
      <c r="C222" s="178"/>
      <c r="D222" s="178"/>
      <c r="E222" s="178"/>
      <c r="F222" s="178"/>
      <c r="G222" s="178"/>
      <c r="H222" s="178"/>
      <c r="I222" s="179"/>
      <c r="J222" s="23">
        <f t="shared" ref="J222:S222" si="88">SUM(J215,J221)</f>
        <v>0</v>
      </c>
      <c r="K222" s="23">
        <f t="shared" si="88"/>
        <v>0</v>
      </c>
      <c r="L222" s="23">
        <f t="shared" si="88"/>
        <v>0</v>
      </c>
      <c r="M222" s="23">
        <f t="shared" si="88"/>
        <v>0</v>
      </c>
      <c r="N222" s="23">
        <f t="shared" si="88"/>
        <v>0</v>
      </c>
      <c r="O222" s="23">
        <f t="shared" si="88"/>
        <v>0</v>
      </c>
      <c r="P222" s="23">
        <f t="shared" si="88"/>
        <v>0</v>
      </c>
      <c r="Q222" s="23">
        <f t="shared" si="88"/>
        <v>0</v>
      </c>
      <c r="R222" s="23">
        <f t="shared" si="88"/>
        <v>0</v>
      </c>
      <c r="S222" s="23">
        <f t="shared" si="88"/>
        <v>0</v>
      </c>
      <c r="T222" s="28"/>
    </row>
    <row r="223" spans="1:20" ht="15.75" hidden="1" customHeight="1" x14ac:dyDescent="0.2">
      <c r="A223" s="180" t="s">
        <v>48</v>
      </c>
      <c r="B223" s="181"/>
      <c r="C223" s="181"/>
      <c r="D223" s="181"/>
      <c r="E223" s="181"/>
      <c r="F223" s="181"/>
      <c r="G223" s="181"/>
      <c r="H223" s="181"/>
      <c r="I223" s="181"/>
      <c r="J223" s="182"/>
      <c r="K223" s="23">
        <f t="shared" ref="K223:P223" si="89">K215*14+K221*12</f>
        <v>0</v>
      </c>
      <c r="L223" s="23">
        <f t="shared" si="89"/>
        <v>0</v>
      </c>
      <c r="M223" s="23">
        <f t="shared" si="89"/>
        <v>0</v>
      </c>
      <c r="N223" s="23">
        <f t="shared" si="89"/>
        <v>0</v>
      </c>
      <c r="O223" s="23">
        <f t="shared" si="89"/>
        <v>0</v>
      </c>
      <c r="P223" s="23">
        <f t="shared" si="89"/>
        <v>0</v>
      </c>
      <c r="Q223" s="186"/>
      <c r="R223" s="187"/>
      <c r="S223" s="187"/>
      <c r="T223" s="188"/>
    </row>
    <row r="224" spans="1:20" ht="13.5" hidden="1" customHeight="1" x14ac:dyDescent="0.2">
      <c r="A224" s="183"/>
      <c r="B224" s="184"/>
      <c r="C224" s="184"/>
      <c r="D224" s="184"/>
      <c r="E224" s="184"/>
      <c r="F224" s="184"/>
      <c r="G224" s="184"/>
      <c r="H224" s="184"/>
      <c r="I224" s="184"/>
      <c r="J224" s="185"/>
      <c r="K224" s="192">
        <f>SUM(K223:M223)</f>
        <v>0</v>
      </c>
      <c r="L224" s="193"/>
      <c r="M224" s="194"/>
      <c r="N224" s="195">
        <f>SUM(N223:O223)</f>
        <v>0</v>
      </c>
      <c r="O224" s="196"/>
      <c r="P224" s="197"/>
      <c r="Q224" s="189"/>
      <c r="R224" s="190"/>
      <c r="S224" s="190"/>
      <c r="T224" s="191"/>
    </row>
    <row r="225" spans="1:20" ht="15" hidden="1" customHeight="1" x14ac:dyDescent="0.2"/>
    <row r="226" spans="1:20" ht="15.75" hidden="1" customHeight="1" x14ac:dyDescent="0.2">
      <c r="B226" s="2"/>
      <c r="C226" s="2"/>
      <c r="D226" s="2"/>
      <c r="E226" s="2"/>
      <c r="F226" s="2"/>
      <c r="G226" s="2"/>
      <c r="M226" s="8"/>
      <c r="N226" s="8"/>
      <c r="O226" s="8"/>
      <c r="P226" s="8"/>
      <c r="Q226" s="8"/>
      <c r="R226" s="8"/>
      <c r="S226" s="8"/>
    </row>
    <row r="227" spans="1:20" ht="17.25" hidden="1" customHeight="1" x14ac:dyDescent="0.2">
      <c r="A227" s="211" t="s">
        <v>72</v>
      </c>
      <c r="B227" s="208"/>
      <c r="C227" s="208"/>
      <c r="D227" s="208"/>
      <c r="E227" s="208"/>
      <c r="F227" s="208"/>
      <c r="G227" s="208"/>
      <c r="H227" s="208"/>
      <c r="I227" s="208"/>
      <c r="J227" s="208"/>
      <c r="K227" s="208"/>
      <c r="L227" s="208"/>
      <c r="M227" s="208"/>
      <c r="N227" s="208"/>
      <c r="O227" s="208"/>
      <c r="P227" s="208"/>
      <c r="Q227" s="208"/>
      <c r="R227" s="208"/>
      <c r="S227" s="208"/>
      <c r="T227" s="208"/>
    </row>
    <row r="228" spans="1:20" ht="21.75" hidden="1" customHeight="1" x14ac:dyDescent="0.2">
      <c r="A228" s="211" t="s">
        <v>27</v>
      </c>
      <c r="B228" s="211" t="s">
        <v>26</v>
      </c>
      <c r="C228" s="211"/>
      <c r="D228" s="211"/>
      <c r="E228" s="211"/>
      <c r="F228" s="211"/>
      <c r="G228" s="211"/>
      <c r="H228" s="211"/>
      <c r="I228" s="211"/>
      <c r="J228" s="145" t="s">
        <v>40</v>
      </c>
      <c r="K228" s="145" t="s">
        <v>24</v>
      </c>
      <c r="L228" s="145"/>
      <c r="M228" s="145"/>
      <c r="N228" s="145" t="s">
        <v>41</v>
      </c>
      <c r="O228" s="145"/>
      <c r="P228" s="145"/>
      <c r="Q228" s="145" t="s">
        <v>23</v>
      </c>
      <c r="R228" s="145"/>
      <c r="S228" s="145"/>
      <c r="T228" s="145" t="s">
        <v>22</v>
      </c>
    </row>
    <row r="229" spans="1:20" hidden="1" x14ac:dyDescent="0.2">
      <c r="A229" s="211"/>
      <c r="B229" s="211"/>
      <c r="C229" s="211"/>
      <c r="D229" s="211"/>
      <c r="E229" s="211"/>
      <c r="F229" s="211"/>
      <c r="G229" s="211"/>
      <c r="H229" s="211"/>
      <c r="I229" s="211"/>
      <c r="J229" s="145"/>
      <c r="K229" s="30" t="s">
        <v>28</v>
      </c>
      <c r="L229" s="30" t="s">
        <v>29</v>
      </c>
      <c r="M229" s="30" t="s">
        <v>30</v>
      </c>
      <c r="N229" s="30" t="s">
        <v>34</v>
      </c>
      <c r="O229" s="30" t="s">
        <v>7</v>
      </c>
      <c r="P229" s="30" t="s">
        <v>31</v>
      </c>
      <c r="Q229" s="30" t="s">
        <v>32</v>
      </c>
      <c r="R229" s="30" t="s">
        <v>28</v>
      </c>
      <c r="S229" s="30" t="s">
        <v>33</v>
      </c>
      <c r="T229" s="145"/>
    </row>
    <row r="230" spans="1:20" ht="18.75" hidden="1" customHeight="1" x14ac:dyDescent="0.2">
      <c r="A230" s="146" t="s">
        <v>67</v>
      </c>
      <c r="B230" s="207"/>
      <c r="C230" s="207"/>
      <c r="D230" s="207"/>
      <c r="E230" s="207"/>
      <c r="F230" s="207"/>
      <c r="G230" s="207"/>
      <c r="H230" s="207"/>
      <c r="I230" s="207"/>
      <c r="J230" s="207"/>
      <c r="K230" s="207"/>
      <c r="L230" s="207"/>
      <c r="M230" s="207"/>
      <c r="N230" s="207"/>
      <c r="O230" s="207"/>
      <c r="P230" s="207"/>
      <c r="Q230" s="207"/>
      <c r="R230" s="207"/>
      <c r="S230" s="207"/>
      <c r="T230" s="147"/>
    </row>
    <row r="231" spans="1:20" hidden="1" x14ac:dyDescent="0.2">
      <c r="A231" s="32" t="str">
        <f t="shared" ref="A231:A247" si="90">IF(ISNA(INDEX($A$34:$T$135,MATCH($B231,$B$34:$B$135,0),1)),"",INDEX($A$34:$T$135,MATCH($B231,$B$34:$B$135,0),1))</f>
        <v/>
      </c>
      <c r="B231" s="205" t="s">
        <v>60</v>
      </c>
      <c r="C231" s="205"/>
      <c r="D231" s="205"/>
      <c r="E231" s="205"/>
      <c r="F231" s="205"/>
      <c r="G231" s="205"/>
      <c r="H231" s="205"/>
      <c r="I231" s="205"/>
      <c r="J231" s="20" t="str">
        <f t="shared" ref="J231:J247" si="91">IF(ISNA(INDEX($A$34:$T$135,MATCH($B231,$B$34:$B$135,0),10)),"",INDEX($A$34:$T$135,MATCH($B231,$B$34:$B$135,0),10))</f>
        <v/>
      </c>
      <c r="K231" s="20" t="str">
        <f t="shared" ref="K231:K247" si="92">IF(ISNA(INDEX($A$34:$T$135,MATCH($B231,$B$34:$B$135,0),11)),"",INDEX($A$34:$T$135,MATCH($B231,$B$34:$B$135,0),11))</f>
        <v/>
      </c>
      <c r="L231" s="20" t="str">
        <f t="shared" ref="L231:L247" si="93">IF(ISNA(INDEX($A$34:$T$135,MATCH($B231,$B$34:$B$135,0),12)),"",INDEX($A$34:$T$135,MATCH($B231,$B$34:$B$135,0),12))</f>
        <v/>
      </c>
      <c r="M231" s="20" t="str">
        <f t="shared" ref="M231:M247" si="94">IF(ISNA(INDEX($A$34:$T$135,MATCH($B231,$B$34:$B$135,0),13)),"",INDEX($A$34:$T$135,MATCH($B231,$B$34:$B$135,0),13))</f>
        <v/>
      </c>
      <c r="N231" s="20" t="str">
        <f t="shared" ref="N231:N247" si="95">IF(ISNA(INDEX($A$34:$T$135,MATCH($B231,$B$34:$B$135,0),14)),"",INDEX($A$34:$T$135,MATCH($B231,$B$34:$B$135,0),14))</f>
        <v/>
      </c>
      <c r="O231" s="20" t="str">
        <f t="shared" ref="O231:O247" si="96">IF(ISNA(INDEX($A$34:$T$135,MATCH($B231,$B$34:$B$135,0),15)),"",INDEX($A$34:$T$135,MATCH($B231,$B$34:$B$135,0),15))</f>
        <v/>
      </c>
      <c r="P231" s="20" t="str">
        <f t="shared" ref="P231:P247" si="97">IF(ISNA(INDEX($A$34:$T$135,MATCH($B231,$B$34:$B$135,0),16)),"",INDEX($A$34:$T$135,MATCH($B231,$B$34:$B$135,0),16))</f>
        <v/>
      </c>
      <c r="Q231" s="29" t="str">
        <f t="shared" ref="Q231:Q247" si="98">IF(ISNA(INDEX($A$34:$T$135,MATCH($B231,$B$34:$B$135,0),17)),"",INDEX($A$34:$T$135,MATCH($B231,$B$34:$B$135,0),17))</f>
        <v/>
      </c>
      <c r="R231" s="29" t="str">
        <f t="shared" ref="R231:R247" si="99">IF(ISNA(INDEX($A$34:$T$135,MATCH($B231,$B$34:$B$135,0),18)),"",INDEX($A$34:$T$135,MATCH($B231,$B$34:$B$135,0),18))</f>
        <v/>
      </c>
      <c r="S231" s="29" t="str">
        <f t="shared" ref="S231:S247" si="100">IF(ISNA(INDEX($A$34:$T$135,MATCH($B231,$B$34:$B$135,0),19)),"",INDEX($A$34:$T$135,MATCH($B231,$B$34:$B$135,0),19))</f>
        <v/>
      </c>
      <c r="T231" s="19" t="s">
        <v>39</v>
      </c>
    </row>
    <row r="232" spans="1:20" hidden="1" x14ac:dyDescent="0.2">
      <c r="A232" s="32" t="str">
        <f t="shared" si="90"/>
        <v/>
      </c>
      <c r="B232" s="205"/>
      <c r="C232" s="205"/>
      <c r="D232" s="205"/>
      <c r="E232" s="205"/>
      <c r="F232" s="205"/>
      <c r="G232" s="205"/>
      <c r="H232" s="205"/>
      <c r="I232" s="205"/>
      <c r="J232" s="20" t="str">
        <f t="shared" si="91"/>
        <v/>
      </c>
      <c r="K232" s="20" t="str">
        <f t="shared" si="92"/>
        <v/>
      </c>
      <c r="L232" s="20" t="str">
        <f t="shared" si="93"/>
        <v/>
      </c>
      <c r="M232" s="20" t="str">
        <f t="shared" si="94"/>
        <v/>
      </c>
      <c r="N232" s="20" t="str">
        <f t="shared" si="95"/>
        <v/>
      </c>
      <c r="O232" s="20" t="str">
        <f t="shared" si="96"/>
        <v/>
      </c>
      <c r="P232" s="20" t="str">
        <f t="shared" si="97"/>
        <v/>
      </c>
      <c r="Q232" s="29" t="str">
        <f t="shared" si="98"/>
        <v/>
      </c>
      <c r="R232" s="29" t="str">
        <f t="shared" si="99"/>
        <v/>
      </c>
      <c r="S232" s="29" t="str">
        <f t="shared" si="100"/>
        <v/>
      </c>
      <c r="T232" s="19" t="s">
        <v>39</v>
      </c>
    </row>
    <row r="233" spans="1:20" hidden="1" x14ac:dyDescent="0.2">
      <c r="A233" s="32" t="str">
        <f t="shared" si="90"/>
        <v/>
      </c>
      <c r="B233" s="205"/>
      <c r="C233" s="205"/>
      <c r="D233" s="205"/>
      <c r="E233" s="205"/>
      <c r="F233" s="205"/>
      <c r="G233" s="205"/>
      <c r="H233" s="205"/>
      <c r="I233" s="205"/>
      <c r="J233" s="20" t="str">
        <f t="shared" si="91"/>
        <v/>
      </c>
      <c r="K233" s="20" t="str">
        <f t="shared" si="92"/>
        <v/>
      </c>
      <c r="L233" s="20" t="str">
        <f t="shared" si="93"/>
        <v/>
      </c>
      <c r="M233" s="20" t="str">
        <f t="shared" si="94"/>
        <v/>
      </c>
      <c r="N233" s="20" t="str">
        <f t="shared" si="95"/>
        <v/>
      </c>
      <c r="O233" s="20" t="str">
        <f t="shared" si="96"/>
        <v/>
      </c>
      <c r="P233" s="20" t="str">
        <f t="shared" si="97"/>
        <v/>
      </c>
      <c r="Q233" s="29" t="str">
        <f t="shared" si="98"/>
        <v/>
      </c>
      <c r="R233" s="29" t="str">
        <f t="shared" si="99"/>
        <v/>
      </c>
      <c r="S233" s="29" t="str">
        <f t="shared" si="100"/>
        <v/>
      </c>
      <c r="T233" s="19" t="s">
        <v>39</v>
      </c>
    </row>
    <row r="234" spans="1:20" hidden="1" x14ac:dyDescent="0.2">
      <c r="A234" s="32" t="str">
        <f t="shared" si="90"/>
        <v/>
      </c>
      <c r="B234" s="205"/>
      <c r="C234" s="205"/>
      <c r="D234" s="205"/>
      <c r="E234" s="205"/>
      <c r="F234" s="205"/>
      <c r="G234" s="205"/>
      <c r="H234" s="205"/>
      <c r="I234" s="205"/>
      <c r="J234" s="20" t="str">
        <f t="shared" si="91"/>
        <v/>
      </c>
      <c r="K234" s="20" t="str">
        <f t="shared" si="92"/>
        <v/>
      </c>
      <c r="L234" s="20" t="str">
        <f t="shared" si="93"/>
        <v/>
      </c>
      <c r="M234" s="20" t="str">
        <f t="shared" si="94"/>
        <v/>
      </c>
      <c r="N234" s="20" t="str">
        <f t="shared" si="95"/>
        <v/>
      </c>
      <c r="O234" s="20" t="str">
        <f t="shared" si="96"/>
        <v/>
      </c>
      <c r="P234" s="20" t="str">
        <f t="shared" si="97"/>
        <v/>
      </c>
      <c r="Q234" s="29" t="str">
        <f t="shared" si="98"/>
        <v/>
      </c>
      <c r="R234" s="29" t="str">
        <f t="shared" si="99"/>
        <v/>
      </c>
      <c r="S234" s="29" t="str">
        <f t="shared" si="100"/>
        <v/>
      </c>
      <c r="T234" s="19" t="s">
        <v>39</v>
      </c>
    </row>
    <row r="235" spans="1:20" hidden="1" x14ac:dyDescent="0.2">
      <c r="A235" s="32" t="str">
        <f t="shared" si="90"/>
        <v/>
      </c>
      <c r="B235" s="205"/>
      <c r="C235" s="205"/>
      <c r="D235" s="205"/>
      <c r="E235" s="205"/>
      <c r="F235" s="205"/>
      <c r="G235" s="205"/>
      <c r="H235" s="205"/>
      <c r="I235" s="205"/>
      <c r="J235" s="20" t="str">
        <f t="shared" si="91"/>
        <v/>
      </c>
      <c r="K235" s="20" t="str">
        <f t="shared" si="92"/>
        <v/>
      </c>
      <c r="L235" s="20" t="str">
        <f t="shared" si="93"/>
        <v/>
      </c>
      <c r="M235" s="20" t="str">
        <f t="shared" si="94"/>
        <v/>
      </c>
      <c r="N235" s="20" t="str">
        <f t="shared" si="95"/>
        <v/>
      </c>
      <c r="O235" s="20" t="str">
        <f t="shared" si="96"/>
        <v/>
      </c>
      <c r="P235" s="20" t="str">
        <f t="shared" si="97"/>
        <v/>
      </c>
      <c r="Q235" s="29" t="str">
        <f t="shared" si="98"/>
        <v/>
      </c>
      <c r="R235" s="29" t="str">
        <f t="shared" si="99"/>
        <v/>
      </c>
      <c r="S235" s="29" t="str">
        <f t="shared" si="100"/>
        <v/>
      </c>
      <c r="T235" s="19" t="s">
        <v>39</v>
      </c>
    </row>
    <row r="236" spans="1:20" hidden="1" x14ac:dyDescent="0.2">
      <c r="A236" s="32" t="str">
        <f t="shared" si="90"/>
        <v/>
      </c>
      <c r="B236" s="205"/>
      <c r="C236" s="205"/>
      <c r="D236" s="205"/>
      <c r="E236" s="205"/>
      <c r="F236" s="205"/>
      <c r="G236" s="205"/>
      <c r="H236" s="205"/>
      <c r="I236" s="205"/>
      <c r="J236" s="20" t="str">
        <f t="shared" si="91"/>
        <v/>
      </c>
      <c r="K236" s="20" t="str">
        <f t="shared" si="92"/>
        <v/>
      </c>
      <c r="L236" s="20" t="str">
        <f t="shared" si="93"/>
        <v/>
      </c>
      <c r="M236" s="20" t="str">
        <f t="shared" si="94"/>
        <v/>
      </c>
      <c r="N236" s="20" t="str">
        <f t="shared" si="95"/>
        <v/>
      </c>
      <c r="O236" s="20" t="str">
        <f t="shared" si="96"/>
        <v/>
      </c>
      <c r="P236" s="20" t="str">
        <f t="shared" si="97"/>
        <v/>
      </c>
      <c r="Q236" s="29" t="str">
        <f t="shared" si="98"/>
        <v/>
      </c>
      <c r="R236" s="29" t="str">
        <f t="shared" si="99"/>
        <v/>
      </c>
      <c r="S236" s="29" t="str">
        <f t="shared" si="100"/>
        <v/>
      </c>
      <c r="T236" s="19" t="s">
        <v>39</v>
      </c>
    </row>
    <row r="237" spans="1:20" hidden="1" x14ac:dyDescent="0.2">
      <c r="A237" s="32" t="str">
        <f t="shared" si="90"/>
        <v/>
      </c>
      <c r="B237" s="205"/>
      <c r="C237" s="205"/>
      <c r="D237" s="205"/>
      <c r="E237" s="205"/>
      <c r="F237" s="205"/>
      <c r="G237" s="205"/>
      <c r="H237" s="205"/>
      <c r="I237" s="205"/>
      <c r="J237" s="20" t="str">
        <f t="shared" si="91"/>
        <v/>
      </c>
      <c r="K237" s="20" t="str">
        <f t="shared" si="92"/>
        <v/>
      </c>
      <c r="L237" s="20" t="str">
        <f t="shared" si="93"/>
        <v/>
      </c>
      <c r="M237" s="20" t="str">
        <f t="shared" si="94"/>
        <v/>
      </c>
      <c r="N237" s="20" t="str">
        <f t="shared" si="95"/>
        <v/>
      </c>
      <c r="O237" s="20" t="str">
        <f t="shared" si="96"/>
        <v/>
      </c>
      <c r="P237" s="20" t="str">
        <f t="shared" si="97"/>
        <v/>
      </c>
      <c r="Q237" s="29" t="str">
        <f t="shared" si="98"/>
        <v/>
      </c>
      <c r="R237" s="29" t="str">
        <f t="shared" si="99"/>
        <v/>
      </c>
      <c r="S237" s="29" t="str">
        <f t="shared" si="100"/>
        <v/>
      </c>
      <c r="T237" s="19" t="s">
        <v>39</v>
      </c>
    </row>
    <row r="238" spans="1:20" hidden="1" x14ac:dyDescent="0.2">
      <c r="A238" s="32" t="str">
        <f t="shared" si="90"/>
        <v/>
      </c>
      <c r="B238" s="205"/>
      <c r="C238" s="205"/>
      <c r="D238" s="205"/>
      <c r="E238" s="205"/>
      <c r="F238" s="205"/>
      <c r="G238" s="205"/>
      <c r="H238" s="205"/>
      <c r="I238" s="205"/>
      <c r="J238" s="20" t="str">
        <f t="shared" si="91"/>
        <v/>
      </c>
      <c r="K238" s="20" t="str">
        <f t="shared" si="92"/>
        <v/>
      </c>
      <c r="L238" s="20" t="str">
        <f t="shared" si="93"/>
        <v/>
      </c>
      <c r="M238" s="20" t="str">
        <f t="shared" si="94"/>
        <v/>
      </c>
      <c r="N238" s="20" t="str">
        <f t="shared" si="95"/>
        <v/>
      </c>
      <c r="O238" s="20" t="str">
        <f t="shared" si="96"/>
        <v/>
      </c>
      <c r="P238" s="20" t="str">
        <f t="shared" si="97"/>
        <v/>
      </c>
      <c r="Q238" s="29" t="str">
        <f t="shared" si="98"/>
        <v/>
      </c>
      <c r="R238" s="29" t="str">
        <f t="shared" si="99"/>
        <v/>
      </c>
      <c r="S238" s="29" t="str">
        <f t="shared" si="100"/>
        <v/>
      </c>
      <c r="T238" s="19" t="s">
        <v>39</v>
      </c>
    </row>
    <row r="239" spans="1:20" hidden="1" x14ac:dyDescent="0.2">
      <c r="A239" s="32" t="str">
        <f t="shared" si="90"/>
        <v/>
      </c>
      <c r="B239" s="205"/>
      <c r="C239" s="205"/>
      <c r="D239" s="205"/>
      <c r="E239" s="205"/>
      <c r="F239" s="205"/>
      <c r="G239" s="205"/>
      <c r="H239" s="205"/>
      <c r="I239" s="205"/>
      <c r="J239" s="20" t="str">
        <f t="shared" si="91"/>
        <v/>
      </c>
      <c r="K239" s="20" t="str">
        <f t="shared" si="92"/>
        <v/>
      </c>
      <c r="L239" s="20" t="str">
        <f t="shared" si="93"/>
        <v/>
      </c>
      <c r="M239" s="20" t="str">
        <f t="shared" si="94"/>
        <v/>
      </c>
      <c r="N239" s="20" t="str">
        <f t="shared" si="95"/>
        <v/>
      </c>
      <c r="O239" s="20" t="str">
        <f t="shared" si="96"/>
        <v/>
      </c>
      <c r="P239" s="20" t="str">
        <f t="shared" si="97"/>
        <v/>
      </c>
      <c r="Q239" s="29" t="str">
        <f t="shared" si="98"/>
        <v/>
      </c>
      <c r="R239" s="29" t="str">
        <f t="shared" si="99"/>
        <v/>
      </c>
      <c r="S239" s="29" t="str">
        <f t="shared" si="100"/>
        <v/>
      </c>
      <c r="T239" s="19" t="s">
        <v>39</v>
      </c>
    </row>
    <row r="240" spans="1:20" hidden="1" x14ac:dyDescent="0.2">
      <c r="A240" s="32" t="str">
        <f t="shared" si="90"/>
        <v/>
      </c>
      <c r="B240" s="205"/>
      <c r="C240" s="205"/>
      <c r="D240" s="205"/>
      <c r="E240" s="205"/>
      <c r="F240" s="205"/>
      <c r="G240" s="205"/>
      <c r="H240" s="205"/>
      <c r="I240" s="205"/>
      <c r="J240" s="20" t="str">
        <f t="shared" si="91"/>
        <v/>
      </c>
      <c r="K240" s="20" t="str">
        <f t="shared" si="92"/>
        <v/>
      </c>
      <c r="L240" s="20" t="str">
        <f t="shared" si="93"/>
        <v/>
      </c>
      <c r="M240" s="20" t="str">
        <f t="shared" si="94"/>
        <v/>
      </c>
      <c r="N240" s="20" t="str">
        <f t="shared" si="95"/>
        <v/>
      </c>
      <c r="O240" s="20" t="str">
        <f t="shared" si="96"/>
        <v/>
      </c>
      <c r="P240" s="20" t="str">
        <f t="shared" si="97"/>
        <v/>
      </c>
      <c r="Q240" s="29" t="str">
        <f t="shared" si="98"/>
        <v/>
      </c>
      <c r="R240" s="29" t="str">
        <f t="shared" si="99"/>
        <v/>
      </c>
      <c r="S240" s="29" t="str">
        <f t="shared" si="100"/>
        <v/>
      </c>
      <c r="T240" s="19" t="s">
        <v>39</v>
      </c>
    </row>
    <row r="241" spans="1:20" hidden="1" x14ac:dyDescent="0.2">
      <c r="A241" s="32" t="str">
        <f t="shared" si="90"/>
        <v/>
      </c>
      <c r="B241" s="205"/>
      <c r="C241" s="205"/>
      <c r="D241" s="205"/>
      <c r="E241" s="205"/>
      <c r="F241" s="205"/>
      <c r="G241" s="205"/>
      <c r="H241" s="205"/>
      <c r="I241" s="205"/>
      <c r="J241" s="20" t="str">
        <f t="shared" si="91"/>
        <v/>
      </c>
      <c r="K241" s="20" t="str">
        <f t="shared" si="92"/>
        <v/>
      </c>
      <c r="L241" s="20" t="str">
        <f t="shared" si="93"/>
        <v/>
      </c>
      <c r="M241" s="20" t="str">
        <f t="shared" si="94"/>
        <v/>
      </c>
      <c r="N241" s="20" t="str">
        <f t="shared" si="95"/>
        <v/>
      </c>
      <c r="O241" s="20" t="str">
        <f t="shared" si="96"/>
        <v/>
      </c>
      <c r="P241" s="20" t="str">
        <f t="shared" si="97"/>
        <v/>
      </c>
      <c r="Q241" s="29" t="str">
        <f t="shared" si="98"/>
        <v/>
      </c>
      <c r="R241" s="29" t="str">
        <f t="shared" si="99"/>
        <v/>
      </c>
      <c r="S241" s="29" t="str">
        <f t="shared" si="100"/>
        <v/>
      </c>
      <c r="T241" s="19" t="s">
        <v>39</v>
      </c>
    </row>
    <row r="242" spans="1:20" hidden="1" x14ac:dyDescent="0.2">
      <c r="A242" s="32" t="str">
        <f t="shared" si="90"/>
        <v/>
      </c>
      <c r="B242" s="205"/>
      <c r="C242" s="205"/>
      <c r="D242" s="205"/>
      <c r="E242" s="205"/>
      <c r="F242" s="205"/>
      <c r="G242" s="205"/>
      <c r="H242" s="205"/>
      <c r="I242" s="205"/>
      <c r="J242" s="20" t="str">
        <f t="shared" si="91"/>
        <v/>
      </c>
      <c r="K242" s="20" t="str">
        <f t="shared" si="92"/>
        <v/>
      </c>
      <c r="L242" s="20" t="str">
        <f t="shared" si="93"/>
        <v/>
      </c>
      <c r="M242" s="20" t="str">
        <f t="shared" si="94"/>
        <v/>
      </c>
      <c r="N242" s="20" t="str">
        <f t="shared" si="95"/>
        <v/>
      </c>
      <c r="O242" s="20" t="str">
        <f t="shared" si="96"/>
        <v/>
      </c>
      <c r="P242" s="20" t="str">
        <f t="shared" si="97"/>
        <v/>
      </c>
      <c r="Q242" s="29" t="str">
        <f t="shared" si="98"/>
        <v/>
      </c>
      <c r="R242" s="29" t="str">
        <f t="shared" si="99"/>
        <v/>
      </c>
      <c r="S242" s="29" t="str">
        <f t="shared" si="100"/>
        <v/>
      </c>
      <c r="T242" s="19" t="s">
        <v>39</v>
      </c>
    </row>
    <row r="243" spans="1:20" hidden="1" x14ac:dyDescent="0.2">
      <c r="A243" s="32" t="str">
        <f t="shared" si="90"/>
        <v/>
      </c>
      <c r="B243" s="205"/>
      <c r="C243" s="205"/>
      <c r="D243" s="205"/>
      <c r="E243" s="205"/>
      <c r="F243" s="205"/>
      <c r="G243" s="205"/>
      <c r="H243" s="205"/>
      <c r="I243" s="205"/>
      <c r="J243" s="20" t="str">
        <f t="shared" si="91"/>
        <v/>
      </c>
      <c r="K243" s="20" t="str">
        <f t="shared" si="92"/>
        <v/>
      </c>
      <c r="L243" s="20" t="str">
        <f t="shared" si="93"/>
        <v/>
      </c>
      <c r="M243" s="20" t="str">
        <f t="shared" si="94"/>
        <v/>
      </c>
      <c r="N243" s="20" t="str">
        <f t="shared" si="95"/>
        <v/>
      </c>
      <c r="O243" s="20" t="str">
        <f t="shared" si="96"/>
        <v/>
      </c>
      <c r="P243" s="20" t="str">
        <f t="shared" si="97"/>
        <v/>
      </c>
      <c r="Q243" s="29" t="str">
        <f t="shared" si="98"/>
        <v/>
      </c>
      <c r="R243" s="29" t="str">
        <f t="shared" si="99"/>
        <v/>
      </c>
      <c r="S243" s="29" t="str">
        <f t="shared" si="100"/>
        <v/>
      </c>
      <c r="T243" s="19" t="s">
        <v>39</v>
      </c>
    </row>
    <row r="244" spans="1:20" hidden="1" x14ac:dyDescent="0.2">
      <c r="A244" s="32" t="str">
        <f t="shared" si="90"/>
        <v/>
      </c>
      <c r="B244" s="205"/>
      <c r="C244" s="205"/>
      <c r="D244" s="205"/>
      <c r="E244" s="205"/>
      <c r="F244" s="205"/>
      <c r="G244" s="205"/>
      <c r="H244" s="205"/>
      <c r="I244" s="205"/>
      <c r="J244" s="20" t="str">
        <f t="shared" si="91"/>
        <v/>
      </c>
      <c r="K244" s="20" t="str">
        <f t="shared" si="92"/>
        <v/>
      </c>
      <c r="L244" s="20" t="str">
        <f t="shared" si="93"/>
        <v/>
      </c>
      <c r="M244" s="20" t="str">
        <f t="shared" si="94"/>
        <v/>
      </c>
      <c r="N244" s="20" t="str">
        <f t="shared" si="95"/>
        <v/>
      </c>
      <c r="O244" s="20" t="str">
        <f t="shared" si="96"/>
        <v/>
      </c>
      <c r="P244" s="20" t="str">
        <f t="shared" si="97"/>
        <v/>
      </c>
      <c r="Q244" s="29" t="str">
        <f t="shared" si="98"/>
        <v/>
      </c>
      <c r="R244" s="29" t="str">
        <f t="shared" si="99"/>
        <v/>
      </c>
      <c r="S244" s="29" t="str">
        <f t="shared" si="100"/>
        <v/>
      </c>
      <c r="T244" s="19" t="s">
        <v>39</v>
      </c>
    </row>
    <row r="245" spans="1:20" hidden="1" x14ac:dyDescent="0.2">
      <c r="A245" s="32" t="str">
        <f t="shared" si="90"/>
        <v/>
      </c>
      <c r="B245" s="205"/>
      <c r="C245" s="205"/>
      <c r="D245" s="205"/>
      <c r="E245" s="205"/>
      <c r="F245" s="205"/>
      <c r="G245" s="205"/>
      <c r="H245" s="205"/>
      <c r="I245" s="205"/>
      <c r="J245" s="20" t="str">
        <f t="shared" si="91"/>
        <v/>
      </c>
      <c r="K245" s="20" t="str">
        <f t="shared" si="92"/>
        <v/>
      </c>
      <c r="L245" s="20" t="str">
        <f t="shared" si="93"/>
        <v/>
      </c>
      <c r="M245" s="20" t="str">
        <f t="shared" si="94"/>
        <v/>
      </c>
      <c r="N245" s="20" t="str">
        <f t="shared" si="95"/>
        <v/>
      </c>
      <c r="O245" s="20" t="str">
        <f t="shared" si="96"/>
        <v/>
      </c>
      <c r="P245" s="20" t="str">
        <f t="shared" si="97"/>
        <v/>
      </c>
      <c r="Q245" s="29" t="str">
        <f t="shared" si="98"/>
        <v/>
      </c>
      <c r="R245" s="29" t="str">
        <f t="shared" si="99"/>
        <v/>
      </c>
      <c r="S245" s="29" t="str">
        <f t="shared" si="100"/>
        <v/>
      </c>
      <c r="T245" s="19" t="s">
        <v>39</v>
      </c>
    </row>
    <row r="246" spans="1:20" hidden="1" x14ac:dyDescent="0.2">
      <c r="A246" s="32" t="str">
        <f t="shared" si="90"/>
        <v/>
      </c>
      <c r="B246" s="205"/>
      <c r="C246" s="205"/>
      <c r="D246" s="205"/>
      <c r="E246" s="205"/>
      <c r="F246" s="205"/>
      <c r="G246" s="205"/>
      <c r="H246" s="205"/>
      <c r="I246" s="205"/>
      <c r="J246" s="20" t="str">
        <f t="shared" si="91"/>
        <v/>
      </c>
      <c r="K246" s="20" t="str">
        <f t="shared" si="92"/>
        <v/>
      </c>
      <c r="L246" s="20" t="str">
        <f t="shared" si="93"/>
        <v/>
      </c>
      <c r="M246" s="20" t="str">
        <f t="shared" si="94"/>
        <v/>
      </c>
      <c r="N246" s="20" t="str">
        <f t="shared" si="95"/>
        <v/>
      </c>
      <c r="O246" s="20" t="str">
        <f t="shared" si="96"/>
        <v/>
      </c>
      <c r="P246" s="20" t="str">
        <f t="shared" si="97"/>
        <v/>
      </c>
      <c r="Q246" s="29" t="str">
        <f t="shared" si="98"/>
        <v/>
      </c>
      <c r="R246" s="29" t="str">
        <f t="shared" si="99"/>
        <v/>
      </c>
      <c r="S246" s="29" t="str">
        <f t="shared" si="100"/>
        <v/>
      </c>
      <c r="T246" s="19" t="s">
        <v>39</v>
      </c>
    </row>
    <row r="247" spans="1:20" hidden="1" x14ac:dyDescent="0.2">
      <c r="A247" s="32" t="str">
        <f t="shared" si="90"/>
        <v/>
      </c>
      <c r="B247" s="205"/>
      <c r="C247" s="205"/>
      <c r="D247" s="205"/>
      <c r="E247" s="205"/>
      <c r="F247" s="205"/>
      <c r="G247" s="205"/>
      <c r="H247" s="205"/>
      <c r="I247" s="205"/>
      <c r="J247" s="20" t="str">
        <f t="shared" si="91"/>
        <v/>
      </c>
      <c r="K247" s="20" t="str">
        <f t="shared" si="92"/>
        <v/>
      </c>
      <c r="L247" s="20" t="str">
        <f t="shared" si="93"/>
        <v/>
      </c>
      <c r="M247" s="20" t="str">
        <f t="shared" si="94"/>
        <v/>
      </c>
      <c r="N247" s="20" t="str">
        <f t="shared" si="95"/>
        <v/>
      </c>
      <c r="O247" s="20" t="str">
        <f t="shared" si="96"/>
        <v/>
      </c>
      <c r="P247" s="20" t="str">
        <f t="shared" si="97"/>
        <v/>
      </c>
      <c r="Q247" s="29" t="str">
        <f t="shared" si="98"/>
        <v/>
      </c>
      <c r="R247" s="29" t="str">
        <f t="shared" si="99"/>
        <v/>
      </c>
      <c r="S247" s="29" t="str">
        <f t="shared" si="100"/>
        <v/>
      </c>
      <c r="T247" s="19" t="s">
        <v>39</v>
      </c>
    </row>
    <row r="248" spans="1:20" hidden="1" x14ac:dyDescent="0.2">
      <c r="A248" s="21" t="s">
        <v>25</v>
      </c>
      <c r="B248" s="213"/>
      <c r="C248" s="214"/>
      <c r="D248" s="214"/>
      <c r="E248" s="214"/>
      <c r="F248" s="214"/>
      <c r="G248" s="214"/>
      <c r="H248" s="214"/>
      <c r="I248" s="215"/>
      <c r="J248" s="23">
        <f t="shared" ref="J248:P248" si="101">SUM(J231:J247)</f>
        <v>0</v>
      </c>
      <c r="K248" s="23">
        <f t="shared" si="101"/>
        <v>0</v>
      </c>
      <c r="L248" s="23">
        <f t="shared" si="101"/>
        <v>0</v>
      </c>
      <c r="M248" s="23">
        <f t="shared" si="101"/>
        <v>0</v>
      </c>
      <c r="N248" s="23">
        <f t="shared" si="101"/>
        <v>0</v>
      </c>
      <c r="O248" s="23">
        <f t="shared" si="101"/>
        <v>0</v>
      </c>
      <c r="P248" s="23">
        <f t="shared" si="101"/>
        <v>0</v>
      </c>
      <c r="Q248" s="21">
        <f>COUNTIF(Q231:Q247,"E")</f>
        <v>0</v>
      </c>
      <c r="R248" s="21">
        <f>COUNTIF(R231:R247,"C")</f>
        <v>0</v>
      </c>
      <c r="S248" s="21">
        <f>COUNTIF(S231:S247,"VP")</f>
        <v>0</v>
      </c>
      <c r="T248" s="19"/>
    </row>
    <row r="249" spans="1:20" ht="15.75" hidden="1" customHeight="1" x14ac:dyDescent="0.2">
      <c r="A249" s="146" t="s">
        <v>69</v>
      </c>
      <c r="B249" s="207"/>
      <c r="C249" s="207"/>
      <c r="D249" s="207"/>
      <c r="E249" s="207"/>
      <c r="F249" s="207"/>
      <c r="G249" s="207"/>
      <c r="H249" s="207"/>
      <c r="I249" s="207"/>
      <c r="J249" s="207"/>
      <c r="K249" s="207"/>
      <c r="L249" s="207"/>
      <c r="M249" s="207"/>
      <c r="N249" s="207"/>
      <c r="O249" s="207"/>
      <c r="P249" s="207"/>
      <c r="Q249" s="207"/>
      <c r="R249" s="207"/>
      <c r="S249" s="207"/>
      <c r="T249" s="147"/>
    </row>
    <row r="250" spans="1:20" hidden="1" x14ac:dyDescent="0.2">
      <c r="A250" s="32" t="str">
        <f>IF(ISNA(INDEX($A$34:$T$135,MATCH($B250,$B$34:$B$135,0),1)),"",INDEX($A$34:$T$135,MATCH($B250,$B$34:$B$135,0),1))</f>
        <v/>
      </c>
      <c r="B250" s="205"/>
      <c r="C250" s="205"/>
      <c r="D250" s="205"/>
      <c r="E250" s="205"/>
      <c r="F250" s="205"/>
      <c r="G250" s="205"/>
      <c r="H250" s="205"/>
      <c r="I250" s="205"/>
      <c r="J250" s="20" t="str">
        <f>IF(ISNA(INDEX($A$34:$T$135,MATCH($B250,$B$34:$B$135,0),10)),"",INDEX($A$34:$T$135,MATCH($B250,$B$34:$B$135,0),10))</f>
        <v/>
      </c>
      <c r="K250" s="20" t="str">
        <f>IF(ISNA(INDEX($A$34:$T$135,MATCH($B250,$B$34:$B$135,0),11)),"",INDEX($A$34:$T$135,MATCH($B250,$B$34:$B$135,0),11))</f>
        <v/>
      </c>
      <c r="L250" s="20" t="str">
        <f>IF(ISNA(INDEX($A$34:$T$135,MATCH($B250,$B$34:$B$135,0),12)),"",INDEX($A$34:$T$135,MATCH($B250,$B$34:$B$135,0),12))</f>
        <v/>
      </c>
      <c r="M250" s="20" t="str">
        <f>IF(ISNA(INDEX($A$34:$T$135,MATCH($B250,$B$34:$B$135,0),13)),"",INDEX($A$34:$T$135,MATCH($B250,$B$34:$B$135,0),13))</f>
        <v/>
      </c>
      <c r="N250" s="20" t="str">
        <f>IF(ISNA(INDEX($A$34:$T$135,MATCH($B250,$B$34:$B$135,0),14)),"",INDEX($A$34:$T$135,MATCH($B250,$B$34:$B$135,0),14))</f>
        <v/>
      </c>
      <c r="O250" s="20" t="str">
        <f>IF(ISNA(INDEX($A$34:$T$135,MATCH($B250,$B$34:$B$135,0),15)),"",INDEX($A$34:$T$135,MATCH($B250,$B$34:$B$135,0),15))</f>
        <v/>
      </c>
      <c r="P250" s="20" t="str">
        <f>IF(ISNA(INDEX($A$34:$T$135,MATCH($B250,$B$34:$B$135,0),16)),"",INDEX($A$34:$T$135,MATCH($B250,$B$34:$B$135,0),16))</f>
        <v/>
      </c>
      <c r="Q250" s="29" t="str">
        <f>IF(ISNA(INDEX($A$34:$T$135,MATCH($B250,$B$34:$B$135,0),17)),"",INDEX($A$34:$T$135,MATCH($B250,$B$34:$B$135,0),17))</f>
        <v/>
      </c>
      <c r="R250" s="29" t="str">
        <f>IF(ISNA(INDEX($A$34:$T$135,MATCH($B250,$B$34:$B$135,0),18)),"",INDEX($A$34:$T$135,MATCH($B250,$B$34:$B$135,0),18))</f>
        <v/>
      </c>
      <c r="S250" s="29" t="str">
        <f>IF(ISNA(INDEX($A$34:$T$135,MATCH($B250,$B$34:$B$135,0),19)),"",INDEX($A$34:$T$135,MATCH($B250,$B$34:$B$135,0),19))</f>
        <v/>
      </c>
      <c r="T250" s="19" t="s">
        <v>39</v>
      </c>
    </row>
    <row r="251" spans="1:20" hidden="1" x14ac:dyDescent="0.2">
      <c r="A251" s="32" t="str">
        <f>IF(ISNA(INDEX($A$34:$T$135,MATCH($B251,$B$34:$B$135,0),1)),"",INDEX($A$34:$T$135,MATCH($B251,$B$34:$B$135,0),1))</f>
        <v/>
      </c>
      <c r="B251" s="205"/>
      <c r="C251" s="205"/>
      <c r="D251" s="205"/>
      <c r="E251" s="205"/>
      <c r="F251" s="205"/>
      <c r="G251" s="205"/>
      <c r="H251" s="205"/>
      <c r="I251" s="205"/>
      <c r="J251" s="20" t="str">
        <f>IF(ISNA(INDEX($A$34:$T$135,MATCH($B251,$B$34:$B$135,0),10)),"",INDEX($A$34:$T$135,MATCH($B251,$B$34:$B$135,0),10))</f>
        <v/>
      </c>
      <c r="K251" s="20" t="str">
        <f>IF(ISNA(INDEX($A$34:$T$135,MATCH($B251,$B$34:$B$135,0),11)),"",INDEX($A$34:$T$135,MATCH($B251,$B$34:$B$135,0),11))</f>
        <v/>
      </c>
      <c r="L251" s="20" t="str">
        <f>IF(ISNA(INDEX($A$34:$T$135,MATCH($B251,$B$34:$B$135,0),12)),"",INDEX($A$34:$T$135,MATCH($B251,$B$34:$B$135,0),12))</f>
        <v/>
      </c>
      <c r="M251" s="20" t="str">
        <f>IF(ISNA(INDEX($A$34:$T$135,MATCH($B251,$B$34:$B$135,0),13)),"",INDEX($A$34:$T$135,MATCH($B251,$B$34:$B$135,0),13))</f>
        <v/>
      </c>
      <c r="N251" s="20" t="str">
        <f>IF(ISNA(INDEX($A$34:$T$135,MATCH($B251,$B$34:$B$135,0),14)),"",INDEX($A$34:$T$135,MATCH($B251,$B$34:$B$135,0),14))</f>
        <v/>
      </c>
      <c r="O251" s="20" t="str">
        <f>IF(ISNA(INDEX($A$34:$T$135,MATCH($B251,$B$34:$B$135,0),15)),"",INDEX($A$34:$T$135,MATCH($B251,$B$34:$B$135,0),15))</f>
        <v/>
      </c>
      <c r="P251" s="20" t="str">
        <f>IF(ISNA(INDEX($A$34:$T$135,MATCH($B251,$B$34:$B$135,0),16)),"",INDEX($A$34:$T$135,MATCH($B251,$B$34:$B$135,0),16))</f>
        <v/>
      </c>
      <c r="Q251" s="29" t="str">
        <f>IF(ISNA(INDEX($A$34:$T$135,MATCH($B251,$B$34:$B$135,0),17)),"",INDEX($A$34:$T$135,MATCH($B251,$B$34:$B$135,0),17))</f>
        <v/>
      </c>
      <c r="R251" s="29" t="str">
        <f>IF(ISNA(INDEX($A$34:$T$135,MATCH($B251,$B$34:$B$135,0),18)),"",INDEX($A$34:$T$135,MATCH($B251,$B$34:$B$135,0),18))</f>
        <v/>
      </c>
      <c r="S251" s="29" t="str">
        <f>IF(ISNA(INDEX($A$34:$T$135,MATCH($B251,$B$34:$B$135,0),19)),"",INDEX($A$34:$T$135,MATCH($B251,$B$34:$B$135,0),19))</f>
        <v/>
      </c>
      <c r="T251" s="19" t="s">
        <v>39</v>
      </c>
    </row>
    <row r="252" spans="1:20" hidden="1" x14ac:dyDescent="0.2">
      <c r="A252" s="32" t="str">
        <f>IF(ISNA(INDEX($A$34:$T$135,MATCH($B252,$B$34:$B$135,0),1)),"",INDEX($A$34:$T$135,MATCH($B252,$B$34:$B$135,0),1))</f>
        <v/>
      </c>
      <c r="B252" s="205"/>
      <c r="C252" s="205"/>
      <c r="D252" s="205"/>
      <c r="E252" s="205"/>
      <c r="F252" s="205"/>
      <c r="G252" s="205"/>
      <c r="H252" s="205"/>
      <c r="I252" s="205"/>
      <c r="J252" s="20" t="str">
        <f>IF(ISNA(INDEX($A$34:$T$135,MATCH($B252,$B$34:$B$135,0),10)),"",INDEX($A$34:$T$135,MATCH($B252,$B$34:$B$135,0),10))</f>
        <v/>
      </c>
      <c r="K252" s="20" t="str">
        <f>IF(ISNA(INDEX($A$34:$T$135,MATCH($B252,$B$34:$B$135,0),11)),"",INDEX($A$34:$T$135,MATCH($B252,$B$34:$B$135,0),11))</f>
        <v/>
      </c>
      <c r="L252" s="20" t="str">
        <f>IF(ISNA(INDEX($A$34:$T$135,MATCH($B252,$B$34:$B$135,0),12)),"",INDEX($A$34:$T$135,MATCH($B252,$B$34:$B$135,0),12))</f>
        <v/>
      </c>
      <c r="M252" s="20" t="str">
        <f>IF(ISNA(INDEX($A$34:$T$135,MATCH($B252,$B$34:$B$135,0),13)),"",INDEX($A$34:$T$135,MATCH($B252,$B$34:$B$135,0),13))</f>
        <v/>
      </c>
      <c r="N252" s="20" t="str">
        <f>IF(ISNA(INDEX($A$34:$T$135,MATCH($B252,$B$34:$B$135,0),14)),"",INDEX($A$34:$T$135,MATCH($B252,$B$34:$B$135,0),14))</f>
        <v/>
      </c>
      <c r="O252" s="20" t="str">
        <f>IF(ISNA(INDEX($A$34:$T$135,MATCH($B252,$B$34:$B$135,0),15)),"",INDEX($A$34:$T$135,MATCH($B252,$B$34:$B$135,0),15))</f>
        <v/>
      </c>
      <c r="P252" s="20" t="str">
        <f>IF(ISNA(INDEX($A$34:$T$135,MATCH($B252,$B$34:$B$135,0),16)),"",INDEX($A$34:$T$135,MATCH($B252,$B$34:$B$135,0),16))</f>
        <v/>
      </c>
      <c r="Q252" s="29" t="str">
        <f>IF(ISNA(INDEX($A$34:$T$135,MATCH($B252,$B$34:$B$135,0),17)),"",INDEX($A$34:$T$135,MATCH($B252,$B$34:$B$135,0),17))</f>
        <v/>
      </c>
      <c r="R252" s="29" t="str">
        <f>IF(ISNA(INDEX($A$34:$T$135,MATCH($B252,$B$34:$B$135,0),18)),"",INDEX($A$34:$T$135,MATCH($B252,$B$34:$B$135,0),18))</f>
        <v/>
      </c>
      <c r="S252" s="29" t="str">
        <f>IF(ISNA(INDEX($A$34:$T$135,MATCH($B252,$B$34:$B$135,0),19)),"",INDEX($A$34:$T$135,MATCH($B252,$B$34:$B$135,0),19))</f>
        <v/>
      </c>
      <c r="T252" s="19" t="s">
        <v>39</v>
      </c>
    </row>
    <row r="253" spans="1:20" hidden="1" x14ac:dyDescent="0.2">
      <c r="A253" s="32" t="str">
        <f>IF(ISNA(INDEX($A$34:$T$135,MATCH($B253,$B$34:$B$135,0),1)),"",INDEX($A$34:$T$135,MATCH($B253,$B$34:$B$135,0),1))</f>
        <v/>
      </c>
      <c r="B253" s="205"/>
      <c r="C253" s="205"/>
      <c r="D253" s="205"/>
      <c r="E253" s="205"/>
      <c r="F253" s="205"/>
      <c r="G253" s="205"/>
      <c r="H253" s="205"/>
      <c r="I253" s="205"/>
      <c r="J253" s="20" t="str">
        <f>IF(ISNA(INDEX($A$34:$T$135,MATCH($B253,$B$34:$B$135,0),10)),"",INDEX($A$34:$T$135,MATCH($B253,$B$34:$B$135,0),10))</f>
        <v/>
      </c>
      <c r="K253" s="20" t="str">
        <f>IF(ISNA(INDEX($A$34:$T$135,MATCH($B253,$B$34:$B$135,0),11)),"",INDEX($A$34:$T$135,MATCH($B253,$B$34:$B$135,0),11))</f>
        <v/>
      </c>
      <c r="L253" s="20" t="str">
        <f>IF(ISNA(INDEX($A$34:$T$135,MATCH($B253,$B$34:$B$135,0),12)),"",INDEX($A$34:$T$135,MATCH($B253,$B$34:$B$135,0),12))</f>
        <v/>
      </c>
      <c r="M253" s="20" t="str">
        <f>IF(ISNA(INDEX($A$34:$T$135,MATCH($B253,$B$34:$B$135,0),13)),"",INDEX($A$34:$T$135,MATCH($B253,$B$34:$B$135,0),13))</f>
        <v/>
      </c>
      <c r="N253" s="20" t="str">
        <f>IF(ISNA(INDEX($A$34:$T$135,MATCH($B253,$B$34:$B$135,0),14)),"",INDEX($A$34:$T$135,MATCH($B253,$B$34:$B$135,0),14))</f>
        <v/>
      </c>
      <c r="O253" s="20" t="str">
        <f>IF(ISNA(INDEX($A$34:$T$135,MATCH($B253,$B$34:$B$135,0),15)),"",INDEX($A$34:$T$135,MATCH($B253,$B$34:$B$135,0),15))</f>
        <v/>
      </c>
      <c r="P253" s="20" t="str">
        <f>IF(ISNA(INDEX($A$34:$T$135,MATCH($B253,$B$34:$B$135,0),16)),"",INDEX($A$34:$T$135,MATCH($B253,$B$34:$B$135,0),16))</f>
        <v/>
      </c>
      <c r="Q253" s="29" t="str">
        <f>IF(ISNA(INDEX($A$34:$T$135,MATCH($B253,$B$34:$B$135,0),17)),"",INDEX($A$34:$T$135,MATCH($B253,$B$34:$B$135,0),17))</f>
        <v/>
      </c>
      <c r="R253" s="29" t="str">
        <f>IF(ISNA(INDEX($A$34:$T$135,MATCH($B253,$B$34:$B$135,0),18)),"",INDEX($A$34:$T$135,MATCH($B253,$B$34:$B$135,0),18))</f>
        <v/>
      </c>
      <c r="S253" s="29" t="str">
        <f>IF(ISNA(INDEX($A$34:$T$135,MATCH($B253,$B$34:$B$135,0),19)),"",INDEX($A$34:$T$135,MATCH($B253,$B$34:$B$135,0),19))</f>
        <v/>
      </c>
      <c r="T253" s="19" t="s">
        <v>39</v>
      </c>
    </row>
    <row r="254" spans="1:20" hidden="1" x14ac:dyDescent="0.2">
      <c r="A254" s="21" t="s">
        <v>25</v>
      </c>
      <c r="B254" s="211"/>
      <c r="C254" s="211"/>
      <c r="D254" s="211"/>
      <c r="E254" s="211"/>
      <c r="F254" s="211"/>
      <c r="G254" s="211"/>
      <c r="H254" s="211"/>
      <c r="I254" s="211"/>
      <c r="J254" s="23">
        <f t="shared" ref="J254:P254" si="102">SUM(J250:J253)</f>
        <v>0</v>
      </c>
      <c r="K254" s="23">
        <f t="shared" si="102"/>
        <v>0</v>
      </c>
      <c r="L254" s="23">
        <f t="shared" si="102"/>
        <v>0</v>
      </c>
      <c r="M254" s="23">
        <f t="shared" si="102"/>
        <v>0</v>
      </c>
      <c r="N254" s="23">
        <f t="shared" si="102"/>
        <v>0</v>
      </c>
      <c r="O254" s="23">
        <f t="shared" si="102"/>
        <v>0</v>
      </c>
      <c r="P254" s="23">
        <f t="shared" si="102"/>
        <v>0</v>
      </c>
      <c r="Q254" s="21">
        <f>COUNTIF(Q250:Q253,"E")</f>
        <v>0</v>
      </c>
      <c r="R254" s="21">
        <f>COUNTIF(R250:R253,"C")</f>
        <v>0</v>
      </c>
      <c r="S254" s="21">
        <f>COUNTIF(S250:S253,"VP")</f>
        <v>0</v>
      </c>
      <c r="T254" s="22"/>
    </row>
    <row r="255" spans="1:20" ht="18.75" hidden="1" customHeight="1" x14ac:dyDescent="0.2">
      <c r="A255" s="177" t="s">
        <v>77</v>
      </c>
      <c r="B255" s="178"/>
      <c r="C255" s="178"/>
      <c r="D255" s="178"/>
      <c r="E255" s="178"/>
      <c r="F255" s="178"/>
      <c r="G255" s="178"/>
      <c r="H255" s="178"/>
      <c r="I255" s="179"/>
      <c r="J255" s="23">
        <f t="shared" ref="J255:S255" si="103">SUM(J248,J254)</f>
        <v>0</v>
      </c>
      <c r="K255" s="23">
        <f t="shared" si="103"/>
        <v>0</v>
      </c>
      <c r="L255" s="23">
        <f t="shared" si="103"/>
        <v>0</v>
      </c>
      <c r="M255" s="23">
        <f t="shared" si="103"/>
        <v>0</v>
      </c>
      <c r="N255" s="23">
        <f t="shared" si="103"/>
        <v>0</v>
      </c>
      <c r="O255" s="23">
        <f t="shared" si="103"/>
        <v>0</v>
      </c>
      <c r="P255" s="23">
        <f t="shared" si="103"/>
        <v>0</v>
      </c>
      <c r="Q255" s="23">
        <f t="shared" si="103"/>
        <v>0</v>
      </c>
      <c r="R255" s="23">
        <f t="shared" si="103"/>
        <v>0</v>
      </c>
      <c r="S255" s="23">
        <f t="shared" si="103"/>
        <v>0</v>
      </c>
      <c r="T255" s="28"/>
    </row>
    <row r="256" spans="1:20" ht="13.5" hidden="1" customHeight="1" x14ac:dyDescent="0.2">
      <c r="A256" s="180" t="s">
        <v>48</v>
      </c>
      <c r="B256" s="181"/>
      <c r="C256" s="181"/>
      <c r="D256" s="181"/>
      <c r="E256" s="181"/>
      <c r="F256" s="181"/>
      <c r="G256" s="181"/>
      <c r="H256" s="181"/>
      <c r="I256" s="181"/>
      <c r="J256" s="182"/>
      <c r="K256" s="23">
        <f t="shared" ref="K256:P256" si="104">K248*14+K254*12</f>
        <v>0</v>
      </c>
      <c r="L256" s="23">
        <f t="shared" si="104"/>
        <v>0</v>
      </c>
      <c r="M256" s="23">
        <f t="shared" si="104"/>
        <v>0</v>
      </c>
      <c r="N256" s="23">
        <f t="shared" si="104"/>
        <v>0</v>
      </c>
      <c r="O256" s="23">
        <f t="shared" si="104"/>
        <v>0</v>
      </c>
      <c r="P256" s="23">
        <f t="shared" si="104"/>
        <v>0</v>
      </c>
      <c r="Q256" s="186"/>
      <c r="R256" s="187"/>
      <c r="S256" s="187"/>
      <c r="T256" s="188"/>
    </row>
    <row r="257" spans="1:20" ht="16.5" hidden="1" customHeight="1" x14ac:dyDescent="0.2">
      <c r="A257" s="183"/>
      <c r="B257" s="184"/>
      <c r="C257" s="184"/>
      <c r="D257" s="184"/>
      <c r="E257" s="184"/>
      <c r="F257" s="184"/>
      <c r="G257" s="184"/>
      <c r="H257" s="184"/>
      <c r="I257" s="184"/>
      <c r="J257" s="185"/>
      <c r="K257" s="192">
        <f>SUM(K256:M256)</f>
        <v>0</v>
      </c>
      <c r="L257" s="193"/>
      <c r="M257" s="194"/>
      <c r="N257" s="195">
        <f>SUM(N256:O256)</f>
        <v>0</v>
      </c>
      <c r="O257" s="196"/>
      <c r="P257" s="197"/>
      <c r="Q257" s="189"/>
      <c r="R257" s="190"/>
      <c r="S257" s="190"/>
      <c r="T257" s="191"/>
    </row>
    <row r="258" spans="1:20" ht="17.25" hidden="1" customHeight="1" x14ac:dyDescent="0.2"/>
    <row r="259" spans="1:20" ht="18.75" customHeight="1" x14ac:dyDescent="0.2">
      <c r="B259" s="2"/>
      <c r="C259" s="2"/>
      <c r="D259" s="2"/>
      <c r="E259" s="2"/>
      <c r="F259" s="2"/>
      <c r="G259" s="2"/>
      <c r="M259" s="8"/>
      <c r="N259" s="8"/>
      <c r="O259" s="8"/>
      <c r="P259" s="8"/>
      <c r="Q259" s="8"/>
      <c r="R259" s="8"/>
      <c r="S259" s="8"/>
    </row>
    <row r="260" spans="1:20" ht="20.25" customHeight="1" x14ac:dyDescent="0.2">
      <c r="A260" s="211" t="s">
        <v>104</v>
      </c>
      <c r="B260" s="208"/>
      <c r="C260" s="208"/>
      <c r="D260" s="208"/>
      <c r="E260" s="208"/>
      <c r="F260" s="208"/>
      <c r="G260" s="208"/>
      <c r="H260" s="208"/>
      <c r="I260" s="208"/>
      <c r="J260" s="208"/>
      <c r="K260" s="208"/>
      <c r="L260" s="208"/>
      <c r="M260" s="208"/>
      <c r="N260" s="208"/>
      <c r="O260" s="208"/>
      <c r="P260" s="208"/>
      <c r="Q260" s="208"/>
      <c r="R260" s="208"/>
      <c r="S260" s="208"/>
      <c r="T260" s="208"/>
    </row>
    <row r="261" spans="1:20" ht="21" customHeight="1" x14ac:dyDescent="0.2">
      <c r="A261" s="211" t="s">
        <v>27</v>
      </c>
      <c r="B261" s="211" t="s">
        <v>26</v>
      </c>
      <c r="C261" s="211"/>
      <c r="D261" s="211"/>
      <c r="E261" s="211"/>
      <c r="F261" s="211"/>
      <c r="G261" s="211"/>
      <c r="H261" s="211"/>
      <c r="I261" s="211"/>
      <c r="J261" s="145" t="s">
        <v>40</v>
      </c>
      <c r="K261" s="145" t="s">
        <v>24</v>
      </c>
      <c r="L261" s="145"/>
      <c r="M261" s="145"/>
      <c r="N261" s="145" t="s">
        <v>41</v>
      </c>
      <c r="O261" s="145"/>
      <c r="P261" s="145"/>
      <c r="Q261" s="145" t="s">
        <v>23</v>
      </c>
      <c r="R261" s="145"/>
      <c r="S261" s="145"/>
      <c r="T261" s="145" t="s">
        <v>22</v>
      </c>
    </row>
    <row r="262" spans="1:20" ht="18" customHeight="1" x14ac:dyDescent="0.2">
      <c r="A262" s="211"/>
      <c r="B262" s="211"/>
      <c r="C262" s="211"/>
      <c r="D262" s="211"/>
      <c r="E262" s="211"/>
      <c r="F262" s="211"/>
      <c r="G262" s="211"/>
      <c r="H262" s="211"/>
      <c r="I262" s="211"/>
      <c r="J262" s="145"/>
      <c r="K262" s="30" t="s">
        <v>28</v>
      </c>
      <c r="L262" s="30" t="s">
        <v>29</v>
      </c>
      <c r="M262" s="30" t="s">
        <v>30</v>
      </c>
      <c r="N262" s="30" t="s">
        <v>34</v>
      </c>
      <c r="O262" s="30" t="s">
        <v>7</v>
      </c>
      <c r="P262" s="30" t="s">
        <v>31</v>
      </c>
      <c r="Q262" s="30" t="s">
        <v>32</v>
      </c>
      <c r="R262" s="30" t="s">
        <v>28</v>
      </c>
      <c r="S262" s="30" t="s">
        <v>33</v>
      </c>
      <c r="T262" s="145"/>
    </row>
    <row r="263" spans="1:20" ht="19.5" customHeight="1" x14ac:dyDescent="0.2">
      <c r="A263" s="146" t="s">
        <v>67</v>
      </c>
      <c r="B263" s="207"/>
      <c r="C263" s="207"/>
      <c r="D263" s="207"/>
      <c r="E263" s="207"/>
      <c r="F263" s="207"/>
      <c r="G263" s="207"/>
      <c r="H263" s="207"/>
      <c r="I263" s="207"/>
      <c r="J263" s="207"/>
      <c r="K263" s="207"/>
      <c r="L263" s="207"/>
      <c r="M263" s="207"/>
      <c r="N263" s="207"/>
      <c r="O263" s="207"/>
      <c r="P263" s="207"/>
      <c r="Q263" s="207"/>
      <c r="R263" s="207"/>
      <c r="S263" s="207"/>
      <c r="T263" s="147"/>
    </row>
    <row r="264" spans="1:20" ht="27.75" customHeight="1" x14ac:dyDescent="0.2">
      <c r="A264" s="32" t="str">
        <f t="shared" ref="A264:A280" si="105">IF(ISNA(INDEX($A$34:$T$135,MATCH($B264,$B$34:$B$135,0),1)),"",INDEX($A$34:$T$135,MATCH($B264,$B$34:$B$135,0),1))</f>
        <v>UMR2184</v>
      </c>
      <c r="B264" s="206" t="s">
        <v>164</v>
      </c>
      <c r="C264" s="206"/>
      <c r="D264" s="206"/>
      <c r="E264" s="206"/>
      <c r="F264" s="206"/>
      <c r="G264" s="206"/>
      <c r="H264" s="206"/>
      <c r="I264" s="206"/>
      <c r="J264" s="20">
        <f t="shared" ref="J264:J280" si="106">IF(ISNA(INDEX($A$34:$T$135,MATCH($B264,$B$34:$B$135,0),10)),"",INDEX($A$34:$T$135,MATCH($B264,$B$34:$B$135,0),10))</f>
        <v>7</v>
      </c>
      <c r="K264" s="20">
        <f t="shared" ref="K264:K280" si="107">IF(ISNA(INDEX($A$34:$T$135,MATCH($B264,$B$34:$B$135,0),11)),"",INDEX($A$34:$T$135,MATCH($B264,$B$34:$B$135,0),11))</f>
        <v>2</v>
      </c>
      <c r="L264" s="20">
        <f t="shared" ref="L264:L280" si="108">IF(ISNA(INDEX($A$34:$T$135,MATCH($B264,$B$34:$B$135,0),12)),"",INDEX($A$34:$T$135,MATCH($B264,$B$34:$B$135,0),12))</f>
        <v>2</v>
      </c>
      <c r="M264" s="20">
        <f t="shared" ref="M264:M280" si="109">IF(ISNA(INDEX($A$34:$T$135,MATCH($B264,$B$34:$B$135,0),13)),"",INDEX($A$34:$T$135,MATCH($B264,$B$34:$B$135,0),13))</f>
        <v>0</v>
      </c>
      <c r="N264" s="20">
        <f t="shared" ref="N264:N280" si="110">IF(ISNA(INDEX($A$34:$T$135,MATCH($B264,$B$34:$B$135,0),14)),"",INDEX($A$34:$T$135,MATCH($B264,$B$34:$B$135,0),14))</f>
        <v>4</v>
      </c>
      <c r="O264" s="20">
        <f t="shared" ref="O264:O280" si="111">IF(ISNA(INDEX($A$34:$T$135,MATCH($B264,$B$34:$B$135,0),15)),"",INDEX($A$34:$T$135,MATCH($B264,$B$34:$B$135,0),15))</f>
        <v>9</v>
      </c>
      <c r="P264" s="20">
        <f t="shared" ref="P264:P280" si="112">IF(ISNA(INDEX($A$34:$T$135,MATCH($B264,$B$34:$B$135,0),16)),"",INDEX($A$34:$T$135,MATCH($B264,$B$34:$B$135,0),16))</f>
        <v>13</v>
      </c>
      <c r="Q264" s="29" t="str">
        <f t="shared" ref="Q264:Q280" si="113">IF(ISNA(INDEX($A$34:$T$135,MATCH($B264,$B$34:$B$135,0),17)),"",INDEX($A$34:$T$135,MATCH($B264,$B$34:$B$135,0),17))</f>
        <v>E</v>
      </c>
      <c r="R264" s="29">
        <f t="shared" ref="R264:R280" si="114">IF(ISNA(INDEX($A$34:$T$135,MATCH($B264,$B$34:$B$135,0),18)),"",INDEX($A$34:$T$135,MATCH($B264,$B$34:$B$135,0),18))</f>
        <v>0</v>
      </c>
      <c r="S264" s="29">
        <f t="shared" ref="S264:S280" si="115">IF(ISNA(INDEX($A$34:$T$135,MATCH($B264,$B$34:$B$135,0),19)),"",INDEX($A$34:$T$135,MATCH($B264,$B$34:$B$135,0),19))</f>
        <v>0</v>
      </c>
      <c r="T264" s="19" t="s">
        <v>101</v>
      </c>
    </row>
    <row r="265" spans="1:20" x14ac:dyDescent="0.2">
      <c r="A265" s="32" t="str">
        <f t="shared" si="105"/>
        <v>UMR2185</v>
      </c>
      <c r="B265" s="206" t="s">
        <v>166</v>
      </c>
      <c r="C265" s="206"/>
      <c r="D265" s="206"/>
      <c r="E265" s="206"/>
      <c r="F265" s="206"/>
      <c r="G265" s="206"/>
      <c r="H265" s="206"/>
      <c r="I265" s="206"/>
      <c r="J265" s="20">
        <f t="shared" si="106"/>
        <v>7</v>
      </c>
      <c r="K265" s="20">
        <f t="shared" si="107"/>
        <v>2</v>
      </c>
      <c r="L265" s="20">
        <f t="shared" si="108"/>
        <v>2</v>
      </c>
      <c r="M265" s="20">
        <f t="shared" si="109"/>
        <v>0</v>
      </c>
      <c r="N265" s="20">
        <f t="shared" si="110"/>
        <v>4</v>
      </c>
      <c r="O265" s="20">
        <f t="shared" si="111"/>
        <v>9</v>
      </c>
      <c r="P265" s="20">
        <f t="shared" si="112"/>
        <v>13</v>
      </c>
      <c r="Q265" s="29" t="str">
        <f t="shared" si="113"/>
        <v>E</v>
      </c>
      <c r="R265" s="29">
        <f t="shared" si="114"/>
        <v>0</v>
      </c>
      <c r="S265" s="29">
        <f t="shared" si="115"/>
        <v>0</v>
      </c>
      <c r="T265" s="19" t="s">
        <v>101</v>
      </c>
    </row>
    <row r="266" spans="1:20" x14ac:dyDescent="0.2">
      <c r="A266" s="32" t="str">
        <f t="shared" si="105"/>
        <v>UMR2186</v>
      </c>
      <c r="B266" s="206" t="s">
        <v>168</v>
      </c>
      <c r="C266" s="206"/>
      <c r="D266" s="206"/>
      <c r="E266" s="206"/>
      <c r="F266" s="206"/>
      <c r="G266" s="206"/>
      <c r="H266" s="206"/>
      <c r="I266" s="206"/>
      <c r="J266" s="20">
        <f t="shared" si="106"/>
        <v>6</v>
      </c>
      <c r="K266" s="20">
        <f t="shared" si="107"/>
        <v>2</v>
      </c>
      <c r="L266" s="20">
        <f t="shared" si="108"/>
        <v>1</v>
      </c>
      <c r="M266" s="20">
        <f t="shared" si="109"/>
        <v>0</v>
      </c>
      <c r="N266" s="20">
        <f t="shared" si="110"/>
        <v>3</v>
      </c>
      <c r="O266" s="20">
        <f t="shared" si="111"/>
        <v>8</v>
      </c>
      <c r="P266" s="20">
        <f t="shared" si="112"/>
        <v>11</v>
      </c>
      <c r="Q266" s="29" t="str">
        <f t="shared" si="113"/>
        <v>E</v>
      </c>
      <c r="R266" s="29">
        <f t="shared" si="114"/>
        <v>0</v>
      </c>
      <c r="S266" s="29">
        <f t="shared" si="115"/>
        <v>0</v>
      </c>
      <c r="T266" s="19" t="s">
        <v>101</v>
      </c>
    </row>
    <row r="267" spans="1:20" ht="27" customHeight="1" x14ac:dyDescent="0.2">
      <c r="A267" s="32" t="str">
        <f t="shared" si="105"/>
        <v>UMR2287</v>
      </c>
      <c r="B267" s="206" t="s">
        <v>173</v>
      </c>
      <c r="C267" s="206"/>
      <c r="D267" s="206"/>
      <c r="E267" s="206"/>
      <c r="F267" s="206"/>
      <c r="G267" s="206"/>
      <c r="H267" s="206"/>
      <c r="I267" s="206"/>
      <c r="J267" s="20">
        <f t="shared" si="106"/>
        <v>7</v>
      </c>
      <c r="K267" s="20">
        <f t="shared" si="107"/>
        <v>2</v>
      </c>
      <c r="L267" s="20">
        <f t="shared" si="108"/>
        <v>2</v>
      </c>
      <c r="M267" s="20">
        <f t="shared" si="109"/>
        <v>0</v>
      </c>
      <c r="N267" s="20">
        <f t="shared" si="110"/>
        <v>4</v>
      </c>
      <c r="O267" s="20">
        <f t="shared" si="111"/>
        <v>9</v>
      </c>
      <c r="P267" s="20">
        <f t="shared" si="112"/>
        <v>13</v>
      </c>
      <c r="Q267" s="29" t="str">
        <f t="shared" si="113"/>
        <v>E</v>
      </c>
      <c r="R267" s="29">
        <f t="shared" si="114"/>
        <v>0</v>
      </c>
      <c r="S267" s="29">
        <f t="shared" si="115"/>
        <v>0</v>
      </c>
      <c r="T267" s="19" t="s">
        <v>101</v>
      </c>
    </row>
    <row r="268" spans="1:20" x14ac:dyDescent="0.2">
      <c r="A268" s="32" t="str">
        <f t="shared" si="105"/>
        <v>UMR2288</v>
      </c>
      <c r="B268" s="206" t="s">
        <v>175</v>
      </c>
      <c r="C268" s="206"/>
      <c r="D268" s="206"/>
      <c r="E268" s="206"/>
      <c r="F268" s="206"/>
      <c r="G268" s="206"/>
      <c r="H268" s="206"/>
      <c r="I268" s="206"/>
      <c r="J268" s="20">
        <f t="shared" si="106"/>
        <v>7</v>
      </c>
      <c r="K268" s="20">
        <f t="shared" si="107"/>
        <v>2</v>
      </c>
      <c r="L268" s="20">
        <f t="shared" si="108"/>
        <v>2</v>
      </c>
      <c r="M268" s="20">
        <f t="shared" si="109"/>
        <v>0</v>
      </c>
      <c r="N268" s="20">
        <f t="shared" si="110"/>
        <v>4</v>
      </c>
      <c r="O268" s="20">
        <f t="shared" si="111"/>
        <v>9</v>
      </c>
      <c r="P268" s="20">
        <f t="shared" si="112"/>
        <v>13</v>
      </c>
      <c r="Q268" s="29" t="str">
        <f t="shared" si="113"/>
        <v>E</v>
      </c>
      <c r="R268" s="29">
        <f t="shared" si="114"/>
        <v>0</v>
      </c>
      <c r="S268" s="29">
        <f t="shared" si="115"/>
        <v>0</v>
      </c>
      <c r="T268" s="19" t="s">
        <v>101</v>
      </c>
    </row>
    <row r="269" spans="1:20" ht="24.75" customHeight="1" x14ac:dyDescent="0.2">
      <c r="A269" s="32" t="str">
        <f t="shared" si="105"/>
        <v>UMR2289</v>
      </c>
      <c r="B269" s="206" t="s">
        <v>177</v>
      </c>
      <c r="C269" s="206"/>
      <c r="D269" s="206"/>
      <c r="E269" s="206"/>
      <c r="F269" s="206"/>
      <c r="G269" s="206"/>
      <c r="H269" s="206"/>
      <c r="I269" s="206"/>
      <c r="J269" s="20">
        <f t="shared" si="106"/>
        <v>6</v>
      </c>
      <c r="K269" s="20">
        <f t="shared" si="107"/>
        <v>2</v>
      </c>
      <c r="L269" s="20">
        <f t="shared" si="108"/>
        <v>1</v>
      </c>
      <c r="M269" s="20">
        <f t="shared" si="109"/>
        <v>0</v>
      </c>
      <c r="N269" s="20">
        <f t="shared" si="110"/>
        <v>3</v>
      </c>
      <c r="O269" s="20">
        <f t="shared" si="111"/>
        <v>8</v>
      </c>
      <c r="P269" s="20">
        <f t="shared" si="112"/>
        <v>11</v>
      </c>
      <c r="Q269" s="29" t="str">
        <f t="shared" si="113"/>
        <v>E</v>
      </c>
      <c r="R269" s="29">
        <f t="shared" si="114"/>
        <v>0</v>
      </c>
      <c r="S269" s="29">
        <f t="shared" si="115"/>
        <v>0</v>
      </c>
      <c r="T269" s="19" t="s">
        <v>101</v>
      </c>
    </row>
    <row r="270" spans="1:20" x14ac:dyDescent="0.2">
      <c r="A270" s="32" t="str">
        <f t="shared" si="105"/>
        <v>UMR2390</v>
      </c>
      <c r="B270" s="206" t="s">
        <v>182</v>
      </c>
      <c r="C270" s="206"/>
      <c r="D270" s="206"/>
      <c r="E270" s="206"/>
      <c r="F270" s="206"/>
      <c r="G270" s="206"/>
      <c r="H270" s="206"/>
      <c r="I270" s="206"/>
      <c r="J270" s="20">
        <f t="shared" si="106"/>
        <v>7</v>
      </c>
      <c r="K270" s="20">
        <f t="shared" si="107"/>
        <v>2</v>
      </c>
      <c r="L270" s="20">
        <f t="shared" si="108"/>
        <v>2</v>
      </c>
      <c r="M270" s="20">
        <f t="shared" si="109"/>
        <v>0</v>
      </c>
      <c r="N270" s="20">
        <f t="shared" si="110"/>
        <v>4</v>
      </c>
      <c r="O270" s="20">
        <f t="shared" si="111"/>
        <v>9</v>
      </c>
      <c r="P270" s="20">
        <f t="shared" si="112"/>
        <v>13</v>
      </c>
      <c r="Q270" s="29" t="str">
        <f t="shared" si="113"/>
        <v>E</v>
      </c>
      <c r="R270" s="29">
        <f t="shared" si="114"/>
        <v>0</v>
      </c>
      <c r="S270" s="29">
        <f t="shared" si="115"/>
        <v>0</v>
      </c>
      <c r="T270" s="19" t="s">
        <v>101</v>
      </c>
    </row>
    <row r="271" spans="1:20" x14ac:dyDescent="0.2">
      <c r="A271" s="32" t="str">
        <f t="shared" si="105"/>
        <v>UMR2391</v>
      </c>
      <c r="B271" s="219" t="s">
        <v>189</v>
      </c>
      <c r="C271" s="219"/>
      <c r="D271" s="219"/>
      <c r="E271" s="219"/>
      <c r="F271" s="219"/>
      <c r="G271" s="219"/>
      <c r="H271" s="219"/>
      <c r="I271" s="219"/>
      <c r="J271" s="20">
        <f t="shared" si="106"/>
        <v>6</v>
      </c>
      <c r="K271" s="20">
        <f t="shared" si="107"/>
        <v>2</v>
      </c>
      <c r="L271" s="20">
        <f t="shared" si="108"/>
        <v>2</v>
      </c>
      <c r="M271" s="20">
        <f t="shared" si="109"/>
        <v>0</v>
      </c>
      <c r="N271" s="20">
        <f t="shared" si="110"/>
        <v>4</v>
      </c>
      <c r="O271" s="20">
        <f t="shared" si="111"/>
        <v>7</v>
      </c>
      <c r="P271" s="20">
        <f t="shared" si="112"/>
        <v>11</v>
      </c>
      <c r="Q271" s="29" t="str">
        <f t="shared" si="113"/>
        <v>E</v>
      </c>
      <c r="R271" s="29">
        <f t="shared" si="114"/>
        <v>0</v>
      </c>
      <c r="S271" s="29">
        <f t="shared" si="115"/>
        <v>0</v>
      </c>
      <c r="T271" s="19" t="s">
        <v>101</v>
      </c>
    </row>
    <row r="272" spans="1:20" ht="25.5" customHeight="1" x14ac:dyDescent="0.2">
      <c r="A272" s="32" t="str">
        <f t="shared" si="105"/>
        <v>UMR2392</v>
      </c>
      <c r="B272" s="206" t="s">
        <v>185</v>
      </c>
      <c r="C272" s="206"/>
      <c r="D272" s="206"/>
      <c r="E272" s="206"/>
      <c r="F272" s="206"/>
      <c r="G272" s="206"/>
      <c r="H272" s="206"/>
      <c r="I272" s="206"/>
      <c r="J272" s="20">
        <f t="shared" si="106"/>
        <v>7</v>
      </c>
      <c r="K272" s="20">
        <f t="shared" si="107"/>
        <v>0</v>
      </c>
      <c r="L272" s="20">
        <f t="shared" si="108"/>
        <v>0</v>
      </c>
      <c r="M272" s="20">
        <f t="shared" si="109"/>
        <v>3</v>
      </c>
      <c r="N272" s="20">
        <f t="shared" si="110"/>
        <v>3</v>
      </c>
      <c r="O272" s="20">
        <f t="shared" si="111"/>
        <v>10</v>
      </c>
      <c r="P272" s="20">
        <f t="shared" si="112"/>
        <v>13</v>
      </c>
      <c r="Q272" s="29">
        <f t="shared" si="113"/>
        <v>0</v>
      </c>
      <c r="R272" s="29" t="str">
        <f t="shared" si="114"/>
        <v>C</v>
      </c>
      <c r="S272" s="29">
        <f t="shared" si="115"/>
        <v>0</v>
      </c>
      <c r="T272" s="19" t="s">
        <v>101</v>
      </c>
    </row>
    <row r="273" spans="1:20" hidden="1" x14ac:dyDescent="0.2">
      <c r="A273" s="32" t="str">
        <f t="shared" si="105"/>
        <v/>
      </c>
      <c r="B273" s="205"/>
      <c r="C273" s="205"/>
      <c r="D273" s="205"/>
      <c r="E273" s="205"/>
      <c r="F273" s="205"/>
      <c r="G273" s="205"/>
      <c r="H273" s="205"/>
      <c r="I273" s="205"/>
      <c r="J273" s="20" t="str">
        <f t="shared" si="106"/>
        <v/>
      </c>
      <c r="K273" s="20" t="str">
        <f t="shared" si="107"/>
        <v/>
      </c>
      <c r="L273" s="20" t="str">
        <f t="shared" si="108"/>
        <v/>
      </c>
      <c r="M273" s="20" t="str">
        <f t="shared" si="109"/>
        <v/>
      </c>
      <c r="N273" s="20" t="str">
        <f t="shared" si="110"/>
        <v/>
      </c>
      <c r="O273" s="20" t="str">
        <f t="shared" si="111"/>
        <v/>
      </c>
      <c r="P273" s="20" t="str">
        <f t="shared" si="112"/>
        <v/>
      </c>
      <c r="Q273" s="29" t="str">
        <f t="shared" si="113"/>
        <v/>
      </c>
      <c r="R273" s="29" t="str">
        <f t="shared" si="114"/>
        <v/>
      </c>
      <c r="S273" s="29" t="str">
        <f t="shared" si="115"/>
        <v/>
      </c>
      <c r="T273" s="19" t="s">
        <v>101</v>
      </c>
    </row>
    <row r="274" spans="1:20" hidden="1" x14ac:dyDescent="0.2">
      <c r="A274" s="32" t="str">
        <f t="shared" si="105"/>
        <v/>
      </c>
      <c r="B274" s="205"/>
      <c r="C274" s="205"/>
      <c r="D274" s="205"/>
      <c r="E274" s="205"/>
      <c r="F274" s="205"/>
      <c r="G274" s="205"/>
      <c r="H274" s="205"/>
      <c r="I274" s="205"/>
      <c r="J274" s="20" t="str">
        <f t="shared" si="106"/>
        <v/>
      </c>
      <c r="K274" s="20" t="str">
        <f t="shared" si="107"/>
        <v/>
      </c>
      <c r="L274" s="20" t="str">
        <f t="shared" si="108"/>
        <v/>
      </c>
      <c r="M274" s="20" t="str">
        <f t="shared" si="109"/>
        <v/>
      </c>
      <c r="N274" s="20" t="str">
        <f t="shared" si="110"/>
        <v/>
      </c>
      <c r="O274" s="20" t="str">
        <f t="shared" si="111"/>
        <v/>
      </c>
      <c r="P274" s="20" t="str">
        <f t="shared" si="112"/>
        <v/>
      </c>
      <c r="Q274" s="29" t="str">
        <f t="shared" si="113"/>
        <v/>
      </c>
      <c r="R274" s="29" t="str">
        <f t="shared" si="114"/>
        <v/>
      </c>
      <c r="S274" s="29" t="str">
        <f t="shared" si="115"/>
        <v/>
      </c>
      <c r="T274" s="19" t="s">
        <v>101</v>
      </c>
    </row>
    <row r="275" spans="1:20" hidden="1" x14ac:dyDescent="0.2">
      <c r="A275" s="32" t="str">
        <f t="shared" si="105"/>
        <v/>
      </c>
      <c r="B275" s="205"/>
      <c r="C275" s="205"/>
      <c r="D275" s="205"/>
      <c r="E275" s="205"/>
      <c r="F275" s="205"/>
      <c r="G275" s="205"/>
      <c r="H275" s="205"/>
      <c r="I275" s="205"/>
      <c r="J275" s="20" t="str">
        <f t="shared" si="106"/>
        <v/>
      </c>
      <c r="K275" s="20" t="str">
        <f t="shared" si="107"/>
        <v/>
      </c>
      <c r="L275" s="20" t="str">
        <f t="shared" si="108"/>
        <v/>
      </c>
      <c r="M275" s="20" t="str">
        <f t="shared" si="109"/>
        <v/>
      </c>
      <c r="N275" s="20" t="str">
        <f t="shared" si="110"/>
        <v/>
      </c>
      <c r="O275" s="20" t="str">
        <f t="shared" si="111"/>
        <v/>
      </c>
      <c r="P275" s="20" t="str">
        <f t="shared" si="112"/>
        <v/>
      </c>
      <c r="Q275" s="29" t="str">
        <f t="shared" si="113"/>
        <v/>
      </c>
      <c r="R275" s="29" t="str">
        <f t="shared" si="114"/>
        <v/>
      </c>
      <c r="S275" s="29" t="str">
        <f t="shared" si="115"/>
        <v/>
      </c>
      <c r="T275" s="19" t="s">
        <v>101</v>
      </c>
    </row>
    <row r="276" spans="1:20" hidden="1" x14ac:dyDescent="0.2">
      <c r="A276" s="32" t="str">
        <f t="shared" si="105"/>
        <v/>
      </c>
      <c r="B276" s="205"/>
      <c r="C276" s="205"/>
      <c r="D276" s="205"/>
      <c r="E276" s="205"/>
      <c r="F276" s="205"/>
      <c r="G276" s="205"/>
      <c r="H276" s="205"/>
      <c r="I276" s="205"/>
      <c r="J276" s="20" t="str">
        <f t="shared" si="106"/>
        <v/>
      </c>
      <c r="K276" s="20" t="str">
        <f t="shared" si="107"/>
        <v/>
      </c>
      <c r="L276" s="20" t="str">
        <f t="shared" si="108"/>
        <v/>
      </c>
      <c r="M276" s="20" t="str">
        <f t="shared" si="109"/>
        <v/>
      </c>
      <c r="N276" s="20" t="str">
        <f t="shared" si="110"/>
        <v/>
      </c>
      <c r="O276" s="20" t="str">
        <f t="shared" si="111"/>
        <v/>
      </c>
      <c r="P276" s="20" t="str">
        <f t="shared" si="112"/>
        <v/>
      </c>
      <c r="Q276" s="29" t="str">
        <f t="shared" si="113"/>
        <v/>
      </c>
      <c r="R276" s="29" t="str">
        <f t="shared" si="114"/>
        <v/>
      </c>
      <c r="S276" s="29" t="str">
        <f t="shared" si="115"/>
        <v/>
      </c>
      <c r="T276" s="19" t="s">
        <v>101</v>
      </c>
    </row>
    <row r="277" spans="1:20" hidden="1" x14ac:dyDescent="0.2">
      <c r="A277" s="32" t="str">
        <f t="shared" si="105"/>
        <v/>
      </c>
      <c r="B277" s="205"/>
      <c r="C277" s="205"/>
      <c r="D277" s="205"/>
      <c r="E277" s="205"/>
      <c r="F277" s="205"/>
      <c r="G277" s="205"/>
      <c r="H277" s="205"/>
      <c r="I277" s="205"/>
      <c r="J277" s="20" t="str">
        <f t="shared" si="106"/>
        <v/>
      </c>
      <c r="K277" s="20" t="str">
        <f t="shared" si="107"/>
        <v/>
      </c>
      <c r="L277" s="20" t="str">
        <f t="shared" si="108"/>
        <v/>
      </c>
      <c r="M277" s="20" t="str">
        <f t="shared" si="109"/>
        <v/>
      </c>
      <c r="N277" s="20" t="str">
        <f t="shared" si="110"/>
        <v/>
      </c>
      <c r="O277" s="20" t="str">
        <f t="shared" si="111"/>
        <v/>
      </c>
      <c r="P277" s="20" t="str">
        <f t="shared" si="112"/>
        <v/>
      </c>
      <c r="Q277" s="29" t="str">
        <f t="shared" si="113"/>
        <v/>
      </c>
      <c r="R277" s="29" t="str">
        <f t="shared" si="114"/>
        <v/>
      </c>
      <c r="S277" s="29" t="str">
        <f t="shared" si="115"/>
        <v/>
      </c>
      <c r="T277" s="19" t="s">
        <v>101</v>
      </c>
    </row>
    <row r="278" spans="1:20" hidden="1" x14ac:dyDescent="0.2">
      <c r="A278" s="32" t="str">
        <f t="shared" si="105"/>
        <v/>
      </c>
      <c r="B278" s="205"/>
      <c r="C278" s="205"/>
      <c r="D278" s="205"/>
      <c r="E278" s="205"/>
      <c r="F278" s="205"/>
      <c r="G278" s="205"/>
      <c r="H278" s="205"/>
      <c r="I278" s="205"/>
      <c r="J278" s="20" t="str">
        <f t="shared" si="106"/>
        <v/>
      </c>
      <c r="K278" s="20" t="str">
        <f t="shared" si="107"/>
        <v/>
      </c>
      <c r="L278" s="20" t="str">
        <f t="shared" si="108"/>
        <v/>
      </c>
      <c r="M278" s="20" t="str">
        <f t="shared" si="109"/>
        <v/>
      </c>
      <c r="N278" s="20" t="str">
        <f t="shared" si="110"/>
        <v/>
      </c>
      <c r="O278" s="20" t="str">
        <f t="shared" si="111"/>
        <v/>
      </c>
      <c r="P278" s="20" t="str">
        <f t="shared" si="112"/>
        <v/>
      </c>
      <c r="Q278" s="29" t="str">
        <f t="shared" si="113"/>
        <v/>
      </c>
      <c r="R278" s="29" t="str">
        <f t="shared" si="114"/>
        <v/>
      </c>
      <c r="S278" s="29" t="str">
        <f t="shared" si="115"/>
        <v/>
      </c>
      <c r="T278" s="19" t="s">
        <v>101</v>
      </c>
    </row>
    <row r="279" spans="1:20" hidden="1" x14ac:dyDescent="0.2">
      <c r="A279" s="32" t="str">
        <f t="shared" si="105"/>
        <v/>
      </c>
      <c r="B279" s="205"/>
      <c r="C279" s="205"/>
      <c r="D279" s="205"/>
      <c r="E279" s="205"/>
      <c r="F279" s="205"/>
      <c r="G279" s="205"/>
      <c r="H279" s="205"/>
      <c r="I279" s="205"/>
      <c r="J279" s="20" t="str">
        <f t="shared" si="106"/>
        <v/>
      </c>
      <c r="K279" s="20" t="str">
        <f t="shared" si="107"/>
        <v/>
      </c>
      <c r="L279" s="20" t="str">
        <f t="shared" si="108"/>
        <v/>
      </c>
      <c r="M279" s="20" t="str">
        <f t="shared" si="109"/>
        <v/>
      </c>
      <c r="N279" s="20" t="str">
        <f t="shared" si="110"/>
        <v/>
      </c>
      <c r="O279" s="20" t="str">
        <f t="shared" si="111"/>
        <v/>
      </c>
      <c r="P279" s="20" t="str">
        <f t="shared" si="112"/>
        <v/>
      </c>
      <c r="Q279" s="29" t="str">
        <f t="shared" si="113"/>
        <v/>
      </c>
      <c r="R279" s="29" t="str">
        <f t="shared" si="114"/>
        <v/>
      </c>
      <c r="S279" s="29" t="str">
        <f t="shared" si="115"/>
        <v/>
      </c>
      <c r="T279" s="19" t="s">
        <v>101</v>
      </c>
    </row>
    <row r="280" spans="1:20" hidden="1" x14ac:dyDescent="0.2">
      <c r="A280" s="32" t="str">
        <f t="shared" si="105"/>
        <v/>
      </c>
      <c r="B280" s="205"/>
      <c r="C280" s="205"/>
      <c r="D280" s="205"/>
      <c r="E280" s="205"/>
      <c r="F280" s="205"/>
      <c r="G280" s="205"/>
      <c r="H280" s="205"/>
      <c r="I280" s="205"/>
      <c r="J280" s="20" t="str">
        <f t="shared" si="106"/>
        <v/>
      </c>
      <c r="K280" s="20" t="str">
        <f t="shared" si="107"/>
        <v/>
      </c>
      <c r="L280" s="20" t="str">
        <f t="shared" si="108"/>
        <v/>
      </c>
      <c r="M280" s="20" t="str">
        <f t="shared" si="109"/>
        <v/>
      </c>
      <c r="N280" s="20" t="str">
        <f t="shared" si="110"/>
        <v/>
      </c>
      <c r="O280" s="20" t="str">
        <f t="shared" si="111"/>
        <v/>
      </c>
      <c r="P280" s="20" t="str">
        <f t="shared" si="112"/>
        <v/>
      </c>
      <c r="Q280" s="29" t="str">
        <f t="shared" si="113"/>
        <v/>
      </c>
      <c r="R280" s="29" t="str">
        <f t="shared" si="114"/>
        <v/>
      </c>
      <c r="S280" s="29" t="str">
        <f t="shared" si="115"/>
        <v/>
      </c>
      <c r="T280" s="19" t="s">
        <v>101</v>
      </c>
    </row>
    <row r="281" spans="1:20" x14ac:dyDescent="0.2">
      <c r="A281" s="21" t="s">
        <v>25</v>
      </c>
      <c r="B281" s="213"/>
      <c r="C281" s="214"/>
      <c r="D281" s="214"/>
      <c r="E281" s="214"/>
      <c r="F281" s="214"/>
      <c r="G281" s="214"/>
      <c r="H281" s="214"/>
      <c r="I281" s="215"/>
      <c r="J281" s="23">
        <f t="shared" ref="J281:P281" si="116">SUM(J264:J280)</f>
        <v>60</v>
      </c>
      <c r="K281" s="23">
        <f t="shared" si="116"/>
        <v>16</v>
      </c>
      <c r="L281" s="23">
        <f t="shared" si="116"/>
        <v>14</v>
      </c>
      <c r="M281" s="23">
        <f t="shared" si="116"/>
        <v>3</v>
      </c>
      <c r="N281" s="23">
        <f t="shared" si="116"/>
        <v>33</v>
      </c>
      <c r="O281" s="23">
        <f t="shared" si="116"/>
        <v>78</v>
      </c>
      <c r="P281" s="23">
        <f t="shared" si="116"/>
        <v>111</v>
      </c>
      <c r="Q281" s="21">
        <f>COUNTIF(Q264:Q280,"E")</f>
        <v>8</v>
      </c>
      <c r="R281" s="21">
        <f>COUNTIF(R264:R280,"C")</f>
        <v>1</v>
      </c>
      <c r="S281" s="21">
        <f>COUNTIF(S264:S280,"VP")</f>
        <v>0</v>
      </c>
      <c r="T281" s="19"/>
    </row>
    <row r="282" spans="1:20" ht="19.5" customHeight="1" x14ac:dyDescent="0.2">
      <c r="A282" s="146" t="s">
        <v>69</v>
      </c>
      <c r="B282" s="207"/>
      <c r="C282" s="207"/>
      <c r="D282" s="207"/>
      <c r="E282" s="207"/>
      <c r="F282" s="207"/>
      <c r="G282" s="207"/>
      <c r="H282" s="207"/>
      <c r="I282" s="207"/>
      <c r="J282" s="207"/>
      <c r="K282" s="207"/>
      <c r="L282" s="207"/>
      <c r="M282" s="207"/>
      <c r="N282" s="207"/>
      <c r="O282" s="207"/>
      <c r="P282" s="207"/>
      <c r="Q282" s="207"/>
      <c r="R282" s="207"/>
      <c r="S282" s="207"/>
      <c r="T282" s="147"/>
    </row>
    <row r="283" spans="1:20" ht="25.5" customHeight="1" x14ac:dyDescent="0.2">
      <c r="A283" s="32" t="str">
        <f>IF(ISNA(INDEX($A$34:$T$135,MATCH($B283,$B$34:$B$135,0),1)),"",INDEX($A$34:$T$135,MATCH($B283,$B$34:$B$135,0),1))</f>
        <v>UMR2493</v>
      </c>
      <c r="B283" s="206" t="s">
        <v>191</v>
      </c>
      <c r="C283" s="206"/>
      <c r="D283" s="206"/>
      <c r="E283" s="206"/>
      <c r="F283" s="206"/>
      <c r="G283" s="206"/>
      <c r="H283" s="206"/>
      <c r="I283" s="206"/>
      <c r="J283" s="20">
        <f>IF(ISNA(INDEX($A$34:$T$135,MATCH($B283,$B$34:$B$135,0),10)),"",INDEX($A$34:$T$135,MATCH($B283,$B$34:$B$135,0),10))</f>
        <v>5</v>
      </c>
      <c r="K283" s="20">
        <f>IF(ISNA(INDEX($A$34:$T$135,MATCH($B283,$B$34:$B$135,0),11)),"",INDEX($A$34:$T$135,MATCH($B283,$B$34:$B$135,0),11))</f>
        <v>2</v>
      </c>
      <c r="L283" s="20">
        <f>IF(ISNA(INDEX($A$34:$T$135,MATCH($B283,$B$34:$B$135,0),12)),"",INDEX($A$34:$T$135,MATCH($B283,$B$34:$B$135,0),12))</f>
        <v>1</v>
      </c>
      <c r="M283" s="20">
        <f>IF(ISNA(INDEX($A$34:$T$135,MATCH($B283,$B$34:$B$135,0),13)),"",INDEX($A$34:$T$135,MATCH($B283,$B$34:$B$135,0),13))</f>
        <v>0</v>
      </c>
      <c r="N283" s="20">
        <f>IF(ISNA(INDEX($A$34:$T$135,MATCH($B283,$B$34:$B$135,0),14)),"",INDEX($A$34:$T$135,MATCH($B283,$B$34:$B$135,0),14))</f>
        <v>3</v>
      </c>
      <c r="O283" s="20">
        <f>IF(ISNA(INDEX($A$34:$T$135,MATCH($B283,$B$34:$B$135,0),15)),"",INDEX($A$34:$T$135,MATCH($B283,$B$34:$B$135,0),15))</f>
        <v>7</v>
      </c>
      <c r="P283" s="20">
        <f>IF(ISNA(INDEX($A$34:$T$135,MATCH($B283,$B$34:$B$135,0),16)),"",INDEX($A$34:$T$135,MATCH($B283,$B$34:$B$135,0),16))</f>
        <v>10</v>
      </c>
      <c r="Q283" s="29" t="str">
        <f>IF(ISNA(INDEX($A$34:$T$135,MATCH($B283,$B$34:$B$135,0),17)),"",INDEX($A$34:$T$135,MATCH($B283,$B$34:$B$135,0),17))</f>
        <v>E</v>
      </c>
      <c r="R283" s="29">
        <f>IF(ISNA(INDEX($A$34:$T$135,MATCH($B283,$B$34:$B$135,0),18)),"",INDEX($A$34:$T$135,MATCH($B283,$B$34:$B$135,0),18))</f>
        <v>0</v>
      </c>
      <c r="S283" s="29">
        <f>IF(ISNA(INDEX($A$34:$T$135,MATCH($B283,$B$34:$B$135,0),19)),"",INDEX($A$34:$T$135,MATCH($B283,$B$34:$B$135,0),19))</f>
        <v>0</v>
      </c>
      <c r="T283" s="19" t="s">
        <v>101</v>
      </c>
    </row>
    <row r="284" spans="1:20" ht="27" customHeight="1" x14ac:dyDescent="0.2">
      <c r="A284" s="32" t="str">
        <f>IF(ISNA(INDEX($A$34:$T$135,MATCH($B284,$B$34:$B$135,0),1)),"",INDEX($A$34:$T$135,MATCH($B284,$B$34:$B$135,0),1))</f>
        <v>UMR2495</v>
      </c>
      <c r="B284" s="206" t="s">
        <v>195</v>
      </c>
      <c r="C284" s="206"/>
      <c r="D284" s="206"/>
      <c r="E284" s="206"/>
      <c r="F284" s="206"/>
      <c r="G284" s="206"/>
      <c r="H284" s="206"/>
      <c r="I284" s="206"/>
      <c r="J284" s="20">
        <f>IF(ISNA(INDEX($A$34:$T$135,MATCH($B284,$B$34:$B$135,0),10)),"",INDEX($A$34:$T$135,MATCH($B284,$B$34:$B$135,0),10))</f>
        <v>6</v>
      </c>
      <c r="K284" s="20">
        <f>IF(ISNA(INDEX($A$34:$T$135,MATCH($B284,$B$34:$B$135,0),11)),"",INDEX($A$34:$T$135,MATCH($B284,$B$34:$B$135,0),11))</f>
        <v>2</v>
      </c>
      <c r="L284" s="20">
        <f>IF(ISNA(INDEX($A$34:$T$135,MATCH($B284,$B$34:$B$135,0),12)),"",INDEX($A$34:$T$135,MATCH($B284,$B$34:$B$135,0),12))</f>
        <v>1</v>
      </c>
      <c r="M284" s="20">
        <f>IF(ISNA(INDEX($A$34:$T$135,MATCH($B284,$B$34:$B$135,0),13)),"",INDEX($A$34:$T$135,MATCH($B284,$B$34:$B$135,0),13))</f>
        <v>0</v>
      </c>
      <c r="N284" s="20">
        <f>IF(ISNA(INDEX($A$34:$T$135,MATCH($B284,$B$34:$B$135,0),14)),"",INDEX($A$34:$T$135,MATCH($B284,$B$34:$B$135,0),14))</f>
        <v>3</v>
      </c>
      <c r="O284" s="20">
        <f>IF(ISNA(INDEX($A$34:$T$135,MATCH($B284,$B$34:$B$135,0),15)),"",INDEX($A$34:$T$135,MATCH($B284,$B$34:$B$135,0),15))</f>
        <v>10</v>
      </c>
      <c r="P284" s="20">
        <f>IF(ISNA(INDEX($A$34:$T$135,MATCH($B284,$B$34:$B$135,0),16)),"",INDEX($A$34:$T$135,MATCH($B284,$B$34:$B$135,0),16))</f>
        <v>13</v>
      </c>
      <c r="Q284" s="29" t="str">
        <f>IF(ISNA(INDEX($A$34:$T$135,MATCH($B284,$B$34:$B$135,0),17)),"",INDEX($A$34:$T$135,MATCH($B284,$B$34:$B$135,0),17))</f>
        <v>E</v>
      </c>
      <c r="R284" s="29">
        <f>IF(ISNA(INDEX($A$34:$T$135,MATCH($B284,$B$34:$B$135,0),18)),"",INDEX($A$34:$T$135,MATCH($B284,$B$34:$B$135,0),18))</f>
        <v>0</v>
      </c>
      <c r="S284" s="29">
        <f>IF(ISNA(INDEX($A$34:$T$135,MATCH($B284,$B$34:$B$135,0),19)),"",INDEX($A$34:$T$135,MATCH($B284,$B$34:$B$135,0),19))</f>
        <v>0</v>
      </c>
      <c r="T284" s="19" t="s">
        <v>101</v>
      </c>
    </row>
    <row r="285" spans="1:20" x14ac:dyDescent="0.2">
      <c r="A285" s="32" t="str">
        <f>IF(ISNA(INDEX($A$34:$T$135,MATCH($B285,$B$34:$B$135,0),1)),"",INDEX($A$34:$T$135,MATCH($B285,$B$34:$B$135,0),1))</f>
        <v>UMR2496</v>
      </c>
      <c r="B285" s="206" t="s">
        <v>197</v>
      </c>
      <c r="C285" s="206"/>
      <c r="D285" s="206"/>
      <c r="E285" s="206"/>
      <c r="F285" s="206"/>
      <c r="G285" s="206"/>
      <c r="H285" s="206"/>
      <c r="I285" s="206"/>
      <c r="J285" s="20">
        <f>IF(ISNA(INDEX($A$34:$T$135,MATCH($B285,$B$34:$B$135,0),10)),"",INDEX($A$34:$T$135,MATCH($B285,$B$34:$B$135,0),10))</f>
        <v>3</v>
      </c>
      <c r="K285" s="20">
        <f>IF(ISNA(INDEX($A$34:$T$135,MATCH($B285,$B$34:$B$135,0),11)),"",INDEX($A$34:$T$135,MATCH($B285,$B$34:$B$135,0),11))</f>
        <v>1</v>
      </c>
      <c r="L285" s="20">
        <f>IF(ISNA(INDEX($A$34:$T$135,MATCH($B285,$B$34:$B$135,0),12)),"",INDEX($A$34:$T$135,MATCH($B285,$B$34:$B$135,0),12))</f>
        <v>0</v>
      </c>
      <c r="M285" s="20">
        <f>IF(ISNA(INDEX($A$34:$T$135,MATCH($B285,$B$34:$B$135,0),13)),"",INDEX($A$34:$T$135,MATCH($B285,$B$34:$B$135,0),13))</f>
        <v>0</v>
      </c>
      <c r="N285" s="20">
        <f>IF(ISNA(INDEX($A$34:$T$135,MATCH($B285,$B$34:$B$135,0),14)),"",INDEX($A$34:$T$135,MATCH($B285,$B$34:$B$135,0),14))</f>
        <v>1</v>
      </c>
      <c r="O285" s="20">
        <f>IF(ISNA(INDEX($A$34:$T$135,MATCH($B285,$B$34:$B$135,0),15)),"",INDEX($A$34:$T$135,MATCH($B285,$B$34:$B$135,0),15))</f>
        <v>5</v>
      </c>
      <c r="P285" s="20">
        <f>IF(ISNA(INDEX($A$34:$T$135,MATCH($B285,$B$34:$B$135,0),16)),"",INDEX($A$34:$T$135,MATCH($B285,$B$34:$B$135,0),16))</f>
        <v>6</v>
      </c>
      <c r="Q285" s="29">
        <f>IF(ISNA(INDEX($A$34:$T$135,MATCH($B285,$B$34:$B$135,0),17)),"",INDEX($A$34:$T$135,MATCH($B285,$B$34:$B$135,0),17))</f>
        <v>0</v>
      </c>
      <c r="R285" s="29" t="str">
        <f>IF(ISNA(INDEX($A$34:$T$135,MATCH($B285,$B$34:$B$135,0),18)),"",INDEX($A$34:$T$135,MATCH($B285,$B$34:$B$135,0),18))</f>
        <v>C</v>
      </c>
      <c r="S285" s="29">
        <f>IF(ISNA(INDEX($A$34:$T$135,MATCH($B285,$B$34:$B$135,0),19)),"",INDEX($A$34:$T$135,MATCH($B285,$B$34:$B$135,0),19))</f>
        <v>0</v>
      </c>
      <c r="T285" s="19" t="s">
        <v>101</v>
      </c>
    </row>
    <row r="286" spans="1:20" hidden="1" x14ac:dyDescent="0.2">
      <c r="A286" s="32" t="str">
        <f>IF(ISNA(INDEX($A$34:$T$135,MATCH($B286,$B$34:$B$135,0),1)),"",INDEX($A$34:$T$135,MATCH($B286,$B$34:$B$135,0),1))</f>
        <v/>
      </c>
      <c r="B286" s="205"/>
      <c r="C286" s="205"/>
      <c r="D286" s="205"/>
      <c r="E286" s="205"/>
      <c r="F286" s="205"/>
      <c r="G286" s="205"/>
      <c r="H286" s="205"/>
      <c r="I286" s="205"/>
      <c r="J286" s="20" t="str">
        <f>IF(ISNA(INDEX($A$34:$T$135,MATCH($B286,$B$34:$B$135,0),10)),"",INDEX($A$34:$T$135,MATCH($B286,$B$34:$B$135,0),10))</f>
        <v/>
      </c>
      <c r="K286" s="20" t="str">
        <f>IF(ISNA(INDEX($A$34:$T$135,MATCH($B286,$B$34:$B$135,0),11)),"",INDEX($A$34:$T$135,MATCH($B286,$B$34:$B$135,0),11))</f>
        <v/>
      </c>
      <c r="L286" s="20" t="str">
        <f>IF(ISNA(INDEX($A$34:$T$135,MATCH($B286,$B$34:$B$135,0),12)),"",INDEX($A$34:$T$135,MATCH($B286,$B$34:$B$135,0),12))</f>
        <v/>
      </c>
      <c r="M286" s="20" t="str">
        <f>IF(ISNA(INDEX($A$34:$T$135,MATCH($B286,$B$34:$B$135,0),13)),"",INDEX($A$34:$T$135,MATCH($B286,$B$34:$B$135,0),13))</f>
        <v/>
      </c>
      <c r="N286" s="20" t="str">
        <f>IF(ISNA(INDEX($A$34:$T$135,MATCH($B286,$B$34:$B$135,0),14)),"",INDEX($A$34:$T$135,MATCH($B286,$B$34:$B$135,0),14))</f>
        <v/>
      </c>
      <c r="O286" s="20" t="str">
        <f>IF(ISNA(INDEX($A$34:$T$135,MATCH($B286,$B$34:$B$135,0),15)),"",INDEX($A$34:$T$135,MATCH($B286,$B$34:$B$135,0),15))</f>
        <v/>
      </c>
      <c r="P286" s="20" t="str">
        <f>IF(ISNA(INDEX($A$34:$T$135,MATCH($B286,$B$34:$B$135,0),16)),"",INDEX($A$34:$T$135,MATCH($B286,$B$34:$B$135,0),16))</f>
        <v/>
      </c>
      <c r="Q286" s="29" t="str">
        <f>IF(ISNA(INDEX($A$34:$T$135,MATCH($B286,$B$34:$B$135,0),17)),"",INDEX($A$34:$T$135,MATCH($B286,$B$34:$B$135,0),17))</f>
        <v/>
      </c>
      <c r="R286" s="29" t="str">
        <f>IF(ISNA(INDEX($A$34:$T$135,MATCH($B286,$B$34:$B$135,0),18)),"",INDEX($A$34:$T$135,MATCH($B286,$B$34:$B$135,0),18))</f>
        <v/>
      </c>
      <c r="S286" s="29" t="str">
        <f>IF(ISNA(INDEX($A$34:$T$135,MATCH($B286,$B$34:$B$135,0),19)),"",INDEX($A$34:$T$135,MATCH($B286,$B$34:$B$135,0),19))</f>
        <v/>
      </c>
      <c r="T286" s="19" t="s">
        <v>101</v>
      </c>
    </row>
    <row r="287" spans="1:20" x14ac:dyDescent="0.2">
      <c r="A287" s="21" t="s">
        <v>25</v>
      </c>
      <c r="B287" s="211"/>
      <c r="C287" s="211"/>
      <c r="D287" s="211"/>
      <c r="E287" s="211"/>
      <c r="F287" s="211"/>
      <c r="G287" s="211"/>
      <c r="H287" s="211"/>
      <c r="I287" s="211"/>
      <c r="J287" s="23">
        <f t="shared" ref="J287:P287" si="117">SUM(J283:J286)</f>
        <v>14</v>
      </c>
      <c r="K287" s="23">
        <f t="shared" si="117"/>
        <v>5</v>
      </c>
      <c r="L287" s="23">
        <f t="shared" si="117"/>
        <v>2</v>
      </c>
      <c r="M287" s="23">
        <f t="shared" si="117"/>
        <v>0</v>
      </c>
      <c r="N287" s="23">
        <f t="shared" si="117"/>
        <v>7</v>
      </c>
      <c r="O287" s="23">
        <f t="shared" si="117"/>
        <v>22</v>
      </c>
      <c r="P287" s="23">
        <f t="shared" si="117"/>
        <v>29</v>
      </c>
      <c r="Q287" s="21">
        <f>COUNTIF(Q283:Q286,"E")</f>
        <v>2</v>
      </c>
      <c r="R287" s="21">
        <f>COUNTIF(R283:R286,"C")</f>
        <v>1</v>
      </c>
      <c r="S287" s="21">
        <f>COUNTIF(S283:S286,"VP")</f>
        <v>0</v>
      </c>
      <c r="T287" s="22"/>
    </row>
    <row r="288" spans="1:20" ht="20.25" customHeight="1" x14ac:dyDescent="0.2">
      <c r="A288" s="177" t="s">
        <v>77</v>
      </c>
      <c r="B288" s="178"/>
      <c r="C288" s="178"/>
      <c r="D288" s="178"/>
      <c r="E288" s="178"/>
      <c r="F288" s="178"/>
      <c r="G288" s="178"/>
      <c r="H288" s="178"/>
      <c r="I288" s="179"/>
      <c r="J288" s="23">
        <f t="shared" ref="J288:S288" si="118">SUM(J281,J287)</f>
        <v>74</v>
      </c>
      <c r="K288" s="23">
        <f t="shared" si="118"/>
        <v>21</v>
      </c>
      <c r="L288" s="23">
        <f t="shared" si="118"/>
        <v>16</v>
      </c>
      <c r="M288" s="23">
        <f t="shared" si="118"/>
        <v>3</v>
      </c>
      <c r="N288" s="23">
        <f t="shared" si="118"/>
        <v>40</v>
      </c>
      <c r="O288" s="23">
        <f t="shared" si="118"/>
        <v>100</v>
      </c>
      <c r="P288" s="23">
        <f t="shared" si="118"/>
        <v>140</v>
      </c>
      <c r="Q288" s="23">
        <f t="shared" si="118"/>
        <v>10</v>
      </c>
      <c r="R288" s="23">
        <f t="shared" si="118"/>
        <v>2</v>
      </c>
      <c r="S288" s="23">
        <f t="shared" si="118"/>
        <v>0</v>
      </c>
      <c r="T288" s="28"/>
    </row>
    <row r="289" spans="1:20" ht="16.5" customHeight="1" x14ac:dyDescent="0.2">
      <c r="A289" s="180" t="s">
        <v>48</v>
      </c>
      <c r="B289" s="181"/>
      <c r="C289" s="181"/>
      <c r="D289" s="181"/>
      <c r="E289" s="181"/>
      <c r="F289" s="181"/>
      <c r="G289" s="181"/>
      <c r="H289" s="181"/>
      <c r="I289" s="181"/>
      <c r="J289" s="182"/>
      <c r="K289" s="23">
        <f t="shared" ref="K289:P289" si="119">K281*14+K287*12</f>
        <v>284</v>
      </c>
      <c r="L289" s="23">
        <f t="shared" si="119"/>
        <v>220</v>
      </c>
      <c r="M289" s="23">
        <f t="shared" si="119"/>
        <v>42</v>
      </c>
      <c r="N289" s="23">
        <f t="shared" si="119"/>
        <v>546</v>
      </c>
      <c r="O289" s="23">
        <f t="shared" si="119"/>
        <v>1356</v>
      </c>
      <c r="P289" s="23">
        <f t="shared" si="119"/>
        <v>1902</v>
      </c>
      <c r="Q289" s="186"/>
      <c r="R289" s="187"/>
      <c r="S289" s="187"/>
      <c r="T289" s="188"/>
    </row>
    <row r="290" spans="1:20" x14ac:dyDescent="0.2">
      <c r="A290" s="183"/>
      <c r="B290" s="184"/>
      <c r="C290" s="184"/>
      <c r="D290" s="184"/>
      <c r="E290" s="184"/>
      <c r="F290" s="184"/>
      <c r="G290" s="184"/>
      <c r="H290" s="184"/>
      <c r="I290" s="184"/>
      <c r="J290" s="185"/>
      <c r="K290" s="192">
        <f>SUM(K289:M289)</f>
        <v>546</v>
      </c>
      <c r="L290" s="193"/>
      <c r="M290" s="194"/>
      <c r="N290" s="195">
        <f>SUM(N289:O289)</f>
        <v>1902</v>
      </c>
      <c r="O290" s="196"/>
      <c r="P290" s="197"/>
      <c r="Q290" s="189"/>
      <c r="R290" s="190"/>
      <c r="S290" s="190"/>
      <c r="T290" s="191"/>
    </row>
    <row r="291" spans="1:20" ht="19.5" customHeight="1" x14ac:dyDescent="0.2"/>
    <row r="292" spans="1:20" ht="16.5" customHeight="1" x14ac:dyDescent="0.2">
      <c r="B292" s="8"/>
      <c r="C292" s="8"/>
      <c r="D292" s="8"/>
      <c r="E292" s="8"/>
      <c r="F292" s="8"/>
      <c r="G292" s="8"/>
      <c r="H292" s="17"/>
      <c r="I292" s="17"/>
      <c r="J292" s="17"/>
      <c r="M292" s="8"/>
      <c r="N292" s="8"/>
      <c r="O292" s="8"/>
      <c r="P292" s="8"/>
      <c r="Q292" s="8"/>
      <c r="R292" s="8"/>
      <c r="S292" s="8"/>
    </row>
    <row r="293" spans="1:20" ht="18" customHeight="1" x14ac:dyDescent="0.2">
      <c r="A293" s="145" t="s">
        <v>105</v>
      </c>
      <c r="B293" s="208"/>
      <c r="C293" s="208"/>
      <c r="D293" s="208"/>
      <c r="E293" s="208"/>
      <c r="F293" s="208"/>
      <c r="G293" s="208"/>
      <c r="H293" s="208"/>
      <c r="I293" s="208"/>
      <c r="J293" s="208"/>
      <c r="K293" s="208"/>
      <c r="L293" s="208"/>
      <c r="M293" s="208"/>
      <c r="N293" s="208"/>
      <c r="O293" s="208"/>
      <c r="P293" s="208"/>
      <c r="Q293" s="208"/>
      <c r="R293" s="208"/>
      <c r="S293" s="208"/>
      <c r="T293" s="208"/>
    </row>
    <row r="294" spans="1:20" ht="20.25" customHeight="1" x14ac:dyDescent="0.2">
      <c r="A294" s="209" t="s">
        <v>27</v>
      </c>
      <c r="B294" s="211" t="s">
        <v>26</v>
      </c>
      <c r="C294" s="211"/>
      <c r="D294" s="211"/>
      <c r="E294" s="211"/>
      <c r="F294" s="211"/>
      <c r="G294" s="211"/>
      <c r="H294" s="211"/>
      <c r="I294" s="211"/>
      <c r="J294" s="145" t="s">
        <v>40</v>
      </c>
      <c r="K294" s="145" t="s">
        <v>24</v>
      </c>
      <c r="L294" s="145"/>
      <c r="M294" s="145"/>
      <c r="N294" s="145" t="s">
        <v>41</v>
      </c>
      <c r="O294" s="145"/>
      <c r="P294" s="145"/>
      <c r="Q294" s="145" t="s">
        <v>23</v>
      </c>
      <c r="R294" s="145"/>
      <c r="S294" s="145"/>
      <c r="T294" s="145" t="s">
        <v>22</v>
      </c>
    </row>
    <row r="295" spans="1:20" ht="15" customHeight="1" x14ac:dyDescent="0.2">
      <c r="A295" s="210"/>
      <c r="B295" s="211"/>
      <c r="C295" s="211"/>
      <c r="D295" s="211"/>
      <c r="E295" s="211"/>
      <c r="F295" s="211"/>
      <c r="G295" s="211"/>
      <c r="H295" s="211"/>
      <c r="I295" s="211"/>
      <c r="J295" s="145"/>
      <c r="K295" s="30" t="s">
        <v>28</v>
      </c>
      <c r="L295" s="30" t="s">
        <v>29</v>
      </c>
      <c r="M295" s="30" t="s">
        <v>30</v>
      </c>
      <c r="N295" s="30" t="s">
        <v>34</v>
      </c>
      <c r="O295" s="30" t="s">
        <v>7</v>
      </c>
      <c r="P295" s="30" t="s">
        <v>31</v>
      </c>
      <c r="Q295" s="30" t="s">
        <v>32</v>
      </c>
      <c r="R295" s="30" t="s">
        <v>28</v>
      </c>
      <c r="S295" s="30" t="s">
        <v>33</v>
      </c>
      <c r="T295" s="145"/>
    </row>
    <row r="296" spans="1:20" x14ac:dyDescent="0.2">
      <c r="A296" s="146" t="s">
        <v>67</v>
      </c>
      <c r="B296" s="207"/>
      <c r="C296" s="207"/>
      <c r="D296" s="207"/>
      <c r="E296" s="207"/>
      <c r="F296" s="207"/>
      <c r="G296" s="207"/>
      <c r="H296" s="207"/>
      <c r="I296" s="207"/>
      <c r="J296" s="207"/>
      <c r="K296" s="207"/>
      <c r="L296" s="207"/>
      <c r="M296" s="207"/>
      <c r="N296" s="207"/>
      <c r="O296" s="207"/>
      <c r="P296" s="207"/>
      <c r="Q296" s="207"/>
      <c r="R296" s="207"/>
      <c r="S296" s="207"/>
      <c r="T296" s="147"/>
    </row>
    <row r="297" spans="1:20" x14ac:dyDescent="0.2">
      <c r="A297" s="32" t="str">
        <f t="shared" ref="A297:A313" si="120">IF(ISNA(INDEX($A$34:$T$135,MATCH($B297,$B$34:$B$135,0),1)),"",INDEX($A$34:$T$135,MATCH($B297,$B$34:$B$135,0),1))</f>
        <v>UMX2001</v>
      </c>
      <c r="B297" s="206" t="s">
        <v>170</v>
      </c>
      <c r="C297" s="206"/>
      <c r="D297" s="206"/>
      <c r="E297" s="206"/>
      <c r="F297" s="206"/>
      <c r="G297" s="206"/>
      <c r="H297" s="206"/>
      <c r="I297" s="206"/>
      <c r="J297" s="20">
        <f t="shared" ref="J297:J313" si="121">IF(ISNA(INDEX($A$34:$T$135,MATCH($B297,$B$34:$B$135,0),10)),"",INDEX($A$34:$T$135,MATCH($B297,$B$34:$B$135,0),10))</f>
        <v>5</v>
      </c>
      <c r="K297" s="20">
        <f t="shared" ref="K297:K313" si="122">IF(ISNA(INDEX($A$34:$T$135,MATCH($B297,$B$34:$B$135,0),11)),"",INDEX($A$34:$T$135,MATCH($B297,$B$34:$B$135,0),11))</f>
        <v>1</v>
      </c>
      <c r="L297" s="20">
        <f t="shared" ref="L297:L313" si="123">IF(ISNA(INDEX($A$34:$T$135,MATCH($B297,$B$34:$B$135,0),12)),"",INDEX($A$34:$T$135,MATCH($B297,$B$34:$B$135,0),12))</f>
        <v>1</v>
      </c>
      <c r="M297" s="20">
        <f t="shared" ref="M297:M313" si="124">IF(ISNA(INDEX($A$34:$T$135,MATCH($B297,$B$34:$B$135,0),13)),"",INDEX($A$34:$T$135,MATCH($B297,$B$34:$B$135,0),13))</f>
        <v>0</v>
      </c>
      <c r="N297" s="20">
        <f t="shared" ref="N297:N313" si="125">IF(ISNA(INDEX($A$34:$T$135,MATCH($B297,$B$34:$B$135,0),14)),"",INDEX($A$34:$T$135,MATCH($B297,$B$34:$B$135,0),14))</f>
        <v>2</v>
      </c>
      <c r="O297" s="20">
        <f t="shared" ref="O297:O313" si="126">IF(ISNA(INDEX($A$34:$T$135,MATCH($B297,$B$34:$B$135,0),15)),"",INDEX($A$34:$T$135,MATCH($B297,$B$34:$B$135,0),15))</f>
        <v>7</v>
      </c>
      <c r="P297" s="20">
        <f t="shared" ref="P297:P313" si="127">IF(ISNA(INDEX($A$34:$T$135,MATCH($B297,$B$34:$B$135,0),16)),"",INDEX($A$34:$T$135,MATCH($B297,$B$34:$B$135,0),16))</f>
        <v>9</v>
      </c>
      <c r="Q297" s="29">
        <f t="shared" ref="Q297:Q313" si="128">IF(ISNA(INDEX($A$34:$T$135,MATCH($B297,$B$34:$B$135,0),17)),"",INDEX($A$34:$T$135,MATCH($B297,$B$34:$B$135,0),17))</f>
        <v>0</v>
      </c>
      <c r="R297" s="29" t="str">
        <f t="shared" ref="R297:R313" si="129">IF(ISNA(INDEX($A$34:$T$135,MATCH($B297,$B$34:$B$135,0),18)),"",INDEX($A$34:$T$135,MATCH($B297,$B$34:$B$135,0),18))</f>
        <v>C</v>
      </c>
      <c r="S297" s="29">
        <f t="shared" ref="S297:S313" si="130">IF(ISNA(INDEX($A$34:$T$135,MATCH($B297,$B$34:$B$135,0),19)),"",INDEX($A$34:$T$135,MATCH($B297,$B$34:$B$135,0),19))</f>
        <v>0</v>
      </c>
      <c r="T297" s="19" t="s">
        <v>102</v>
      </c>
    </row>
    <row r="298" spans="1:20" x14ac:dyDescent="0.2">
      <c r="A298" s="32" t="str">
        <f t="shared" si="120"/>
        <v>UMX2001</v>
      </c>
      <c r="B298" s="206" t="s">
        <v>171</v>
      </c>
      <c r="C298" s="206"/>
      <c r="D298" s="206"/>
      <c r="E298" s="206"/>
      <c r="F298" s="206"/>
      <c r="G298" s="206"/>
      <c r="H298" s="206"/>
      <c r="I298" s="206"/>
      <c r="J298" s="20">
        <f t="shared" si="121"/>
        <v>5</v>
      </c>
      <c r="K298" s="20">
        <f t="shared" si="122"/>
        <v>1</v>
      </c>
      <c r="L298" s="20">
        <f t="shared" si="123"/>
        <v>1</v>
      </c>
      <c r="M298" s="20">
        <f t="shared" si="124"/>
        <v>0</v>
      </c>
      <c r="N298" s="20">
        <f t="shared" si="125"/>
        <v>2</v>
      </c>
      <c r="O298" s="20">
        <f t="shared" si="126"/>
        <v>7</v>
      </c>
      <c r="P298" s="20">
        <f t="shared" si="127"/>
        <v>9</v>
      </c>
      <c r="Q298" s="29">
        <f t="shared" si="128"/>
        <v>0</v>
      </c>
      <c r="R298" s="29" t="str">
        <f t="shared" si="129"/>
        <v>C</v>
      </c>
      <c r="S298" s="29">
        <f t="shared" si="130"/>
        <v>0</v>
      </c>
      <c r="T298" s="19" t="s">
        <v>102</v>
      </c>
    </row>
    <row r="299" spans="1:20" x14ac:dyDescent="0.2">
      <c r="A299" s="32" t="str">
        <f t="shared" si="120"/>
        <v>UMX2002</v>
      </c>
      <c r="B299" s="206" t="s">
        <v>179</v>
      </c>
      <c r="C299" s="206"/>
      <c r="D299" s="206"/>
      <c r="E299" s="206"/>
      <c r="F299" s="206"/>
      <c r="G299" s="206"/>
      <c r="H299" s="206"/>
      <c r="I299" s="206"/>
      <c r="J299" s="20">
        <f t="shared" si="121"/>
        <v>5</v>
      </c>
      <c r="K299" s="20">
        <f t="shared" si="122"/>
        <v>1</v>
      </c>
      <c r="L299" s="20">
        <f t="shared" si="123"/>
        <v>1</v>
      </c>
      <c r="M299" s="20">
        <f t="shared" si="124"/>
        <v>0</v>
      </c>
      <c r="N299" s="20">
        <f t="shared" si="125"/>
        <v>2</v>
      </c>
      <c r="O299" s="20">
        <f t="shared" si="126"/>
        <v>7</v>
      </c>
      <c r="P299" s="20">
        <f t="shared" si="127"/>
        <v>9</v>
      </c>
      <c r="Q299" s="29">
        <f t="shared" si="128"/>
        <v>0</v>
      </c>
      <c r="R299" s="29" t="str">
        <f t="shared" si="129"/>
        <v>C</v>
      </c>
      <c r="S299" s="29">
        <f t="shared" si="130"/>
        <v>0</v>
      </c>
      <c r="T299" s="19" t="s">
        <v>102</v>
      </c>
    </row>
    <row r="300" spans="1:20" x14ac:dyDescent="0.2">
      <c r="A300" s="32" t="str">
        <f t="shared" si="120"/>
        <v>UMX2002</v>
      </c>
      <c r="B300" s="206" t="s">
        <v>180</v>
      </c>
      <c r="C300" s="206"/>
      <c r="D300" s="206"/>
      <c r="E300" s="206"/>
      <c r="F300" s="206"/>
      <c r="G300" s="206"/>
      <c r="H300" s="206"/>
      <c r="I300" s="206"/>
      <c r="J300" s="20">
        <f t="shared" si="121"/>
        <v>5</v>
      </c>
      <c r="K300" s="20">
        <f t="shared" si="122"/>
        <v>1</v>
      </c>
      <c r="L300" s="20">
        <f t="shared" si="123"/>
        <v>1</v>
      </c>
      <c r="M300" s="20">
        <f t="shared" si="124"/>
        <v>0</v>
      </c>
      <c r="N300" s="20">
        <f t="shared" si="125"/>
        <v>2</v>
      </c>
      <c r="O300" s="20">
        <f t="shared" si="126"/>
        <v>7</v>
      </c>
      <c r="P300" s="20">
        <f t="shared" si="127"/>
        <v>9</v>
      </c>
      <c r="Q300" s="29">
        <f t="shared" si="128"/>
        <v>0</v>
      </c>
      <c r="R300" s="29" t="str">
        <f t="shared" si="129"/>
        <v>C</v>
      </c>
      <c r="S300" s="29">
        <f t="shared" si="130"/>
        <v>0</v>
      </c>
      <c r="T300" s="19" t="s">
        <v>102</v>
      </c>
    </row>
    <row r="301" spans="1:20" x14ac:dyDescent="0.2">
      <c r="A301" s="32" t="str">
        <f t="shared" si="120"/>
        <v>UMX2003</v>
      </c>
      <c r="B301" s="206" t="s">
        <v>187</v>
      </c>
      <c r="C301" s="206"/>
      <c r="D301" s="206"/>
      <c r="E301" s="206"/>
      <c r="F301" s="206"/>
      <c r="G301" s="206"/>
      <c r="H301" s="206"/>
      <c r="I301" s="206"/>
      <c r="J301" s="20">
        <f t="shared" si="121"/>
        <v>5</v>
      </c>
      <c r="K301" s="20">
        <f t="shared" si="122"/>
        <v>1</v>
      </c>
      <c r="L301" s="20">
        <f t="shared" si="123"/>
        <v>1</v>
      </c>
      <c r="M301" s="20">
        <f t="shared" si="124"/>
        <v>0</v>
      </c>
      <c r="N301" s="20">
        <f t="shared" si="125"/>
        <v>2</v>
      </c>
      <c r="O301" s="20">
        <f t="shared" si="126"/>
        <v>7</v>
      </c>
      <c r="P301" s="20">
        <f t="shared" si="127"/>
        <v>9</v>
      </c>
      <c r="Q301" s="29" t="str">
        <f t="shared" si="128"/>
        <v>E</v>
      </c>
      <c r="R301" s="29">
        <f t="shared" si="129"/>
        <v>0</v>
      </c>
      <c r="S301" s="29">
        <f t="shared" si="130"/>
        <v>0</v>
      </c>
      <c r="T301" s="19" t="s">
        <v>102</v>
      </c>
    </row>
    <row r="302" spans="1:20" x14ac:dyDescent="0.2">
      <c r="A302" s="32" t="str">
        <f t="shared" si="120"/>
        <v>UMX2003</v>
      </c>
      <c r="B302" s="206" t="s">
        <v>188</v>
      </c>
      <c r="C302" s="206"/>
      <c r="D302" s="206"/>
      <c r="E302" s="206"/>
      <c r="F302" s="206"/>
      <c r="G302" s="206"/>
      <c r="H302" s="206"/>
      <c r="I302" s="206"/>
      <c r="J302" s="20">
        <f t="shared" si="121"/>
        <v>5</v>
      </c>
      <c r="K302" s="20">
        <f t="shared" si="122"/>
        <v>1</v>
      </c>
      <c r="L302" s="20">
        <f t="shared" si="123"/>
        <v>1</v>
      </c>
      <c r="M302" s="20">
        <f t="shared" si="124"/>
        <v>0</v>
      </c>
      <c r="N302" s="20">
        <f t="shared" si="125"/>
        <v>2</v>
      </c>
      <c r="O302" s="20">
        <f t="shared" si="126"/>
        <v>7</v>
      </c>
      <c r="P302" s="20">
        <f t="shared" si="127"/>
        <v>9</v>
      </c>
      <c r="Q302" s="29" t="str">
        <f t="shared" si="128"/>
        <v>E</v>
      </c>
      <c r="R302" s="29">
        <f t="shared" si="129"/>
        <v>0</v>
      </c>
      <c r="S302" s="29">
        <f t="shared" si="130"/>
        <v>0</v>
      </c>
      <c r="T302" s="19" t="s">
        <v>102</v>
      </c>
    </row>
    <row r="303" spans="1:20" hidden="1" x14ac:dyDescent="0.2">
      <c r="A303" s="32" t="str">
        <f t="shared" si="120"/>
        <v/>
      </c>
      <c r="B303" s="205"/>
      <c r="C303" s="205"/>
      <c r="D303" s="205"/>
      <c r="E303" s="205"/>
      <c r="F303" s="205"/>
      <c r="G303" s="205"/>
      <c r="H303" s="205"/>
      <c r="I303" s="205"/>
      <c r="J303" s="20" t="str">
        <f t="shared" si="121"/>
        <v/>
      </c>
      <c r="K303" s="20" t="str">
        <f t="shared" si="122"/>
        <v/>
      </c>
      <c r="L303" s="20" t="str">
        <f t="shared" si="123"/>
        <v/>
      </c>
      <c r="M303" s="20" t="str">
        <f t="shared" si="124"/>
        <v/>
      </c>
      <c r="N303" s="20" t="str">
        <f t="shared" si="125"/>
        <v/>
      </c>
      <c r="O303" s="20" t="str">
        <f t="shared" si="126"/>
        <v/>
      </c>
      <c r="P303" s="20" t="str">
        <f t="shared" si="127"/>
        <v/>
      </c>
      <c r="Q303" s="29" t="str">
        <f t="shared" si="128"/>
        <v/>
      </c>
      <c r="R303" s="29" t="str">
        <f t="shared" si="129"/>
        <v/>
      </c>
      <c r="S303" s="29" t="str">
        <f t="shared" si="130"/>
        <v/>
      </c>
      <c r="T303" s="19" t="s">
        <v>102</v>
      </c>
    </row>
    <row r="304" spans="1:20" hidden="1" x14ac:dyDescent="0.2">
      <c r="A304" s="32" t="str">
        <f t="shared" si="120"/>
        <v/>
      </c>
      <c r="B304" s="205"/>
      <c r="C304" s="205"/>
      <c r="D304" s="205"/>
      <c r="E304" s="205"/>
      <c r="F304" s="205"/>
      <c r="G304" s="205"/>
      <c r="H304" s="205"/>
      <c r="I304" s="205"/>
      <c r="J304" s="20" t="str">
        <f t="shared" si="121"/>
        <v/>
      </c>
      <c r="K304" s="20" t="str">
        <f t="shared" si="122"/>
        <v/>
      </c>
      <c r="L304" s="20" t="str">
        <f t="shared" si="123"/>
        <v/>
      </c>
      <c r="M304" s="20" t="str">
        <f t="shared" si="124"/>
        <v/>
      </c>
      <c r="N304" s="20" t="str">
        <f t="shared" si="125"/>
        <v/>
      </c>
      <c r="O304" s="20" t="str">
        <f t="shared" si="126"/>
        <v/>
      </c>
      <c r="P304" s="20" t="str">
        <f t="shared" si="127"/>
        <v/>
      </c>
      <c r="Q304" s="29" t="str">
        <f t="shared" si="128"/>
        <v/>
      </c>
      <c r="R304" s="29" t="str">
        <f t="shared" si="129"/>
        <v/>
      </c>
      <c r="S304" s="29" t="str">
        <f t="shared" si="130"/>
        <v/>
      </c>
      <c r="T304" s="19" t="s">
        <v>102</v>
      </c>
    </row>
    <row r="305" spans="1:20" hidden="1" x14ac:dyDescent="0.2">
      <c r="A305" s="32" t="str">
        <f t="shared" si="120"/>
        <v/>
      </c>
      <c r="B305" s="205"/>
      <c r="C305" s="205"/>
      <c r="D305" s="205"/>
      <c r="E305" s="205"/>
      <c r="F305" s="205"/>
      <c r="G305" s="205"/>
      <c r="H305" s="205"/>
      <c r="I305" s="205"/>
      <c r="J305" s="20" t="str">
        <f t="shared" si="121"/>
        <v/>
      </c>
      <c r="K305" s="20" t="str">
        <f t="shared" si="122"/>
        <v/>
      </c>
      <c r="L305" s="20" t="str">
        <f t="shared" si="123"/>
        <v/>
      </c>
      <c r="M305" s="20" t="str">
        <f t="shared" si="124"/>
        <v/>
      </c>
      <c r="N305" s="20" t="str">
        <f t="shared" si="125"/>
        <v/>
      </c>
      <c r="O305" s="20" t="str">
        <f t="shared" si="126"/>
        <v/>
      </c>
      <c r="P305" s="20" t="str">
        <f t="shared" si="127"/>
        <v/>
      </c>
      <c r="Q305" s="29" t="str">
        <f t="shared" si="128"/>
        <v/>
      </c>
      <c r="R305" s="29" t="str">
        <f t="shared" si="129"/>
        <v/>
      </c>
      <c r="S305" s="29" t="str">
        <f t="shared" si="130"/>
        <v/>
      </c>
      <c r="T305" s="19" t="s">
        <v>102</v>
      </c>
    </row>
    <row r="306" spans="1:20" hidden="1" x14ac:dyDescent="0.2">
      <c r="A306" s="32" t="str">
        <f t="shared" si="120"/>
        <v/>
      </c>
      <c r="B306" s="205"/>
      <c r="C306" s="205"/>
      <c r="D306" s="205"/>
      <c r="E306" s="205"/>
      <c r="F306" s="205"/>
      <c r="G306" s="205"/>
      <c r="H306" s="205"/>
      <c r="I306" s="205"/>
      <c r="J306" s="20" t="str">
        <f t="shared" si="121"/>
        <v/>
      </c>
      <c r="K306" s="20" t="str">
        <f t="shared" si="122"/>
        <v/>
      </c>
      <c r="L306" s="20" t="str">
        <f t="shared" si="123"/>
        <v/>
      </c>
      <c r="M306" s="20" t="str">
        <f t="shared" si="124"/>
        <v/>
      </c>
      <c r="N306" s="20" t="str">
        <f t="shared" si="125"/>
        <v/>
      </c>
      <c r="O306" s="20" t="str">
        <f t="shared" si="126"/>
        <v/>
      </c>
      <c r="P306" s="20" t="str">
        <f t="shared" si="127"/>
        <v/>
      </c>
      <c r="Q306" s="29" t="str">
        <f t="shared" si="128"/>
        <v/>
      </c>
      <c r="R306" s="29" t="str">
        <f t="shared" si="129"/>
        <v/>
      </c>
      <c r="S306" s="29" t="str">
        <f t="shared" si="130"/>
        <v/>
      </c>
      <c r="T306" s="19" t="s">
        <v>102</v>
      </c>
    </row>
    <row r="307" spans="1:20" hidden="1" x14ac:dyDescent="0.2">
      <c r="A307" s="32" t="str">
        <f t="shared" si="120"/>
        <v/>
      </c>
      <c r="B307" s="205"/>
      <c r="C307" s="205"/>
      <c r="D307" s="205"/>
      <c r="E307" s="205"/>
      <c r="F307" s="205"/>
      <c r="G307" s="205"/>
      <c r="H307" s="205"/>
      <c r="I307" s="205"/>
      <c r="J307" s="20" t="str">
        <f t="shared" si="121"/>
        <v/>
      </c>
      <c r="K307" s="20" t="str">
        <f t="shared" si="122"/>
        <v/>
      </c>
      <c r="L307" s="20" t="str">
        <f t="shared" si="123"/>
        <v/>
      </c>
      <c r="M307" s="20" t="str">
        <f t="shared" si="124"/>
        <v/>
      </c>
      <c r="N307" s="20" t="str">
        <f t="shared" si="125"/>
        <v/>
      </c>
      <c r="O307" s="20" t="str">
        <f t="shared" si="126"/>
        <v/>
      </c>
      <c r="P307" s="20" t="str">
        <f t="shared" si="127"/>
        <v/>
      </c>
      <c r="Q307" s="29" t="str">
        <f t="shared" si="128"/>
        <v/>
      </c>
      <c r="R307" s="29" t="str">
        <f t="shared" si="129"/>
        <v/>
      </c>
      <c r="S307" s="29" t="str">
        <f t="shared" si="130"/>
        <v/>
      </c>
      <c r="T307" s="19" t="s">
        <v>102</v>
      </c>
    </row>
    <row r="308" spans="1:20" hidden="1" x14ac:dyDescent="0.2">
      <c r="A308" s="32" t="str">
        <f t="shared" si="120"/>
        <v/>
      </c>
      <c r="B308" s="205"/>
      <c r="C308" s="205"/>
      <c r="D308" s="205"/>
      <c r="E308" s="205"/>
      <c r="F308" s="205"/>
      <c r="G308" s="205"/>
      <c r="H308" s="205"/>
      <c r="I308" s="205"/>
      <c r="J308" s="20" t="str">
        <f t="shared" si="121"/>
        <v/>
      </c>
      <c r="K308" s="20" t="str">
        <f t="shared" si="122"/>
        <v/>
      </c>
      <c r="L308" s="20" t="str">
        <f t="shared" si="123"/>
        <v/>
      </c>
      <c r="M308" s="20" t="str">
        <f t="shared" si="124"/>
        <v/>
      </c>
      <c r="N308" s="20" t="str">
        <f t="shared" si="125"/>
        <v/>
      </c>
      <c r="O308" s="20" t="str">
        <f t="shared" si="126"/>
        <v/>
      </c>
      <c r="P308" s="20" t="str">
        <f t="shared" si="127"/>
        <v/>
      </c>
      <c r="Q308" s="29" t="str">
        <f t="shared" si="128"/>
        <v/>
      </c>
      <c r="R308" s="29" t="str">
        <f t="shared" si="129"/>
        <v/>
      </c>
      <c r="S308" s="29" t="str">
        <f t="shared" si="130"/>
        <v/>
      </c>
      <c r="T308" s="19" t="s">
        <v>102</v>
      </c>
    </row>
    <row r="309" spans="1:20" hidden="1" x14ac:dyDescent="0.2">
      <c r="A309" s="32" t="str">
        <f t="shared" si="120"/>
        <v/>
      </c>
      <c r="B309" s="205"/>
      <c r="C309" s="205"/>
      <c r="D309" s="205"/>
      <c r="E309" s="205"/>
      <c r="F309" s="205"/>
      <c r="G309" s="205"/>
      <c r="H309" s="205"/>
      <c r="I309" s="205"/>
      <c r="J309" s="20" t="str">
        <f t="shared" si="121"/>
        <v/>
      </c>
      <c r="K309" s="20" t="str">
        <f t="shared" si="122"/>
        <v/>
      </c>
      <c r="L309" s="20" t="str">
        <f t="shared" si="123"/>
        <v/>
      </c>
      <c r="M309" s="20" t="str">
        <f t="shared" si="124"/>
        <v/>
      </c>
      <c r="N309" s="20" t="str">
        <f t="shared" si="125"/>
        <v/>
      </c>
      <c r="O309" s="20" t="str">
        <f t="shared" si="126"/>
        <v/>
      </c>
      <c r="P309" s="20" t="str">
        <f t="shared" si="127"/>
        <v/>
      </c>
      <c r="Q309" s="29" t="str">
        <f t="shared" si="128"/>
        <v/>
      </c>
      <c r="R309" s="29" t="str">
        <f t="shared" si="129"/>
        <v/>
      </c>
      <c r="S309" s="29" t="str">
        <f t="shared" si="130"/>
        <v/>
      </c>
      <c r="T309" s="19" t="s">
        <v>102</v>
      </c>
    </row>
    <row r="310" spans="1:20" hidden="1" x14ac:dyDescent="0.2">
      <c r="A310" s="32" t="str">
        <f t="shared" si="120"/>
        <v/>
      </c>
      <c r="B310" s="216"/>
      <c r="C310" s="217"/>
      <c r="D310" s="217"/>
      <c r="E310" s="217"/>
      <c r="F310" s="217"/>
      <c r="G310" s="217"/>
      <c r="H310" s="217"/>
      <c r="I310" s="218"/>
      <c r="J310" s="20" t="str">
        <f t="shared" si="121"/>
        <v/>
      </c>
      <c r="K310" s="20" t="str">
        <f t="shared" si="122"/>
        <v/>
      </c>
      <c r="L310" s="20" t="str">
        <f t="shared" si="123"/>
        <v/>
      </c>
      <c r="M310" s="20" t="str">
        <f t="shared" si="124"/>
        <v/>
      </c>
      <c r="N310" s="20" t="str">
        <f t="shared" si="125"/>
        <v/>
      </c>
      <c r="O310" s="20" t="str">
        <f t="shared" si="126"/>
        <v/>
      </c>
      <c r="P310" s="20" t="str">
        <f t="shared" si="127"/>
        <v/>
      </c>
      <c r="Q310" s="29" t="str">
        <f t="shared" si="128"/>
        <v/>
      </c>
      <c r="R310" s="29" t="str">
        <f t="shared" si="129"/>
        <v/>
      </c>
      <c r="S310" s="29" t="str">
        <f t="shared" si="130"/>
        <v/>
      </c>
      <c r="T310" s="19" t="s">
        <v>102</v>
      </c>
    </row>
    <row r="311" spans="1:20" hidden="1" x14ac:dyDescent="0.2">
      <c r="A311" s="32" t="str">
        <f t="shared" si="120"/>
        <v/>
      </c>
      <c r="B311" s="205"/>
      <c r="C311" s="205"/>
      <c r="D311" s="205"/>
      <c r="E311" s="205"/>
      <c r="F311" s="205"/>
      <c r="G311" s="205"/>
      <c r="H311" s="205"/>
      <c r="I311" s="205"/>
      <c r="J311" s="20" t="str">
        <f t="shared" si="121"/>
        <v/>
      </c>
      <c r="K311" s="20" t="str">
        <f t="shared" si="122"/>
        <v/>
      </c>
      <c r="L311" s="20" t="str">
        <f t="shared" si="123"/>
        <v/>
      </c>
      <c r="M311" s="20" t="str">
        <f t="shared" si="124"/>
        <v/>
      </c>
      <c r="N311" s="20" t="str">
        <f t="shared" si="125"/>
        <v/>
      </c>
      <c r="O311" s="20" t="str">
        <f t="shared" si="126"/>
        <v/>
      </c>
      <c r="P311" s="20" t="str">
        <f t="shared" si="127"/>
        <v/>
      </c>
      <c r="Q311" s="29" t="str">
        <f t="shared" si="128"/>
        <v/>
      </c>
      <c r="R311" s="29" t="str">
        <f t="shared" si="129"/>
        <v/>
      </c>
      <c r="S311" s="29" t="str">
        <f t="shared" si="130"/>
        <v/>
      </c>
      <c r="T311" s="19" t="s">
        <v>102</v>
      </c>
    </row>
    <row r="312" spans="1:20" hidden="1" x14ac:dyDescent="0.2">
      <c r="A312" s="32" t="str">
        <f t="shared" si="120"/>
        <v/>
      </c>
      <c r="B312" s="205"/>
      <c r="C312" s="205"/>
      <c r="D312" s="205"/>
      <c r="E312" s="205"/>
      <c r="F312" s="205"/>
      <c r="G312" s="205"/>
      <c r="H312" s="205"/>
      <c r="I312" s="205"/>
      <c r="J312" s="20" t="str">
        <f t="shared" si="121"/>
        <v/>
      </c>
      <c r="K312" s="20" t="str">
        <f t="shared" si="122"/>
        <v/>
      </c>
      <c r="L312" s="20" t="str">
        <f t="shared" si="123"/>
        <v/>
      </c>
      <c r="M312" s="20" t="str">
        <f t="shared" si="124"/>
        <v/>
      </c>
      <c r="N312" s="20" t="str">
        <f t="shared" si="125"/>
        <v/>
      </c>
      <c r="O312" s="20" t="str">
        <f t="shared" si="126"/>
        <v/>
      </c>
      <c r="P312" s="20" t="str">
        <f t="shared" si="127"/>
        <v/>
      </c>
      <c r="Q312" s="29" t="str">
        <f t="shared" si="128"/>
        <v/>
      </c>
      <c r="R312" s="29" t="str">
        <f t="shared" si="129"/>
        <v/>
      </c>
      <c r="S312" s="29" t="str">
        <f t="shared" si="130"/>
        <v/>
      </c>
      <c r="T312" s="19" t="s">
        <v>102</v>
      </c>
    </row>
    <row r="313" spans="1:20" hidden="1" x14ac:dyDescent="0.2">
      <c r="A313" s="32" t="str">
        <f t="shared" si="120"/>
        <v/>
      </c>
      <c r="B313" s="205"/>
      <c r="C313" s="205"/>
      <c r="D313" s="205"/>
      <c r="E313" s="205"/>
      <c r="F313" s="205"/>
      <c r="G313" s="205"/>
      <c r="H313" s="205"/>
      <c r="I313" s="205"/>
      <c r="J313" s="20" t="str">
        <f t="shared" si="121"/>
        <v/>
      </c>
      <c r="K313" s="20" t="str">
        <f t="shared" si="122"/>
        <v/>
      </c>
      <c r="L313" s="20" t="str">
        <f t="shared" si="123"/>
        <v/>
      </c>
      <c r="M313" s="20" t="str">
        <f t="shared" si="124"/>
        <v/>
      </c>
      <c r="N313" s="20" t="str">
        <f t="shared" si="125"/>
        <v/>
      </c>
      <c r="O313" s="20" t="str">
        <f t="shared" si="126"/>
        <v/>
      </c>
      <c r="P313" s="20" t="str">
        <f t="shared" si="127"/>
        <v/>
      </c>
      <c r="Q313" s="29" t="str">
        <f t="shared" si="128"/>
        <v/>
      </c>
      <c r="R313" s="29" t="str">
        <f t="shared" si="129"/>
        <v/>
      </c>
      <c r="S313" s="29" t="str">
        <f t="shared" si="130"/>
        <v/>
      </c>
      <c r="T313" s="19" t="s">
        <v>102</v>
      </c>
    </row>
    <row r="314" spans="1:20" x14ac:dyDescent="0.2">
      <c r="A314" s="21" t="s">
        <v>25</v>
      </c>
      <c r="B314" s="213"/>
      <c r="C314" s="214"/>
      <c r="D314" s="214"/>
      <c r="E314" s="214"/>
      <c r="F314" s="214"/>
      <c r="G314" s="214"/>
      <c r="H314" s="214"/>
      <c r="I314" s="215"/>
      <c r="J314" s="23">
        <f t="shared" ref="J314:P314" si="131">SUM(J297:J313)</f>
        <v>30</v>
      </c>
      <c r="K314" s="23">
        <f t="shared" si="131"/>
        <v>6</v>
      </c>
      <c r="L314" s="23">
        <f t="shared" si="131"/>
        <v>6</v>
      </c>
      <c r="M314" s="23">
        <f t="shared" si="131"/>
        <v>0</v>
      </c>
      <c r="N314" s="23">
        <f t="shared" si="131"/>
        <v>12</v>
      </c>
      <c r="O314" s="23">
        <f t="shared" si="131"/>
        <v>42</v>
      </c>
      <c r="P314" s="23">
        <f t="shared" si="131"/>
        <v>54</v>
      </c>
      <c r="Q314" s="21">
        <f>COUNTIF(Q297:Q313,"E")</f>
        <v>2</v>
      </c>
      <c r="R314" s="21">
        <f>COUNTIF(R297:R313,"C")</f>
        <v>4</v>
      </c>
      <c r="S314" s="21">
        <f>COUNTIF(S297:S313,"VP")</f>
        <v>0</v>
      </c>
      <c r="T314" s="19"/>
    </row>
    <row r="315" spans="1:20" x14ac:dyDescent="0.2">
      <c r="A315" s="146" t="s">
        <v>69</v>
      </c>
      <c r="B315" s="207"/>
      <c r="C315" s="207"/>
      <c r="D315" s="207"/>
      <c r="E315" s="207"/>
      <c r="F315" s="207"/>
      <c r="G315" s="207"/>
      <c r="H315" s="207"/>
      <c r="I315" s="207"/>
      <c r="J315" s="207"/>
      <c r="K315" s="207"/>
      <c r="L315" s="207"/>
      <c r="M315" s="207"/>
      <c r="N315" s="207"/>
      <c r="O315" s="207"/>
      <c r="P315" s="207"/>
      <c r="Q315" s="207"/>
      <c r="R315" s="207"/>
      <c r="S315" s="207"/>
      <c r="T315" s="147"/>
    </row>
    <row r="316" spans="1:20" x14ac:dyDescent="0.2">
      <c r="A316" s="32" t="str">
        <f>IF(ISNA(INDEX($A$34:$T$135,MATCH($B316,$B$34:$B$135,0),1)),"",INDEX($A$34:$T$135,MATCH($B316,$B$34:$B$135,0),1))</f>
        <v>UMR2494</v>
      </c>
      <c r="B316" s="206" t="s">
        <v>193</v>
      </c>
      <c r="C316" s="206"/>
      <c r="D316" s="206"/>
      <c r="E316" s="206"/>
      <c r="F316" s="206"/>
      <c r="G316" s="206"/>
      <c r="H316" s="206"/>
      <c r="I316" s="206"/>
      <c r="J316" s="20">
        <f>IF(ISNA(INDEX($A$34:$T$135,MATCH($B316,$B$34:$B$135,0),10)),"",INDEX($A$34:$T$135,MATCH($B316,$B$34:$B$135,0),10))</f>
        <v>6</v>
      </c>
      <c r="K316" s="20">
        <f>IF(ISNA(INDEX($A$34:$T$135,MATCH($B316,$B$34:$B$135,0),11)),"",INDEX($A$34:$T$135,MATCH($B316,$B$34:$B$135,0),11))</f>
        <v>0</v>
      </c>
      <c r="L316" s="20">
        <f>IF(ISNA(INDEX($A$34:$T$135,MATCH($B316,$B$34:$B$135,0),12)),"",INDEX($A$34:$T$135,MATCH($B316,$B$34:$B$135,0),12))</f>
        <v>0</v>
      </c>
      <c r="M316" s="20">
        <f>IF(ISNA(INDEX($A$34:$T$135,MATCH($B316,$B$34:$B$135,0),13)),"",INDEX($A$34:$T$135,MATCH($B316,$B$34:$B$135,0),13))</f>
        <v>5</v>
      </c>
      <c r="N316" s="20">
        <f>IF(ISNA(INDEX($A$34:$T$135,MATCH($B316,$B$34:$B$135,0),14)),"",INDEX($A$34:$T$135,MATCH($B316,$B$34:$B$135,0),14))</f>
        <v>5</v>
      </c>
      <c r="O316" s="20">
        <f>IF(ISNA(INDEX($A$34:$T$135,MATCH($B316,$B$34:$B$135,0),15)),"",INDEX($A$34:$T$135,MATCH($B316,$B$34:$B$135,0),15))</f>
        <v>8</v>
      </c>
      <c r="P316" s="20">
        <f>IF(ISNA(INDEX($A$34:$T$135,MATCH($B316,$B$34:$B$135,0),16)),"",INDEX($A$34:$T$135,MATCH($B316,$B$34:$B$135,0),16))</f>
        <v>13</v>
      </c>
      <c r="Q316" s="29">
        <f>IF(ISNA(INDEX($A$34:$T$135,MATCH($B316,$B$34:$B$135,0),17)),"",INDEX($A$34:$T$135,MATCH($B316,$B$34:$B$135,0),17))</f>
        <v>0</v>
      </c>
      <c r="R316" s="29" t="str">
        <f>IF(ISNA(INDEX($A$34:$T$135,MATCH($B316,$B$34:$B$135,0),18)),"",INDEX($A$34:$T$135,MATCH($B316,$B$34:$B$135,0),18))</f>
        <v>C</v>
      </c>
      <c r="S316" s="29">
        <f>IF(ISNA(INDEX($A$34:$T$135,MATCH($B316,$B$34:$B$135,0),19)),"",INDEX($A$34:$T$135,MATCH($B316,$B$34:$B$135,0),19))</f>
        <v>0</v>
      </c>
      <c r="T316" s="19" t="s">
        <v>102</v>
      </c>
    </row>
    <row r="317" spans="1:20" ht="25.5" customHeight="1" x14ac:dyDescent="0.2">
      <c r="A317" s="32" t="str">
        <f>IF(ISNA(INDEX($A$34:$T$135,MATCH($B317,$B$34:$B$135,0),1)),"",INDEX($A$34:$T$135,MATCH($B317,$B$34:$B$135,0),1))</f>
        <v>UMR2497</v>
      </c>
      <c r="B317" s="206" t="s">
        <v>199</v>
      </c>
      <c r="C317" s="206"/>
      <c r="D317" s="206"/>
      <c r="E317" s="206"/>
      <c r="F317" s="206"/>
      <c r="G317" s="206"/>
      <c r="H317" s="206"/>
      <c r="I317" s="206"/>
      <c r="J317" s="20">
        <f>IF(ISNA(INDEX($A$34:$T$135,MATCH($B317,$B$34:$B$135,0),10)),"",INDEX($A$34:$T$135,MATCH($B317,$B$34:$B$135,0),10))</f>
        <v>10</v>
      </c>
      <c r="K317" s="20">
        <f>IF(ISNA(INDEX($A$34:$T$135,MATCH($B317,$B$34:$B$135,0),11)),"",INDEX($A$34:$T$135,MATCH($B317,$B$34:$B$135,0),11))</f>
        <v>0</v>
      </c>
      <c r="L317" s="20">
        <f>IF(ISNA(INDEX($A$34:$T$135,MATCH($B317,$B$34:$B$135,0),12)),"",INDEX($A$34:$T$135,MATCH($B317,$B$34:$B$135,0),12))</f>
        <v>0</v>
      </c>
      <c r="M317" s="20">
        <f>IF(ISNA(INDEX($A$34:$T$135,MATCH($B317,$B$34:$B$135,0),13)),"",INDEX($A$34:$T$135,MATCH($B317,$B$34:$B$135,0),13))</f>
        <v>3</v>
      </c>
      <c r="N317" s="20">
        <f>IF(ISNA(INDEX($A$34:$T$135,MATCH($B317,$B$34:$B$135,0),14)),"",INDEX($A$34:$T$135,MATCH($B317,$B$34:$B$135,0),14))</f>
        <v>3</v>
      </c>
      <c r="O317" s="20">
        <f>IF(ISNA(INDEX($A$34:$T$135,MATCH($B317,$B$34:$B$135,0),15)),"",INDEX($A$34:$T$135,MATCH($B317,$B$34:$B$135,0),15))</f>
        <v>18</v>
      </c>
      <c r="P317" s="20">
        <f>IF(ISNA(INDEX($A$34:$T$135,MATCH($B317,$B$34:$B$135,0),16)),"",INDEX($A$34:$T$135,MATCH($B317,$B$34:$B$135,0),16))</f>
        <v>21</v>
      </c>
      <c r="Q317" s="29" t="str">
        <f>IF(ISNA(INDEX($A$34:$T$135,MATCH($B317,$B$34:$B$135,0),17)),"",INDEX($A$34:$T$135,MATCH($B317,$B$34:$B$135,0),17))</f>
        <v>E</v>
      </c>
      <c r="R317" s="29">
        <f>IF(ISNA(INDEX($A$34:$T$135,MATCH($B317,$B$34:$B$135,0),18)),"",INDEX($A$34:$T$135,MATCH($B317,$B$34:$B$135,0),18))</f>
        <v>0</v>
      </c>
      <c r="S317" s="29">
        <f>IF(ISNA(INDEX($A$34:$T$135,MATCH($B317,$B$34:$B$135,0),19)),"",INDEX($A$34:$T$135,MATCH($B317,$B$34:$B$135,0),19))</f>
        <v>0</v>
      </c>
      <c r="T317" s="19" t="s">
        <v>102</v>
      </c>
    </row>
    <row r="318" spans="1:20" hidden="1" x14ac:dyDescent="0.2">
      <c r="A318" s="32" t="str">
        <f>IF(ISNA(INDEX($A$34:$T$135,MATCH($B318,$B$34:$B$135,0),1)),"",INDEX($A$34:$T$135,MATCH($B318,$B$34:$B$135,0),1))</f>
        <v/>
      </c>
      <c r="B318" s="205"/>
      <c r="C318" s="205"/>
      <c r="D318" s="205"/>
      <c r="E318" s="205"/>
      <c r="F318" s="205"/>
      <c r="G318" s="205"/>
      <c r="H318" s="205"/>
      <c r="I318" s="205"/>
      <c r="J318" s="20" t="str">
        <f>IF(ISNA(INDEX($A$34:$T$135,MATCH($B318,$B$34:$B$135,0),10)),"",INDEX($A$34:$T$135,MATCH($B318,$B$34:$B$135,0),10))</f>
        <v/>
      </c>
      <c r="K318" s="20" t="str">
        <f>IF(ISNA(INDEX($A$34:$T$135,MATCH($B318,$B$34:$B$135,0),11)),"",INDEX($A$34:$T$135,MATCH($B318,$B$34:$B$135,0),11))</f>
        <v/>
      </c>
      <c r="L318" s="20" t="str">
        <f>IF(ISNA(INDEX($A$34:$T$135,MATCH($B318,$B$34:$B$135,0),12)),"",INDEX($A$34:$T$135,MATCH($B318,$B$34:$B$135,0),12))</f>
        <v/>
      </c>
      <c r="M318" s="20" t="str">
        <f>IF(ISNA(INDEX($A$34:$T$135,MATCH($B318,$B$34:$B$135,0),13)),"",INDEX($A$34:$T$135,MATCH($B318,$B$34:$B$135,0),13))</f>
        <v/>
      </c>
      <c r="N318" s="20" t="str">
        <f>IF(ISNA(INDEX($A$34:$T$135,MATCH($B318,$B$34:$B$135,0),14)),"",INDEX($A$34:$T$135,MATCH($B318,$B$34:$B$135,0),14))</f>
        <v/>
      </c>
      <c r="O318" s="20" t="str">
        <f>IF(ISNA(INDEX($A$34:$T$135,MATCH($B318,$B$34:$B$135,0),15)),"",INDEX($A$34:$T$135,MATCH($B318,$B$34:$B$135,0),15))</f>
        <v/>
      </c>
      <c r="P318" s="20" t="str">
        <f>IF(ISNA(INDEX($A$34:$T$135,MATCH($B318,$B$34:$B$135,0),16)),"",INDEX($A$34:$T$135,MATCH($B318,$B$34:$B$135,0),16))</f>
        <v/>
      </c>
      <c r="Q318" s="29" t="str">
        <f>IF(ISNA(INDEX($A$34:$T$135,MATCH($B318,$B$34:$B$135,0),17)),"",INDEX($A$34:$T$135,MATCH($B318,$B$34:$B$135,0),17))</f>
        <v/>
      </c>
      <c r="R318" s="29" t="str">
        <f>IF(ISNA(INDEX($A$34:$T$135,MATCH($B318,$B$34:$B$135,0),18)),"",INDEX($A$34:$T$135,MATCH($B318,$B$34:$B$135,0),18))</f>
        <v/>
      </c>
      <c r="S318" s="29" t="str">
        <f>IF(ISNA(INDEX($A$34:$T$135,MATCH($B318,$B$34:$B$135,0),19)),"",INDEX($A$34:$T$135,MATCH($B318,$B$34:$B$135,0),19))</f>
        <v/>
      </c>
      <c r="T318" s="19" t="s">
        <v>102</v>
      </c>
    </row>
    <row r="319" spans="1:20" hidden="1" x14ac:dyDescent="0.2">
      <c r="A319" s="32" t="str">
        <f>IF(ISNA(INDEX($A$34:$T$135,MATCH($B319,$B$34:$B$135,0),1)),"",INDEX($A$34:$T$135,MATCH($B319,$B$34:$B$135,0),1))</f>
        <v/>
      </c>
      <c r="B319" s="205"/>
      <c r="C319" s="205"/>
      <c r="D319" s="205"/>
      <c r="E319" s="205"/>
      <c r="F319" s="205"/>
      <c r="G319" s="205"/>
      <c r="H319" s="205"/>
      <c r="I319" s="205"/>
      <c r="J319" s="20" t="str">
        <f>IF(ISNA(INDEX($A$34:$T$135,MATCH($B319,$B$34:$B$135,0),10)),"",INDEX($A$34:$T$135,MATCH($B319,$B$34:$B$135,0),10))</f>
        <v/>
      </c>
      <c r="K319" s="20" t="str">
        <f>IF(ISNA(INDEX($A$34:$T$135,MATCH($B319,$B$34:$B$135,0),11)),"",INDEX($A$34:$T$135,MATCH($B319,$B$34:$B$135,0),11))</f>
        <v/>
      </c>
      <c r="L319" s="20" t="str">
        <f>IF(ISNA(INDEX($A$34:$T$135,MATCH($B319,$B$34:$B$135,0),12)),"",INDEX($A$34:$T$135,MATCH($B319,$B$34:$B$135,0),12))</f>
        <v/>
      </c>
      <c r="M319" s="20" t="str">
        <f>IF(ISNA(INDEX($A$34:$T$135,MATCH($B319,$B$34:$B$135,0),13)),"",INDEX($A$34:$T$135,MATCH($B319,$B$34:$B$135,0),13))</f>
        <v/>
      </c>
      <c r="N319" s="20" t="str">
        <f>IF(ISNA(INDEX($A$34:$T$135,MATCH($B319,$B$34:$B$135,0),14)),"",INDEX($A$34:$T$135,MATCH($B319,$B$34:$B$135,0),14))</f>
        <v/>
      </c>
      <c r="O319" s="20" t="str">
        <f>IF(ISNA(INDEX($A$34:$T$135,MATCH($B319,$B$34:$B$135,0),15)),"",INDEX($A$34:$T$135,MATCH($B319,$B$34:$B$135,0),15))</f>
        <v/>
      </c>
      <c r="P319" s="20" t="str">
        <f>IF(ISNA(INDEX($A$34:$T$135,MATCH($B319,$B$34:$B$135,0),16)),"",INDEX($A$34:$T$135,MATCH($B319,$B$34:$B$135,0),16))</f>
        <v/>
      </c>
      <c r="Q319" s="29" t="str">
        <f>IF(ISNA(INDEX($A$34:$T$135,MATCH($B319,$B$34:$B$135,0),17)),"",INDEX($A$34:$T$135,MATCH($B319,$B$34:$B$135,0),17))</f>
        <v/>
      </c>
      <c r="R319" s="29" t="str">
        <f>IF(ISNA(INDEX($A$34:$T$135,MATCH($B319,$B$34:$B$135,0),18)),"",INDEX($A$34:$T$135,MATCH($B319,$B$34:$B$135,0),18))</f>
        <v/>
      </c>
      <c r="S319" s="29" t="str">
        <f>IF(ISNA(INDEX($A$34:$T$135,MATCH($B319,$B$34:$B$135,0),19)),"",INDEX($A$34:$T$135,MATCH($B319,$B$34:$B$135,0),19))</f>
        <v/>
      </c>
      <c r="T319" s="19" t="s">
        <v>102</v>
      </c>
    </row>
    <row r="320" spans="1:20" x14ac:dyDescent="0.2">
      <c r="A320" s="21" t="s">
        <v>25</v>
      </c>
      <c r="B320" s="211"/>
      <c r="C320" s="211"/>
      <c r="D320" s="211"/>
      <c r="E320" s="211"/>
      <c r="F320" s="211"/>
      <c r="G320" s="211"/>
      <c r="H320" s="211"/>
      <c r="I320" s="211"/>
      <c r="J320" s="23">
        <f t="shared" ref="J320:P320" si="132">SUM(J316:J319)</f>
        <v>16</v>
      </c>
      <c r="K320" s="23">
        <f t="shared" si="132"/>
        <v>0</v>
      </c>
      <c r="L320" s="23">
        <f t="shared" si="132"/>
        <v>0</v>
      </c>
      <c r="M320" s="23">
        <f t="shared" si="132"/>
        <v>8</v>
      </c>
      <c r="N320" s="23">
        <f t="shared" si="132"/>
        <v>8</v>
      </c>
      <c r="O320" s="23">
        <f t="shared" si="132"/>
        <v>26</v>
      </c>
      <c r="P320" s="23">
        <f t="shared" si="132"/>
        <v>34</v>
      </c>
      <c r="Q320" s="21">
        <f>COUNTIF(Q316:Q319,"E")</f>
        <v>1</v>
      </c>
      <c r="R320" s="21">
        <f>COUNTIF(R316:R319,"C")</f>
        <v>1</v>
      </c>
      <c r="S320" s="21">
        <f>COUNTIF(S316:S319,"VP")</f>
        <v>0</v>
      </c>
      <c r="T320" s="22"/>
    </row>
    <row r="321" spans="1:34" ht="16.5" customHeight="1" x14ac:dyDescent="0.2">
      <c r="A321" s="177" t="s">
        <v>77</v>
      </c>
      <c r="B321" s="178"/>
      <c r="C321" s="178"/>
      <c r="D321" s="178"/>
      <c r="E321" s="178"/>
      <c r="F321" s="178"/>
      <c r="G321" s="178"/>
      <c r="H321" s="178"/>
      <c r="I321" s="179"/>
      <c r="J321" s="23">
        <f t="shared" ref="J321:S321" si="133">SUM(J314,J320)</f>
        <v>46</v>
      </c>
      <c r="K321" s="23">
        <f t="shared" si="133"/>
        <v>6</v>
      </c>
      <c r="L321" s="23">
        <f t="shared" si="133"/>
        <v>6</v>
      </c>
      <c r="M321" s="23">
        <f t="shared" si="133"/>
        <v>8</v>
      </c>
      <c r="N321" s="23">
        <f t="shared" si="133"/>
        <v>20</v>
      </c>
      <c r="O321" s="23">
        <f t="shared" si="133"/>
        <v>68</v>
      </c>
      <c r="P321" s="23">
        <f t="shared" si="133"/>
        <v>88</v>
      </c>
      <c r="Q321" s="23">
        <f t="shared" si="133"/>
        <v>3</v>
      </c>
      <c r="R321" s="23">
        <f t="shared" si="133"/>
        <v>5</v>
      </c>
      <c r="S321" s="23">
        <f t="shared" si="133"/>
        <v>0</v>
      </c>
      <c r="T321" s="28"/>
    </row>
    <row r="322" spans="1:34" x14ac:dyDescent="0.2">
      <c r="A322" s="180" t="s">
        <v>48</v>
      </c>
      <c r="B322" s="181"/>
      <c r="C322" s="181"/>
      <c r="D322" s="181"/>
      <c r="E322" s="181"/>
      <c r="F322" s="181"/>
      <c r="G322" s="181"/>
      <c r="H322" s="181"/>
      <c r="I322" s="181"/>
      <c r="J322" s="182"/>
      <c r="K322" s="23">
        <f t="shared" ref="K322:P322" si="134">K314*14+K320*12</f>
        <v>84</v>
      </c>
      <c r="L322" s="23">
        <f t="shared" si="134"/>
        <v>84</v>
      </c>
      <c r="M322" s="23">
        <f t="shared" si="134"/>
        <v>96</v>
      </c>
      <c r="N322" s="23">
        <f t="shared" si="134"/>
        <v>264</v>
      </c>
      <c r="O322" s="23">
        <f t="shared" si="134"/>
        <v>900</v>
      </c>
      <c r="P322" s="23">
        <f t="shared" si="134"/>
        <v>1164</v>
      </c>
      <c r="Q322" s="186"/>
      <c r="R322" s="187"/>
      <c r="S322" s="187"/>
      <c r="T322" s="188"/>
    </row>
    <row r="323" spans="1:34" x14ac:dyDescent="0.2">
      <c r="A323" s="183"/>
      <c r="B323" s="184"/>
      <c r="C323" s="184"/>
      <c r="D323" s="184"/>
      <c r="E323" s="184"/>
      <c r="F323" s="184"/>
      <c r="G323" s="184"/>
      <c r="H323" s="184"/>
      <c r="I323" s="184"/>
      <c r="J323" s="185"/>
      <c r="K323" s="192">
        <f>SUM(K322:M322)</f>
        <v>264</v>
      </c>
      <c r="L323" s="193"/>
      <c r="M323" s="194"/>
      <c r="N323" s="195">
        <f>SUM(N322:O322)</f>
        <v>1164</v>
      </c>
      <c r="O323" s="196"/>
      <c r="P323" s="197"/>
      <c r="Q323" s="189"/>
      <c r="R323" s="190"/>
      <c r="S323" s="190"/>
      <c r="T323" s="191"/>
    </row>
    <row r="325" spans="1:34" x14ac:dyDescent="0.2">
      <c r="B325" s="2"/>
      <c r="C325" s="2"/>
      <c r="D325" s="2"/>
      <c r="E325" s="2"/>
      <c r="F325" s="2"/>
      <c r="G325" s="2"/>
      <c r="M325" s="8"/>
      <c r="N325" s="8"/>
      <c r="O325" s="8"/>
      <c r="P325" s="8"/>
      <c r="Q325" s="8"/>
      <c r="R325" s="8"/>
      <c r="S325" s="8"/>
    </row>
    <row r="326" spans="1:34" x14ac:dyDescent="0.2">
      <c r="A326" s="212" t="s">
        <v>58</v>
      </c>
      <c r="B326" s="212"/>
    </row>
    <row r="327" spans="1:34" x14ac:dyDescent="0.2">
      <c r="A327" s="166" t="s">
        <v>27</v>
      </c>
      <c r="B327" s="168" t="s">
        <v>50</v>
      </c>
      <c r="C327" s="169"/>
      <c r="D327" s="169"/>
      <c r="E327" s="169"/>
      <c r="F327" s="169"/>
      <c r="G327" s="170"/>
      <c r="H327" s="168" t="s">
        <v>53</v>
      </c>
      <c r="I327" s="170"/>
      <c r="J327" s="142" t="s">
        <v>54</v>
      </c>
      <c r="K327" s="143"/>
      <c r="L327" s="143"/>
      <c r="M327" s="143"/>
      <c r="N327" s="143"/>
      <c r="O327" s="144"/>
      <c r="P327" s="168" t="s">
        <v>47</v>
      </c>
      <c r="Q327" s="170"/>
      <c r="R327" s="142" t="s">
        <v>55</v>
      </c>
      <c r="S327" s="143"/>
      <c r="T327" s="144"/>
      <c r="U327" s="45" t="s">
        <v>106</v>
      </c>
    </row>
    <row r="328" spans="1:34" x14ac:dyDescent="0.2">
      <c r="A328" s="167"/>
      <c r="B328" s="171"/>
      <c r="C328" s="172"/>
      <c r="D328" s="172"/>
      <c r="E328" s="172"/>
      <c r="F328" s="172"/>
      <c r="G328" s="173"/>
      <c r="H328" s="171"/>
      <c r="I328" s="173"/>
      <c r="J328" s="142" t="s">
        <v>34</v>
      </c>
      <c r="K328" s="144"/>
      <c r="L328" s="142" t="s">
        <v>7</v>
      </c>
      <c r="M328" s="144"/>
      <c r="N328" s="142" t="s">
        <v>31</v>
      </c>
      <c r="O328" s="144"/>
      <c r="P328" s="171"/>
      <c r="Q328" s="173"/>
      <c r="R328" s="35" t="s">
        <v>56</v>
      </c>
      <c r="S328" s="142" t="s">
        <v>57</v>
      </c>
      <c r="T328" s="144"/>
    </row>
    <row r="329" spans="1:34" x14ac:dyDescent="0.2">
      <c r="A329" s="35">
        <v>1</v>
      </c>
      <c r="B329" s="142" t="s">
        <v>51</v>
      </c>
      <c r="C329" s="143"/>
      <c r="D329" s="143"/>
      <c r="E329" s="143"/>
      <c r="F329" s="143"/>
      <c r="G329" s="144"/>
      <c r="H329" s="152">
        <f>J329</f>
        <v>726</v>
      </c>
      <c r="I329" s="152"/>
      <c r="J329" s="153">
        <f>SUM((N42+N53+N63)*14+(N74*12)-J330)</f>
        <v>726</v>
      </c>
      <c r="K329" s="154"/>
      <c r="L329" s="153">
        <f>SUM((O42+O53+O63)*14+(O74*12)-L330)</f>
        <v>1962</v>
      </c>
      <c r="M329" s="154"/>
      <c r="N329" s="155">
        <f>SUM(J329:M329)</f>
        <v>2688</v>
      </c>
      <c r="O329" s="156"/>
      <c r="P329" s="157">
        <f>H329/H331</f>
        <v>0.89629629629629626</v>
      </c>
      <c r="Q329" s="158"/>
      <c r="R329" s="36">
        <f>J42+J53-R330</f>
        <v>40</v>
      </c>
      <c r="S329" s="159">
        <f>J63+J74-S330</f>
        <v>50</v>
      </c>
      <c r="T329" s="160"/>
    </row>
    <row r="330" spans="1:34" x14ac:dyDescent="0.2">
      <c r="A330" s="35">
        <v>2</v>
      </c>
      <c r="B330" s="142" t="s">
        <v>52</v>
      </c>
      <c r="C330" s="143"/>
      <c r="D330" s="143"/>
      <c r="E330" s="143"/>
      <c r="F330" s="143"/>
      <c r="G330" s="144"/>
      <c r="H330" s="152">
        <f>J330</f>
        <v>84</v>
      </c>
      <c r="I330" s="152"/>
      <c r="J330" s="161">
        <f>N103</f>
        <v>84</v>
      </c>
      <c r="K330" s="162"/>
      <c r="L330" s="161">
        <f>O103</f>
        <v>294</v>
      </c>
      <c r="M330" s="162"/>
      <c r="N330" s="163">
        <f>SUM(J330:M330)</f>
        <v>378</v>
      </c>
      <c r="O330" s="156"/>
      <c r="P330" s="157">
        <f>H330/H331</f>
        <v>0.1037037037037037</v>
      </c>
      <c r="Q330" s="158"/>
      <c r="R330" s="18">
        <v>20</v>
      </c>
      <c r="S330" s="164">
        <v>10</v>
      </c>
      <c r="T330" s="165"/>
      <c r="U330" s="261" t="str">
        <f>IF(N330=P103,"Corect","Nu corespunde cu tabelul de opționale")</f>
        <v>Corect</v>
      </c>
      <c r="V330" s="262"/>
      <c r="W330" s="262"/>
      <c r="X330" s="262"/>
    </row>
    <row r="331" spans="1:34" x14ac:dyDescent="0.2">
      <c r="A331" s="142" t="s">
        <v>25</v>
      </c>
      <c r="B331" s="143"/>
      <c r="C331" s="143"/>
      <c r="D331" s="143"/>
      <c r="E331" s="143"/>
      <c r="F331" s="143"/>
      <c r="G331" s="144"/>
      <c r="H331" s="145">
        <f>SUM(H329:I330)</f>
        <v>810</v>
      </c>
      <c r="I331" s="145"/>
      <c r="J331" s="145">
        <f>SUM(J329:K330)</f>
        <v>810</v>
      </c>
      <c r="K331" s="145"/>
      <c r="L331" s="146">
        <f>SUM(L329:M330)</f>
        <v>2256</v>
      </c>
      <c r="M331" s="147"/>
      <c r="N331" s="146">
        <f>SUM(N329:O330)</f>
        <v>3066</v>
      </c>
      <c r="O331" s="147"/>
      <c r="P331" s="148">
        <f>SUM(P329:Q330)</f>
        <v>1</v>
      </c>
      <c r="Q331" s="149"/>
      <c r="R331" s="37">
        <f>SUM(R329:R330)</f>
        <v>60</v>
      </c>
      <c r="S331" s="150">
        <f>SUM(S329:T330)</f>
        <v>60</v>
      </c>
      <c r="T331" s="151"/>
    </row>
    <row r="334" spans="1:34" x14ac:dyDescent="0.2">
      <c r="A334" s="229" t="s">
        <v>84</v>
      </c>
      <c r="B334" s="229"/>
      <c r="C334" s="229"/>
      <c r="D334" s="229"/>
      <c r="E334" s="229"/>
      <c r="F334" s="229"/>
      <c r="G334" s="229"/>
      <c r="H334" s="229"/>
      <c r="I334" s="229"/>
      <c r="J334" s="229"/>
      <c r="K334" s="229"/>
      <c r="L334" s="229"/>
      <c r="M334" s="229"/>
      <c r="N334" s="229"/>
      <c r="O334" s="229"/>
      <c r="P334" s="229"/>
      <c r="Q334" s="229"/>
      <c r="R334" s="229"/>
      <c r="S334" s="229"/>
      <c r="T334" s="229"/>
    </row>
    <row r="336" spans="1:34" ht="12.75" customHeight="1" x14ac:dyDescent="0.2">
      <c r="A336" s="68" t="s">
        <v>78</v>
      </c>
      <c r="B336" s="68"/>
      <c r="C336" s="68"/>
      <c r="D336" s="68"/>
      <c r="E336" s="68"/>
      <c r="F336" s="68"/>
      <c r="G336" s="68"/>
      <c r="H336" s="68"/>
      <c r="I336" s="68"/>
      <c r="J336" s="68"/>
      <c r="K336" s="68"/>
      <c r="L336" s="68"/>
      <c r="M336" s="68"/>
      <c r="N336" s="68"/>
      <c r="O336" s="68"/>
      <c r="P336" s="68"/>
      <c r="Q336" s="68"/>
      <c r="R336" s="68"/>
      <c r="S336" s="68"/>
      <c r="T336" s="68"/>
      <c r="U336" s="140" t="s">
        <v>107</v>
      </c>
      <c r="V336" s="141"/>
      <c r="W336" s="141"/>
      <c r="X336" s="141"/>
      <c r="Y336" s="141"/>
      <c r="Z336" s="141"/>
      <c r="AA336" s="141"/>
      <c r="AB336" s="141"/>
      <c r="AC336" s="141"/>
      <c r="AD336" s="141"/>
      <c r="AE336" s="141"/>
      <c r="AF336" s="141"/>
      <c r="AG336" s="141"/>
      <c r="AH336" s="141"/>
    </row>
    <row r="337" spans="1:34" ht="20.25" customHeight="1" x14ac:dyDescent="0.2">
      <c r="A337" s="68" t="s">
        <v>27</v>
      </c>
      <c r="B337" s="68" t="s">
        <v>26</v>
      </c>
      <c r="C337" s="68"/>
      <c r="D337" s="68"/>
      <c r="E337" s="68"/>
      <c r="F337" s="68"/>
      <c r="G337" s="68"/>
      <c r="H337" s="68"/>
      <c r="I337" s="68"/>
      <c r="J337" s="93" t="s">
        <v>40</v>
      </c>
      <c r="K337" s="93" t="s">
        <v>24</v>
      </c>
      <c r="L337" s="93"/>
      <c r="M337" s="93"/>
      <c r="N337" s="93" t="s">
        <v>41</v>
      </c>
      <c r="O337" s="94"/>
      <c r="P337" s="94"/>
      <c r="Q337" s="93" t="s">
        <v>23</v>
      </c>
      <c r="R337" s="93"/>
      <c r="S337" s="93"/>
      <c r="T337" s="93" t="s">
        <v>22</v>
      </c>
      <c r="U337" s="141"/>
      <c r="V337" s="141"/>
      <c r="W337" s="141"/>
      <c r="X337" s="141"/>
      <c r="Y337" s="141"/>
      <c r="Z337" s="141"/>
      <c r="AA337" s="141"/>
      <c r="AB337" s="141"/>
      <c r="AC337" s="141"/>
      <c r="AD337" s="141"/>
      <c r="AE337" s="141"/>
      <c r="AF337" s="141"/>
      <c r="AG337" s="141"/>
      <c r="AH337" s="141"/>
    </row>
    <row r="338" spans="1:34" x14ac:dyDescent="0.2">
      <c r="A338" s="68"/>
      <c r="B338" s="68"/>
      <c r="C338" s="68"/>
      <c r="D338" s="68"/>
      <c r="E338" s="68"/>
      <c r="F338" s="68"/>
      <c r="G338" s="68"/>
      <c r="H338" s="68"/>
      <c r="I338" s="68"/>
      <c r="J338" s="93"/>
      <c r="K338" s="5" t="s">
        <v>28</v>
      </c>
      <c r="L338" s="5" t="s">
        <v>29</v>
      </c>
      <c r="M338" s="5" t="s">
        <v>30</v>
      </c>
      <c r="N338" s="5" t="s">
        <v>34</v>
      </c>
      <c r="O338" s="5" t="s">
        <v>7</v>
      </c>
      <c r="P338" s="5" t="s">
        <v>31</v>
      </c>
      <c r="Q338" s="5" t="s">
        <v>32</v>
      </c>
      <c r="R338" s="5" t="s">
        <v>28</v>
      </c>
      <c r="S338" s="5" t="s">
        <v>33</v>
      </c>
      <c r="T338" s="93"/>
      <c r="U338" s="141"/>
      <c r="V338" s="141"/>
      <c r="W338" s="141"/>
      <c r="X338" s="141"/>
      <c r="Y338" s="141"/>
      <c r="Z338" s="141"/>
      <c r="AA338" s="141"/>
      <c r="AB338" s="141"/>
      <c r="AC338" s="141"/>
      <c r="AD338" s="141"/>
      <c r="AE338" s="141"/>
      <c r="AF338" s="141"/>
      <c r="AG338" s="141"/>
      <c r="AH338" s="141"/>
    </row>
    <row r="339" spans="1:34" x14ac:dyDescent="0.2">
      <c r="A339" s="99" t="s">
        <v>79</v>
      </c>
      <c r="B339" s="99"/>
      <c r="C339" s="99"/>
      <c r="D339" s="99"/>
      <c r="E339" s="99"/>
      <c r="F339" s="99"/>
      <c r="G339" s="99"/>
      <c r="H339" s="99"/>
      <c r="I339" s="99"/>
      <c r="J339" s="99"/>
      <c r="K339" s="99"/>
      <c r="L339" s="99"/>
      <c r="M339" s="99"/>
      <c r="N339" s="99"/>
      <c r="O339" s="99"/>
      <c r="P339" s="99"/>
      <c r="Q339" s="99"/>
      <c r="R339" s="99"/>
      <c r="S339" s="99"/>
      <c r="T339" s="99"/>
      <c r="U339" s="141"/>
      <c r="V339" s="141"/>
      <c r="W339" s="141"/>
      <c r="X339" s="141"/>
      <c r="Y339" s="141"/>
      <c r="Z339" s="141"/>
      <c r="AA339" s="141"/>
      <c r="AB339" s="141"/>
      <c r="AC339" s="141"/>
      <c r="AD339" s="141"/>
      <c r="AE339" s="141"/>
      <c r="AF339" s="141"/>
      <c r="AG339" s="141"/>
      <c r="AH339" s="141"/>
    </row>
    <row r="340" spans="1:34" ht="28.5" customHeight="1" x14ac:dyDescent="0.2">
      <c r="A340" s="46" t="s">
        <v>73</v>
      </c>
      <c r="B340" s="100" t="s">
        <v>109</v>
      </c>
      <c r="C340" s="100"/>
      <c r="D340" s="100"/>
      <c r="E340" s="100"/>
      <c r="F340" s="100"/>
      <c r="G340" s="100"/>
      <c r="H340" s="100"/>
      <c r="I340" s="100"/>
      <c r="J340" s="39">
        <v>5</v>
      </c>
      <c r="K340" s="39">
        <v>2</v>
      </c>
      <c r="L340" s="39">
        <v>1</v>
      </c>
      <c r="M340" s="39">
        <v>0</v>
      </c>
      <c r="N340" s="47">
        <f>K340+L340+M340</f>
        <v>3</v>
      </c>
      <c r="O340" s="47">
        <f>P340-N340</f>
        <v>6</v>
      </c>
      <c r="P340" s="47">
        <f>ROUND(PRODUCT(J340,25)/14,0)</f>
        <v>9</v>
      </c>
      <c r="Q340" s="39" t="s">
        <v>32</v>
      </c>
      <c r="R340" s="39"/>
      <c r="S340" s="39"/>
      <c r="T340" s="39" t="s">
        <v>37</v>
      </c>
      <c r="U340" s="141"/>
      <c r="V340" s="141"/>
      <c r="W340" s="141"/>
      <c r="X340" s="141"/>
      <c r="Y340" s="141"/>
      <c r="Z340" s="141"/>
      <c r="AA340" s="141"/>
      <c r="AB340" s="141"/>
      <c r="AC340" s="141"/>
      <c r="AD340" s="141"/>
      <c r="AE340" s="141"/>
      <c r="AF340" s="141"/>
      <c r="AG340" s="141"/>
      <c r="AH340" s="141"/>
    </row>
    <row r="341" spans="1:34" ht="24" customHeight="1" x14ac:dyDescent="0.2">
      <c r="A341" s="46" t="s">
        <v>74</v>
      </c>
      <c r="B341" s="100" t="s">
        <v>110</v>
      </c>
      <c r="C341" s="100"/>
      <c r="D341" s="100"/>
      <c r="E341" s="100"/>
      <c r="F341" s="100"/>
      <c r="G341" s="100"/>
      <c r="H341" s="100"/>
      <c r="I341" s="100"/>
      <c r="J341" s="39">
        <v>5</v>
      </c>
      <c r="K341" s="39">
        <v>2</v>
      </c>
      <c r="L341" s="39">
        <v>1</v>
      </c>
      <c r="M341" s="39">
        <v>0</v>
      </c>
      <c r="N341" s="47">
        <f>K341+L341+M341</f>
        <v>3</v>
      </c>
      <c r="O341" s="47">
        <f>P341-N341</f>
        <v>6</v>
      </c>
      <c r="P341" s="47">
        <f>ROUND(PRODUCT(J341,25)/14,0)</f>
        <v>9</v>
      </c>
      <c r="Q341" s="39" t="s">
        <v>32</v>
      </c>
      <c r="R341" s="39"/>
      <c r="S341" s="39"/>
      <c r="T341" s="39" t="s">
        <v>37</v>
      </c>
      <c r="U341" s="141"/>
      <c r="V341" s="141"/>
      <c r="W341" s="141"/>
      <c r="X341" s="141"/>
      <c r="Y341" s="141"/>
      <c r="Z341" s="141"/>
      <c r="AA341" s="141"/>
      <c r="AB341" s="141"/>
      <c r="AC341" s="141"/>
      <c r="AD341" s="141"/>
      <c r="AE341" s="141"/>
      <c r="AF341" s="141"/>
      <c r="AG341" s="141"/>
      <c r="AH341" s="141"/>
    </row>
    <row r="342" spans="1:34" x14ac:dyDescent="0.2">
      <c r="A342" s="101" t="s">
        <v>80</v>
      </c>
      <c r="B342" s="102"/>
      <c r="C342" s="102"/>
      <c r="D342" s="102"/>
      <c r="E342" s="102"/>
      <c r="F342" s="102"/>
      <c r="G342" s="102"/>
      <c r="H342" s="102"/>
      <c r="I342" s="102"/>
      <c r="J342" s="102"/>
      <c r="K342" s="102"/>
      <c r="L342" s="102"/>
      <c r="M342" s="102"/>
      <c r="N342" s="102"/>
      <c r="O342" s="102"/>
      <c r="P342" s="102"/>
      <c r="Q342" s="102"/>
      <c r="R342" s="102"/>
      <c r="S342" s="102"/>
      <c r="T342" s="103"/>
      <c r="U342" s="141"/>
      <c r="V342" s="141"/>
      <c r="W342" s="141"/>
      <c r="X342" s="141"/>
      <c r="Y342" s="141"/>
      <c r="Z342" s="141"/>
      <c r="AA342" s="141"/>
      <c r="AB342" s="141"/>
      <c r="AC342" s="141"/>
      <c r="AD342" s="141"/>
      <c r="AE342" s="141"/>
      <c r="AF342" s="141"/>
      <c r="AG342" s="141"/>
      <c r="AH342" s="141"/>
    </row>
    <row r="343" spans="1:34" ht="60" customHeight="1" x14ac:dyDescent="0.2">
      <c r="A343" s="46" t="s">
        <v>75</v>
      </c>
      <c r="B343" s="104" t="s">
        <v>111</v>
      </c>
      <c r="C343" s="105"/>
      <c r="D343" s="105"/>
      <c r="E343" s="105"/>
      <c r="F343" s="105"/>
      <c r="G343" s="105"/>
      <c r="H343" s="105"/>
      <c r="I343" s="106"/>
      <c r="J343" s="39">
        <v>5</v>
      </c>
      <c r="K343" s="39">
        <v>2</v>
      </c>
      <c r="L343" s="39">
        <v>1</v>
      </c>
      <c r="M343" s="39">
        <v>0</v>
      </c>
      <c r="N343" s="47">
        <f>K343+L343+M343</f>
        <v>3</v>
      </c>
      <c r="O343" s="47">
        <f>P343-N343</f>
        <v>6</v>
      </c>
      <c r="P343" s="47">
        <f>ROUND(PRODUCT(J343,25)/14,0)</f>
        <v>9</v>
      </c>
      <c r="Q343" s="39" t="s">
        <v>32</v>
      </c>
      <c r="R343" s="39"/>
      <c r="S343" s="39"/>
      <c r="T343" s="39" t="s">
        <v>85</v>
      </c>
      <c r="U343" s="141"/>
      <c r="V343" s="141"/>
      <c r="W343" s="141"/>
      <c r="X343" s="141"/>
      <c r="Y343" s="141"/>
      <c r="Z343" s="141"/>
      <c r="AA343" s="141"/>
      <c r="AB343" s="141"/>
      <c r="AC343" s="141"/>
      <c r="AD343" s="141"/>
      <c r="AE343" s="141"/>
      <c r="AF343" s="141"/>
      <c r="AG343" s="141"/>
      <c r="AH343" s="141"/>
    </row>
    <row r="344" spans="1:34" ht="15" customHeight="1" x14ac:dyDescent="0.2">
      <c r="A344" s="46" t="s">
        <v>76</v>
      </c>
      <c r="B344" s="104" t="s">
        <v>112</v>
      </c>
      <c r="C344" s="105"/>
      <c r="D344" s="105"/>
      <c r="E344" s="105"/>
      <c r="F344" s="105"/>
      <c r="G344" s="105"/>
      <c r="H344" s="105"/>
      <c r="I344" s="106"/>
      <c r="J344" s="39">
        <v>5</v>
      </c>
      <c r="K344" s="39">
        <v>1</v>
      </c>
      <c r="L344" s="39">
        <v>2</v>
      </c>
      <c r="M344" s="39">
        <v>0</v>
      </c>
      <c r="N344" s="47">
        <f>K344+L344+M344</f>
        <v>3</v>
      </c>
      <c r="O344" s="47">
        <f>P344-N344</f>
        <v>6</v>
      </c>
      <c r="P344" s="47">
        <f>ROUND(PRODUCT(J344,25)/14,0)</f>
        <v>9</v>
      </c>
      <c r="Q344" s="39" t="s">
        <v>32</v>
      </c>
      <c r="R344" s="39"/>
      <c r="S344" s="39"/>
      <c r="T344" s="39" t="s">
        <v>86</v>
      </c>
      <c r="U344" s="141"/>
      <c r="V344" s="141"/>
      <c r="W344" s="141"/>
      <c r="X344" s="141"/>
      <c r="Y344" s="141"/>
      <c r="Z344" s="141"/>
      <c r="AA344" s="141"/>
      <c r="AB344" s="141"/>
      <c r="AC344" s="141"/>
      <c r="AD344" s="141"/>
      <c r="AE344" s="141"/>
      <c r="AF344" s="141"/>
      <c r="AG344" s="141"/>
      <c r="AH344" s="141"/>
    </row>
    <row r="345" spans="1:34" x14ac:dyDescent="0.2">
      <c r="A345" s="101" t="s">
        <v>81</v>
      </c>
      <c r="B345" s="102"/>
      <c r="C345" s="102"/>
      <c r="D345" s="102"/>
      <c r="E345" s="102"/>
      <c r="F345" s="102"/>
      <c r="G345" s="102"/>
      <c r="H345" s="102"/>
      <c r="I345" s="102"/>
      <c r="J345" s="102"/>
      <c r="K345" s="102"/>
      <c r="L345" s="102"/>
      <c r="M345" s="102"/>
      <c r="N345" s="102"/>
      <c r="O345" s="102"/>
      <c r="P345" s="102"/>
      <c r="Q345" s="102"/>
      <c r="R345" s="102"/>
      <c r="S345" s="102"/>
      <c r="T345" s="103"/>
      <c r="U345" s="141"/>
      <c r="V345" s="141"/>
      <c r="W345" s="141"/>
      <c r="X345" s="141"/>
      <c r="Y345" s="141"/>
      <c r="Z345" s="141"/>
      <c r="AA345" s="141"/>
      <c r="AB345" s="141"/>
      <c r="AC345" s="141"/>
      <c r="AD345" s="141"/>
      <c r="AE345" s="141"/>
      <c r="AF345" s="141"/>
      <c r="AG345" s="141"/>
      <c r="AH345" s="141"/>
    </row>
    <row r="346" spans="1:34" ht="40.5" customHeight="1" x14ac:dyDescent="0.2">
      <c r="A346" s="46" t="s">
        <v>87</v>
      </c>
      <c r="B346" s="107" t="s">
        <v>113</v>
      </c>
      <c r="C346" s="108"/>
      <c r="D346" s="108"/>
      <c r="E346" s="108"/>
      <c r="F346" s="108"/>
      <c r="G346" s="108"/>
      <c r="H346" s="108"/>
      <c r="I346" s="109"/>
      <c r="J346" s="39">
        <v>5</v>
      </c>
      <c r="K346" s="39">
        <v>0</v>
      </c>
      <c r="L346" s="39">
        <v>0</v>
      </c>
      <c r="M346" s="39">
        <v>3</v>
      </c>
      <c r="N346" s="47">
        <f>K346+L346+M346</f>
        <v>3</v>
      </c>
      <c r="O346" s="47">
        <f>P346-N346</f>
        <v>6</v>
      </c>
      <c r="P346" s="47">
        <f>ROUND(PRODUCT(J346,25)/14,0)</f>
        <v>9</v>
      </c>
      <c r="Q346" s="39"/>
      <c r="R346" s="39" t="s">
        <v>28</v>
      </c>
      <c r="S346" s="39"/>
      <c r="T346" s="39" t="s">
        <v>85</v>
      </c>
      <c r="U346" s="141"/>
      <c r="V346" s="141"/>
      <c r="W346" s="141"/>
      <c r="X346" s="141"/>
      <c r="Y346" s="141"/>
      <c r="Z346" s="141"/>
      <c r="AA346" s="141"/>
      <c r="AB346" s="141"/>
      <c r="AC346" s="141"/>
      <c r="AD346" s="141"/>
      <c r="AE346" s="141"/>
      <c r="AF346" s="141"/>
      <c r="AG346" s="141"/>
      <c r="AH346" s="141"/>
    </row>
    <row r="347" spans="1:34" ht="18" customHeight="1" x14ac:dyDescent="0.2">
      <c r="A347" s="46" t="s">
        <v>88</v>
      </c>
      <c r="B347" s="104" t="s">
        <v>114</v>
      </c>
      <c r="C347" s="105"/>
      <c r="D347" s="105"/>
      <c r="E347" s="105"/>
      <c r="F347" s="105"/>
      <c r="G347" s="105"/>
      <c r="H347" s="105"/>
      <c r="I347" s="106"/>
      <c r="J347" s="39">
        <v>5</v>
      </c>
      <c r="K347" s="39">
        <v>1</v>
      </c>
      <c r="L347" s="39">
        <v>2</v>
      </c>
      <c r="M347" s="39">
        <v>0</v>
      </c>
      <c r="N347" s="47">
        <f>K347+L347+M347</f>
        <v>3</v>
      </c>
      <c r="O347" s="47">
        <f>P347-N347</f>
        <v>6</v>
      </c>
      <c r="P347" s="47">
        <f>ROUND(PRODUCT(J347,25)/14,0)</f>
        <v>9</v>
      </c>
      <c r="Q347" s="39" t="s">
        <v>32</v>
      </c>
      <c r="R347" s="39"/>
      <c r="S347" s="39"/>
      <c r="T347" s="39" t="s">
        <v>86</v>
      </c>
      <c r="U347" s="141"/>
      <c r="V347" s="141"/>
      <c r="W347" s="141"/>
      <c r="X347" s="141"/>
      <c r="Y347" s="141"/>
      <c r="Z347" s="141"/>
      <c r="AA347" s="141"/>
      <c r="AB347" s="141"/>
      <c r="AC347" s="141"/>
      <c r="AD347" s="141"/>
      <c r="AE347" s="141"/>
      <c r="AF347" s="141"/>
      <c r="AG347" s="141"/>
      <c r="AH347" s="141"/>
    </row>
    <row r="348" spans="1:34" x14ac:dyDescent="0.2">
      <c r="A348" s="110" t="s">
        <v>82</v>
      </c>
      <c r="B348" s="111"/>
      <c r="C348" s="111"/>
      <c r="D348" s="111"/>
      <c r="E348" s="111"/>
      <c r="F348" s="111"/>
      <c r="G348" s="111"/>
      <c r="H348" s="111"/>
      <c r="I348" s="111"/>
      <c r="J348" s="111"/>
      <c r="K348" s="111"/>
      <c r="L348" s="111"/>
      <c r="M348" s="111"/>
      <c r="N348" s="111"/>
      <c r="O348" s="111"/>
      <c r="P348" s="111"/>
      <c r="Q348" s="111"/>
      <c r="R348" s="111"/>
      <c r="S348" s="111"/>
      <c r="T348" s="112"/>
      <c r="U348" s="141"/>
      <c r="V348" s="141"/>
      <c r="W348" s="141"/>
      <c r="X348" s="141"/>
      <c r="Y348" s="141"/>
      <c r="Z348" s="141"/>
      <c r="AA348" s="141"/>
      <c r="AB348" s="141"/>
      <c r="AC348" s="141"/>
      <c r="AD348" s="141"/>
      <c r="AE348" s="141"/>
      <c r="AF348" s="141"/>
      <c r="AG348" s="141"/>
      <c r="AH348" s="141"/>
    </row>
    <row r="349" spans="1:34" ht="18.75" customHeight="1" x14ac:dyDescent="0.2">
      <c r="A349" s="46"/>
      <c r="B349" s="104" t="s">
        <v>115</v>
      </c>
      <c r="C349" s="105"/>
      <c r="D349" s="105"/>
      <c r="E349" s="105"/>
      <c r="F349" s="105"/>
      <c r="G349" s="105"/>
      <c r="H349" s="105"/>
      <c r="I349" s="106"/>
      <c r="J349" s="39">
        <v>5</v>
      </c>
      <c r="K349" s="39"/>
      <c r="L349" s="39"/>
      <c r="M349" s="39"/>
      <c r="N349" s="47"/>
      <c r="O349" s="47"/>
      <c r="P349" s="47"/>
      <c r="Q349" s="39"/>
      <c r="R349" s="39"/>
      <c r="S349" s="39"/>
      <c r="T349" s="48"/>
      <c r="U349" s="141"/>
      <c r="V349" s="141"/>
      <c r="W349" s="141"/>
      <c r="X349" s="141"/>
      <c r="Y349" s="141"/>
      <c r="Z349" s="141"/>
      <c r="AA349" s="141"/>
      <c r="AB349" s="141"/>
      <c r="AC349" s="141"/>
      <c r="AD349" s="141"/>
      <c r="AE349" s="141"/>
      <c r="AF349" s="141"/>
      <c r="AG349" s="141"/>
      <c r="AH349" s="141"/>
    </row>
    <row r="350" spans="1:34" ht="20.25" customHeight="1" x14ac:dyDescent="0.2">
      <c r="A350" s="113" t="s">
        <v>77</v>
      </c>
      <c r="B350" s="114"/>
      <c r="C350" s="114"/>
      <c r="D350" s="114"/>
      <c r="E350" s="114"/>
      <c r="F350" s="114"/>
      <c r="G350" s="114"/>
      <c r="H350" s="114"/>
      <c r="I350" s="115"/>
      <c r="J350" s="40">
        <f>SUM(J340:J341,J343:J344,J346:J347,J349)</f>
        <v>35</v>
      </c>
      <c r="K350" s="40">
        <f t="shared" ref="K350:P350" si="135">SUM(K340:K341,K343:K344,K346:K347,K349)</f>
        <v>8</v>
      </c>
      <c r="L350" s="40">
        <f t="shared" si="135"/>
        <v>7</v>
      </c>
      <c r="M350" s="40">
        <f t="shared" si="135"/>
        <v>3</v>
      </c>
      <c r="N350" s="40">
        <f t="shared" si="135"/>
        <v>18</v>
      </c>
      <c r="O350" s="40">
        <f t="shared" si="135"/>
        <v>36</v>
      </c>
      <c r="P350" s="40">
        <f t="shared" si="135"/>
        <v>54</v>
      </c>
      <c r="Q350" s="42">
        <f>COUNTIF(Q340:Q341,"E")+COUNTIF(Q343:Q344,"E")+COUNTIF(Q346:Q347,"E")+COUNTIF(Q349,"E")</f>
        <v>5</v>
      </c>
      <c r="R350" s="42">
        <f>COUNTIF(R340:R341,"C")+COUNTIF(R343:R344,"C")+COUNTIF(R346:R347,"C")+COUNTIF(R349,"C")</f>
        <v>1</v>
      </c>
      <c r="S350" s="42">
        <f>COUNTIF(S340:S341,"VP")+COUNTIF(S343:S344,"VP")+COUNTIF(S346:S347,"VP")+COUNTIF(S349,"VP")</f>
        <v>0</v>
      </c>
      <c r="T350" s="41"/>
      <c r="U350" s="141"/>
      <c r="V350" s="141"/>
      <c r="W350" s="141"/>
      <c r="X350" s="141"/>
      <c r="Y350" s="141"/>
      <c r="Z350" s="141"/>
      <c r="AA350" s="141"/>
      <c r="AB350" s="141"/>
      <c r="AC350" s="141"/>
      <c r="AD350" s="141"/>
      <c r="AE350" s="141"/>
      <c r="AF350" s="141"/>
      <c r="AG350" s="141"/>
      <c r="AH350" s="141"/>
    </row>
    <row r="351" spans="1:34" ht="19.5" customHeight="1" x14ac:dyDescent="0.2">
      <c r="A351" s="116" t="s">
        <v>48</v>
      </c>
      <c r="B351" s="117"/>
      <c r="C351" s="117"/>
      <c r="D351" s="117"/>
      <c r="E351" s="117"/>
      <c r="F351" s="117"/>
      <c r="G351" s="117"/>
      <c r="H351" s="117"/>
      <c r="I351" s="117"/>
      <c r="J351" s="118"/>
      <c r="K351" s="40">
        <f>SUM(K340:K341,K343:K344,K346:K347)*14</f>
        <v>112</v>
      </c>
      <c r="L351" s="40">
        <f t="shared" ref="L351:P351" si="136">SUM(L340:L341,L343:L344,L346:L347)*14</f>
        <v>98</v>
      </c>
      <c r="M351" s="40">
        <f t="shared" si="136"/>
        <v>42</v>
      </c>
      <c r="N351" s="40">
        <f t="shared" si="136"/>
        <v>252</v>
      </c>
      <c r="O351" s="40">
        <f t="shared" si="136"/>
        <v>504</v>
      </c>
      <c r="P351" s="40">
        <f t="shared" si="136"/>
        <v>756</v>
      </c>
      <c r="Q351" s="122"/>
      <c r="R351" s="123"/>
      <c r="S351" s="123"/>
      <c r="T351" s="124"/>
      <c r="U351" s="141"/>
      <c r="V351" s="141"/>
      <c r="W351" s="141"/>
      <c r="X351" s="141"/>
      <c r="Y351" s="141"/>
      <c r="Z351" s="141"/>
      <c r="AA351" s="141"/>
      <c r="AB351" s="141"/>
      <c r="AC351" s="141"/>
      <c r="AD351" s="141"/>
      <c r="AE351" s="141"/>
      <c r="AF351" s="141"/>
      <c r="AG351" s="141"/>
      <c r="AH351" s="141"/>
    </row>
    <row r="352" spans="1:34" ht="20.25" customHeight="1" x14ac:dyDescent="0.2">
      <c r="A352" s="119"/>
      <c r="B352" s="120"/>
      <c r="C352" s="120"/>
      <c r="D352" s="120"/>
      <c r="E352" s="120"/>
      <c r="F352" s="120"/>
      <c r="G352" s="120"/>
      <c r="H352" s="120"/>
      <c r="I352" s="120"/>
      <c r="J352" s="121"/>
      <c r="K352" s="128">
        <f>SUM(K351:M351)</f>
        <v>252</v>
      </c>
      <c r="L352" s="129"/>
      <c r="M352" s="130"/>
      <c r="N352" s="128">
        <f>SUM(N351:O351)</f>
        <v>756</v>
      </c>
      <c r="O352" s="129"/>
      <c r="P352" s="130"/>
      <c r="Q352" s="125"/>
      <c r="R352" s="126"/>
      <c r="S352" s="126"/>
      <c r="T352" s="127"/>
      <c r="U352" s="141"/>
      <c r="V352" s="141"/>
      <c r="W352" s="141"/>
      <c r="X352" s="141"/>
      <c r="Y352" s="141"/>
      <c r="Z352" s="141"/>
      <c r="AA352" s="141"/>
      <c r="AB352" s="141"/>
      <c r="AC352" s="141"/>
      <c r="AD352" s="141"/>
      <c r="AE352" s="141"/>
      <c r="AF352" s="141"/>
      <c r="AG352" s="141"/>
      <c r="AH352" s="141"/>
    </row>
    <row r="353" spans="1:34" x14ac:dyDescent="0.2">
      <c r="U353" s="141"/>
      <c r="V353" s="141"/>
      <c r="W353" s="141"/>
      <c r="X353" s="141"/>
      <c r="Y353" s="141"/>
      <c r="Z353" s="141"/>
      <c r="AA353" s="141"/>
      <c r="AB353" s="141"/>
      <c r="AC353" s="141"/>
      <c r="AD353" s="141"/>
      <c r="AE353" s="141"/>
      <c r="AF353" s="141"/>
      <c r="AG353" s="141"/>
      <c r="AH353" s="141"/>
    </row>
    <row r="354" spans="1:34" x14ac:dyDescent="0.2">
      <c r="A354" s="98" t="s">
        <v>89</v>
      </c>
      <c r="B354" s="98"/>
      <c r="C354" s="98"/>
      <c r="D354" s="98"/>
      <c r="E354" s="98"/>
      <c r="F354" s="98"/>
      <c r="G354" s="98"/>
      <c r="H354" s="98"/>
      <c r="I354" s="98"/>
      <c r="J354" s="98"/>
      <c r="K354" s="98"/>
      <c r="L354" s="98"/>
      <c r="M354" s="98"/>
      <c r="N354" s="98"/>
      <c r="O354" s="98"/>
      <c r="P354" s="98"/>
      <c r="Q354" s="98"/>
      <c r="R354" s="98"/>
      <c r="S354" s="98"/>
      <c r="T354" s="98"/>
      <c r="U354" s="141"/>
      <c r="V354" s="141"/>
      <c r="W354" s="141"/>
      <c r="X354" s="141"/>
      <c r="Y354" s="141"/>
      <c r="Z354" s="141"/>
      <c r="AA354" s="141"/>
      <c r="AB354" s="141"/>
      <c r="AC354" s="141"/>
      <c r="AD354" s="141"/>
      <c r="AE354" s="141"/>
      <c r="AF354" s="141"/>
      <c r="AG354" s="141"/>
      <c r="AH354" s="141"/>
    </row>
    <row r="355" spans="1:34" x14ac:dyDescent="0.2">
      <c r="A355" s="98" t="s">
        <v>90</v>
      </c>
      <c r="B355" s="98"/>
      <c r="C355" s="98"/>
      <c r="D355" s="98"/>
      <c r="E355" s="98"/>
      <c r="F355" s="98"/>
      <c r="G355" s="98"/>
      <c r="H355" s="98"/>
      <c r="I355" s="98"/>
      <c r="J355" s="98"/>
      <c r="K355" s="98"/>
      <c r="L355" s="98"/>
      <c r="M355" s="98"/>
      <c r="N355" s="98"/>
      <c r="O355" s="98"/>
      <c r="P355" s="98"/>
      <c r="Q355" s="98"/>
      <c r="R355" s="98"/>
      <c r="S355" s="98"/>
      <c r="T355" s="98"/>
      <c r="U355" s="141"/>
      <c r="V355" s="141"/>
      <c r="W355" s="141"/>
      <c r="X355" s="141"/>
      <c r="Y355" s="141"/>
      <c r="Z355" s="141"/>
      <c r="AA355" s="141"/>
      <c r="AB355" s="141"/>
      <c r="AC355" s="141"/>
      <c r="AD355" s="141"/>
      <c r="AE355" s="141"/>
      <c r="AF355" s="141"/>
      <c r="AG355" s="141"/>
      <c r="AH355" s="141"/>
    </row>
    <row r="356" spans="1:34" x14ac:dyDescent="0.2">
      <c r="A356" s="98" t="s">
        <v>91</v>
      </c>
      <c r="B356" s="98"/>
      <c r="C356" s="98"/>
      <c r="D356" s="98"/>
      <c r="E356" s="98"/>
      <c r="F356" s="98"/>
      <c r="G356" s="98"/>
      <c r="H356" s="98"/>
      <c r="I356" s="98"/>
      <c r="J356" s="98"/>
      <c r="K356" s="98"/>
      <c r="L356" s="98"/>
      <c r="M356" s="98"/>
      <c r="N356" s="98"/>
      <c r="O356" s="98"/>
      <c r="P356" s="98"/>
      <c r="Q356" s="98"/>
      <c r="R356" s="98"/>
      <c r="S356" s="98"/>
      <c r="T356" s="98"/>
      <c r="U356" s="141"/>
      <c r="V356" s="141"/>
      <c r="W356" s="141"/>
      <c r="X356" s="141"/>
      <c r="Y356" s="141"/>
      <c r="Z356" s="141"/>
      <c r="AA356" s="141"/>
      <c r="AB356" s="141"/>
      <c r="AC356" s="141"/>
      <c r="AD356" s="141"/>
      <c r="AE356" s="141"/>
      <c r="AF356" s="141"/>
      <c r="AG356" s="141"/>
      <c r="AH356" s="141"/>
    </row>
    <row r="357" spans="1:34" x14ac:dyDescent="0.2">
      <c r="U357" s="141"/>
      <c r="V357" s="141"/>
      <c r="W357" s="141"/>
      <c r="X357" s="141"/>
      <c r="Y357" s="141"/>
      <c r="Z357" s="141"/>
      <c r="AA357" s="141"/>
      <c r="AB357" s="141"/>
      <c r="AC357" s="141"/>
      <c r="AD357" s="141"/>
      <c r="AE357" s="141"/>
      <c r="AF357" s="141"/>
      <c r="AG357" s="141"/>
      <c r="AH357" s="141"/>
    </row>
    <row r="358" spans="1:34" hidden="1" x14ac:dyDescent="0.2">
      <c r="U358" s="141"/>
      <c r="V358" s="141"/>
      <c r="W358" s="141"/>
      <c r="X358" s="141"/>
      <c r="Y358" s="141"/>
      <c r="Z358" s="141"/>
      <c r="AA358" s="141"/>
      <c r="AB358" s="141"/>
      <c r="AC358" s="141"/>
      <c r="AD358" s="141"/>
      <c r="AE358" s="141"/>
      <c r="AF358" s="141"/>
      <c r="AG358" s="141"/>
      <c r="AH358" s="141"/>
    </row>
    <row r="359" spans="1:34" hidden="1" x14ac:dyDescent="0.2">
      <c r="A359" s="68" t="s">
        <v>78</v>
      </c>
      <c r="B359" s="68"/>
      <c r="C359" s="68"/>
      <c r="D359" s="68"/>
      <c r="E359" s="68"/>
      <c r="F359" s="68"/>
      <c r="G359" s="68"/>
      <c r="H359" s="68"/>
      <c r="I359" s="68"/>
      <c r="J359" s="68"/>
      <c r="K359" s="68"/>
      <c r="L359" s="68"/>
      <c r="M359" s="68"/>
      <c r="N359" s="68"/>
      <c r="O359" s="68"/>
      <c r="P359" s="68"/>
      <c r="Q359" s="68"/>
      <c r="R359" s="68"/>
      <c r="S359" s="68"/>
      <c r="T359" s="68"/>
    </row>
    <row r="360" spans="1:34" hidden="1" x14ac:dyDescent="0.2">
      <c r="A360" s="68" t="s">
        <v>27</v>
      </c>
      <c r="B360" s="68" t="s">
        <v>26</v>
      </c>
      <c r="C360" s="68"/>
      <c r="D360" s="68"/>
      <c r="E360" s="68"/>
      <c r="F360" s="68"/>
      <c r="G360" s="68"/>
      <c r="H360" s="68"/>
      <c r="I360" s="68"/>
      <c r="J360" s="93" t="s">
        <v>40</v>
      </c>
      <c r="K360" s="93" t="s">
        <v>24</v>
      </c>
      <c r="L360" s="93"/>
      <c r="M360" s="93"/>
      <c r="N360" s="93" t="s">
        <v>41</v>
      </c>
      <c r="O360" s="94"/>
      <c r="P360" s="94"/>
      <c r="Q360" s="93" t="s">
        <v>23</v>
      </c>
      <c r="R360" s="93"/>
      <c r="S360" s="93"/>
      <c r="T360" s="93" t="s">
        <v>22</v>
      </c>
    </row>
    <row r="361" spans="1:34" hidden="1" x14ac:dyDescent="0.2">
      <c r="A361" s="68"/>
      <c r="B361" s="68"/>
      <c r="C361" s="68"/>
      <c r="D361" s="68"/>
      <c r="E361" s="68"/>
      <c r="F361" s="68"/>
      <c r="G361" s="68"/>
      <c r="H361" s="68"/>
      <c r="I361" s="68"/>
      <c r="J361" s="93"/>
      <c r="K361" s="5" t="s">
        <v>28</v>
      </c>
      <c r="L361" s="5" t="s">
        <v>29</v>
      </c>
      <c r="M361" s="5" t="s">
        <v>30</v>
      </c>
      <c r="N361" s="5" t="s">
        <v>34</v>
      </c>
      <c r="O361" s="5" t="s">
        <v>7</v>
      </c>
      <c r="P361" s="5" t="s">
        <v>31</v>
      </c>
      <c r="Q361" s="5" t="s">
        <v>32</v>
      </c>
      <c r="R361" s="5" t="s">
        <v>28</v>
      </c>
      <c r="S361" s="5" t="s">
        <v>33</v>
      </c>
      <c r="T361" s="93"/>
    </row>
    <row r="362" spans="1:34" hidden="1" x14ac:dyDescent="0.2">
      <c r="A362" s="99" t="s">
        <v>79</v>
      </c>
      <c r="B362" s="99"/>
      <c r="C362" s="99"/>
      <c r="D362" s="99"/>
      <c r="E362" s="99"/>
      <c r="F362" s="99"/>
      <c r="G362" s="99"/>
      <c r="H362" s="99"/>
      <c r="I362" s="99"/>
      <c r="J362" s="99"/>
      <c r="K362" s="99"/>
      <c r="L362" s="99"/>
      <c r="M362" s="99"/>
      <c r="N362" s="99"/>
      <c r="O362" s="99"/>
      <c r="P362" s="99"/>
      <c r="Q362" s="99"/>
      <c r="R362" s="99"/>
      <c r="S362" s="99"/>
      <c r="T362" s="99"/>
    </row>
    <row r="363" spans="1:34" ht="41.25" hidden="1" customHeight="1" x14ac:dyDescent="0.2">
      <c r="A363" s="46" t="s">
        <v>73</v>
      </c>
      <c r="B363" s="100" t="s">
        <v>116</v>
      </c>
      <c r="C363" s="100"/>
      <c r="D363" s="100"/>
      <c r="E363" s="100"/>
      <c r="F363" s="100"/>
      <c r="G363" s="100"/>
      <c r="H363" s="100"/>
      <c r="I363" s="100"/>
      <c r="J363" s="39">
        <v>5</v>
      </c>
      <c r="K363" s="39">
        <v>2</v>
      </c>
      <c r="L363" s="39">
        <v>1</v>
      </c>
      <c r="M363" s="39">
        <v>0</v>
      </c>
      <c r="N363" s="47">
        <f>K363+L363+M363</f>
        <v>3</v>
      </c>
      <c r="O363" s="47">
        <f>P363-N363</f>
        <v>6</v>
      </c>
      <c r="P363" s="47">
        <f>ROUND(PRODUCT(J363,25)/14,0)</f>
        <v>9</v>
      </c>
      <c r="Q363" s="39" t="s">
        <v>32</v>
      </c>
      <c r="R363" s="39"/>
      <c r="S363" s="39"/>
      <c r="T363" s="39" t="s">
        <v>37</v>
      </c>
    </row>
    <row r="364" spans="1:34" ht="36" hidden="1" customHeight="1" x14ac:dyDescent="0.2">
      <c r="A364" s="46" t="s">
        <v>74</v>
      </c>
      <c r="B364" s="100" t="s">
        <v>117</v>
      </c>
      <c r="C364" s="100"/>
      <c r="D364" s="100"/>
      <c r="E364" s="100"/>
      <c r="F364" s="100"/>
      <c r="G364" s="100"/>
      <c r="H364" s="100"/>
      <c r="I364" s="100"/>
      <c r="J364" s="39">
        <v>5</v>
      </c>
      <c r="K364" s="39">
        <v>2</v>
      </c>
      <c r="L364" s="39">
        <v>1</v>
      </c>
      <c r="M364" s="39">
        <v>0</v>
      </c>
      <c r="N364" s="47">
        <f>K364+L364+M364</f>
        <v>3</v>
      </c>
      <c r="O364" s="47">
        <f>P364-N364</f>
        <v>6</v>
      </c>
      <c r="P364" s="47">
        <f>ROUND(PRODUCT(J364,25)/14,0)</f>
        <v>9</v>
      </c>
      <c r="Q364" s="39" t="s">
        <v>32</v>
      </c>
      <c r="R364" s="39"/>
      <c r="S364" s="39"/>
      <c r="T364" s="39" t="s">
        <v>37</v>
      </c>
    </row>
    <row r="365" spans="1:34" hidden="1" x14ac:dyDescent="0.2">
      <c r="A365" s="101" t="s">
        <v>80</v>
      </c>
      <c r="B365" s="102"/>
      <c r="C365" s="102"/>
      <c r="D365" s="102"/>
      <c r="E365" s="102"/>
      <c r="F365" s="102"/>
      <c r="G365" s="102"/>
      <c r="H365" s="102"/>
      <c r="I365" s="102"/>
      <c r="J365" s="102"/>
      <c r="K365" s="102"/>
      <c r="L365" s="102"/>
      <c r="M365" s="102"/>
      <c r="N365" s="102"/>
      <c r="O365" s="102"/>
      <c r="P365" s="102"/>
      <c r="Q365" s="102"/>
      <c r="R365" s="102"/>
      <c r="S365" s="102"/>
      <c r="T365" s="103"/>
    </row>
    <row r="366" spans="1:34" ht="63.75" hidden="1" customHeight="1" x14ac:dyDescent="0.2">
      <c r="A366" s="46" t="s">
        <v>75</v>
      </c>
      <c r="B366" s="104" t="s">
        <v>118</v>
      </c>
      <c r="C366" s="105"/>
      <c r="D366" s="105"/>
      <c r="E366" s="105"/>
      <c r="F366" s="105"/>
      <c r="G366" s="105"/>
      <c r="H366" s="105"/>
      <c r="I366" s="106"/>
      <c r="J366" s="39">
        <v>5</v>
      </c>
      <c r="K366" s="39">
        <v>2</v>
      </c>
      <c r="L366" s="39">
        <v>1</v>
      </c>
      <c r="M366" s="39">
        <v>0</v>
      </c>
      <c r="N366" s="47">
        <f>K366+L366+M366</f>
        <v>3</v>
      </c>
      <c r="O366" s="47">
        <f>P366-N366</f>
        <v>6</v>
      </c>
      <c r="P366" s="47">
        <f>ROUND(PRODUCT(J366,25)/14,0)</f>
        <v>9</v>
      </c>
      <c r="Q366" s="39" t="s">
        <v>32</v>
      </c>
      <c r="R366" s="39"/>
      <c r="S366" s="39"/>
      <c r="T366" s="39" t="s">
        <v>85</v>
      </c>
    </row>
    <row r="367" spans="1:34" hidden="1" x14ac:dyDescent="0.2">
      <c r="A367" s="46" t="s">
        <v>76</v>
      </c>
      <c r="B367" s="104" t="s">
        <v>119</v>
      </c>
      <c r="C367" s="105"/>
      <c r="D367" s="105"/>
      <c r="E367" s="105"/>
      <c r="F367" s="105"/>
      <c r="G367" s="105"/>
      <c r="H367" s="105"/>
      <c r="I367" s="106"/>
      <c r="J367" s="39">
        <v>5</v>
      </c>
      <c r="K367" s="39">
        <v>1</v>
      </c>
      <c r="L367" s="39">
        <v>2</v>
      </c>
      <c r="M367" s="39">
        <v>0</v>
      </c>
      <c r="N367" s="47">
        <f>K367+L367+M367</f>
        <v>3</v>
      </c>
      <c r="O367" s="47">
        <f>P367-N367</f>
        <v>6</v>
      </c>
      <c r="P367" s="47">
        <f>ROUND(PRODUCT(J367,25)/14,0)</f>
        <v>9</v>
      </c>
      <c r="Q367" s="39" t="s">
        <v>32</v>
      </c>
      <c r="R367" s="39"/>
      <c r="S367" s="39"/>
      <c r="T367" s="39" t="s">
        <v>86</v>
      </c>
    </row>
    <row r="368" spans="1:34" hidden="1" x14ac:dyDescent="0.2">
      <c r="A368" s="101" t="s">
        <v>81</v>
      </c>
      <c r="B368" s="102"/>
      <c r="C368" s="102"/>
      <c r="D368" s="102"/>
      <c r="E368" s="102"/>
      <c r="F368" s="102"/>
      <c r="G368" s="102"/>
      <c r="H368" s="102"/>
      <c r="I368" s="102"/>
      <c r="J368" s="102"/>
      <c r="K368" s="102"/>
      <c r="L368" s="102"/>
      <c r="M368" s="102"/>
      <c r="N368" s="102"/>
      <c r="O368" s="102"/>
      <c r="P368" s="102"/>
      <c r="Q368" s="102"/>
      <c r="R368" s="102"/>
      <c r="S368" s="102"/>
      <c r="T368" s="103"/>
    </row>
    <row r="369" spans="1:20" ht="55.5" hidden="1" customHeight="1" x14ac:dyDescent="0.2">
      <c r="A369" s="46" t="s">
        <v>87</v>
      </c>
      <c r="B369" s="107" t="s">
        <v>120</v>
      </c>
      <c r="C369" s="108"/>
      <c r="D369" s="108"/>
      <c r="E369" s="108"/>
      <c r="F369" s="108"/>
      <c r="G369" s="108"/>
      <c r="H369" s="108"/>
      <c r="I369" s="109"/>
      <c r="J369" s="39">
        <v>5</v>
      </c>
      <c r="K369" s="39">
        <v>0</v>
      </c>
      <c r="L369" s="39">
        <v>0</v>
      </c>
      <c r="M369" s="39">
        <v>3</v>
      </c>
      <c r="N369" s="47">
        <f>K369+L369+M369</f>
        <v>3</v>
      </c>
      <c r="O369" s="47">
        <f>P369-N369</f>
        <v>6</v>
      </c>
      <c r="P369" s="47">
        <f>ROUND(PRODUCT(J369,25)/14,0)</f>
        <v>9</v>
      </c>
      <c r="Q369" s="39"/>
      <c r="R369" s="39" t="s">
        <v>28</v>
      </c>
      <c r="S369" s="39"/>
      <c r="T369" s="39" t="s">
        <v>85</v>
      </c>
    </row>
    <row r="370" spans="1:20" hidden="1" x14ac:dyDescent="0.2">
      <c r="A370" s="46" t="s">
        <v>88</v>
      </c>
      <c r="B370" s="104" t="s">
        <v>121</v>
      </c>
      <c r="C370" s="105"/>
      <c r="D370" s="105"/>
      <c r="E370" s="105"/>
      <c r="F370" s="105"/>
      <c r="G370" s="105"/>
      <c r="H370" s="105"/>
      <c r="I370" s="106"/>
      <c r="J370" s="39">
        <v>5</v>
      </c>
      <c r="K370" s="39">
        <v>1</v>
      </c>
      <c r="L370" s="39">
        <v>2</v>
      </c>
      <c r="M370" s="39">
        <v>0</v>
      </c>
      <c r="N370" s="47">
        <f>K370+L370+M370</f>
        <v>3</v>
      </c>
      <c r="O370" s="47">
        <f>P370-N370</f>
        <v>6</v>
      </c>
      <c r="P370" s="47">
        <f>ROUND(PRODUCT(J370,25)/14,0)</f>
        <v>9</v>
      </c>
      <c r="Q370" s="39" t="s">
        <v>32</v>
      </c>
      <c r="R370" s="39"/>
      <c r="S370" s="39"/>
      <c r="T370" s="39" t="s">
        <v>86</v>
      </c>
    </row>
    <row r="371" spans="1:20" hidden="1" x14ac:dyDescent="0.2">
      <c r="A371" s="110" t="s">
        <v>82</v>
      </c>
      <c r="B371" s="111"/>
      <c r="C371" s="111"/>
      <c r="D371" s="111"/>
      <c r="E371" s="111"/>
      <c r="F371" s="111"/>
      <c r="G371" s="111"/>
      <c r="H371" s="111"/>
      <c r="I371" s="111"/>
      <c r="J371" s="111"/>
      <c r="K371" s="111"/>
      <c r="L371" s="111"/>
      <c r="M371" s="111"/>
      <c r="N371" s="111"/>
      <c r="O371" s="111"/>
      <c r="P371" s="111"/>
      <c r="Q371" s="111"/>
      <c r="R371" s="111"/>
      <c r="S371" s="111"/>
      <c r="T371" s="112"/>
    </row>
    <row r="372" spans="1:20" ht="33" hidden="1" customHeight="1" x14ac:dyDescent="0.2">
      <c r="A372" s="46"/>
      <c r="B372" s="104" t="s">
        <v>122</v>
      </c>
      <c r="C372" s="105"/>
      <c r="D372" s="105"/>
      <c r="E372" s="105"/>
      <c r="F372" s="105"/>
      <c r="G372" s="105"/>
      <c r="H372" s="105"/>
      <c r="I372" s="106"/>
      <c r="J372" s="39">
        <v>5</v>
      </c>
      <c r="K372" s="39"/>
      <c r="L372" s="39"/>
      <c r="M372" s="39"/>
      <c r="N372" s="47"/>
      <c r="O372" s="47"/>
      <c r="P372" s="47"/>
      <c r="Q372" s="39"/>
      <c r="R372" s="39"/>
      <c r="S372" s="39"/>
      <c r="T372" s="48"/>
    </row>
    <row r="373" spans="1:20" hidden="1" x14ac:dyDescent="0.2">
      <c r="A373" s="113" t="s">
        <v>77</v>
      </c>
      <c r="B373" s="114"/>
      <c r="C373" s="114"/>
      <c r="D373" s="114"/>
      <c r="E373" s="114"/>
      <c r="F373" s="114"/>
      <c r="G373" s="114"/>
      <c r="H373" s="114"/>
      <c r="I373" s="115"/>
      <c r="J373" s="49">
        <f>SUM(J363:J364,J366:J367,J369:J370,J372)</f>
        <v>35</v>
      </c>
      <c r="K373" s="49">
        <f t="shared" ref="K373:P373" si="137">SUM(K363:K364,K366:K367,K369:K370,K372)</f>
        <v>8</v>
      </c>
      <c r="L373" s="49">
        <f t="shared" si="137"/>
        <v>7</v>
      </c>
      <c r="M373" s="49">
        <f t="shared" si="137"/>
        <v>3</v>
      </c>
      <c r="N373" s="49">
        <f t="shared" si="137"/>
        <v>18</v>
      </c>
      <c r="O373" s="49">
        <f t="shared" si="137"/>
        <v>36</v>
      </c>
      <c r="P373" s="49">
        <f t="shared" si="137"/>
        <v>54</v>
      </c>
      <c r="Q373" s="50">
        <f>COUNTIF(Q363:Q364,"E")+COUNTIF(Q366:Q367,"E")+COUNTIF(Q369:Q370,"E")+COUNTIF(Q372,"E")</f>
        <v>5</v>
      </c>
      <c r="R373" s="50">
        <f>COUNTIF(R363:R364,"C")+COUNTIF(R366:R367,"C")+COUNTIF(R369:R370,"C")+COUNTIF(R372,"C")</f>
        <v>1</v>
      </c>
      <c r="S373" s="50">
        <f>COUNTIF(S363:S364,"VP")+COUNTIF(S366:S367,"VP")+COUNTIF(S369:S370,"VP")+COUNTIF(S372,"VP")</f>
        <v>0</v>
      </c>
      <c r="T373" s="51"/>
    </row>
    <row r="374" spans="1:20" hidden="1" x14ac:dyDescent="0.2">
      <c r="A374" s="116" t="s">
        <v>48</v>
      </c>
      <c r="B374" s="117"/>
      <c r="C374" s="117"/>
      <c r="D374" s="117"/>
      <c r="E374" s="117"/>
      <c r="F374" s="117"/>
      <c r="G374" s="117"/>
      <c r="H374" s="117"/>
      <c r="I374" s="117"/>
      <c r="J374" s="118"/>
      <c r="K374" s="49">
        <f>SUM(K363:K364,K366:K367,K369:K370)*14</f>
        <v>112</v>
      </c>
      <c r="L374" s="49">
        <f t="shared" ref="L374:P374" si="138">SUM(L363:L364,L366:L367,L369:L370)*14</f>
        <v>98</v>
      </c>
      <c r="M374" s="49">
        <f t="shared" si="138"/>
        <v>42</v>
      </c>
      <c r="N374" s="49">
        <f t="shared" si="138"/>
        <v>252</v>
      </c>
      <c r="O374" s="49">
        <f t="shared" si="138"/>
        <v>504</v>
      </c>
      <c r="P374" s="49">
        <f t="shared" si="138"/>
        <v>756</v>
      </c>
      <c r="Q374" s="131"/>
      <c r="R374" s="132"/>
      <c r="S374" s="132"/>
      <c r="T374" s="133"/>
    </row>
    <row r="375" spans="1:20" hidden="1" x14ac:dyDescent="0.2">
      <c r="A375" s="119"/>
      <c r="B375" s="120"/>
      <c r="C375" s="120"/>
      <c r="D375" s="120"/>
      <c r="E375" s="120"/>
      <c r="F375" s="120"/>
      <c r="G375" s="120"/>
      <c r="H375" s="120"/>
      <c r="I375" s="120"/>
      <c r="J375" s="121"/>
      <c r="K375" s="137">
        <f>SUM(K374:M374)</f>
        <v>252</v>
      </c>
      <c r="L375" s="138"/>
      <c r="M375" s="139"/>
      <c r="N375" s="137">
        <f>SUM(N374:O374)</f>
        <v>756</v>
      </c>
      <c r="O375" s="138"/>
      <c r="P375" s="139"/>
      <c r="Q375" s="134"/>
      <c r="R375" s="135"/>
      <c r="S375" s="135"/>
      <c r="T375" s="136"/>
    </row>
    <row r="376" spans="1:20" hidden="1" x14ac:dyDescent="0.2"/>
    <row r="377" spans="1:20" hidden="1" x14ac:dyDescent="0.2">
      <c r="A377" s="98" t="s">
        <v>89</v>
      </c>
      <c r="B377" s="98"/>
      <c r="C377" s="98"/>
      <c r="D377" s="98"/>
      <c r="E377" s="98"/>
      <c r="F377" s="98"/>
      <c r="G377" s="98"/>
      <c r="H377" s="98"/>
      <c r="I377" s="98"/>
      <c r="J377" s="98"/>
      <c r="K377" s="98"/>
      <c r="L377" s="98"/>
      <c r="M377" s="98"/>
      <c r="N377" s="98"/>
      <c r="O377" s="98"/>
      <c r="P377" s="98"/>
      <c r="Q377" s="98"/>
      <c r="R377" s="98"/>
      <c r="S377" s="98"/>
      <c r="T377" s="98"/>
    </row>
    <row r="378" spans="1:20" hidden="1" x14ac:dyDescent="0.2">
      <c r="A378" s="98" t="s">
        <v>90</v>
      </c>
      <c r="B378" s="98"/>
      <c r="C378" s="98"/>
      <c r="D378" s="98"/>
      <c r="E378" s="98"/>
      <c r="F378" s="98"/>
      <c r="G378" s="98"/>
      <c r="H378" s="98"/>
      <c r="I378" s="98"/>
      <c r="J378" s="98"/>
      <c r="K378" s="98"/>
      <c r="L378" s="98"/>
      <c r="M378" s="98"/>
      <c r="N378" s="98"/>
      <c r="O378" s="98"/>
      <c r="P378" s="98"/>
      <c r="Q378" s="98"/>
      <c r="R378" s="98"/>
      <c r="S378" s="98"/>
      <c r="T378" s="98"/>
    </row>
    <row r="379" spans="1:20" hidden="1" x14ac:dyDescent="0.2">
      <c r="A379" s="98" t="s">
        <v>91</v>
      </c>
      <c r="B379" s="98"/>
      <c r="C379" s="98"/>
      <c r="D379" s="98"/>
      <c r="E379" s="98"/>
      <c r="F379" s="98"/>
      <c r="G379" s="98"/>
      <c r="H379" s="98"/>
      <c r="I379" s="98"/>
      <c r="J379" s="98"/>
      <c r="K379" s="98"/>
      <c r="L379" s="98"/>
      <c r="M379" s="98"/>
      <c r="N379" s="98"/>
      <c r="O379" s="98"/>
      <c r="P379" s="98"/>
      <c r="Q379" s="98"/>
      <c r="R379" s="98"/>
      <c r="S379" s="98"/>
      <c r="T379" s="98"/>
    </row>
    <row r="380" spans="1:20" hidden="1" x14ac:dyDescent="0.2"/>
    <row r="381" spans="1:20" hidden="1" x14ac:dyDescent="0.2"/>
    <row r="382" spans="1:20" hidden="1" x14ac:dyDescent="0.2">
      <c r="A382" s="68" t="s">
        <v>78</v>
      </c>
      <c r="B382" s="68"/>
      <c r="C382" s="68"/>
      <c r="D382" s="68"/>
      <c r="E382" s="68"/>
      <c r="F382" s="68"/>
      <c r="G382" s="68"/>
      <c r="H382" s="68"/>
      <c r="I382" s="68"/>
      <c r="J382" s="68"/>
      <c r="K382" s="68"/>
      <c r="L382" s="68"/>
      <c r="M382" s="68"/>
      <c r="N382" s="68"/>
      <c r="O382" s="68"/>
      <c r="P382" s="68"/>
      <c r="Q382" s="68"/>
      <c r="R382" s="68"/>
      <c r="S382" s="68"/>
      <c r="T382" s="68"/>
    </row>
    <row r="383" spans="1:20" hidden="1" x14ac:dyDescent="0.2">
      <c r="A383" s="68" t="s">
        <v>27</v>
      </c>
      <c r="B383" s="68" t="s">
        <v>26</v>
      </c>
      <c r="C383" s="68"/>
      <c r="D383" s="68"/>
      <c r="E383" s="68"/>
      <c r="F383" s="68"/>
      <c r="G383" s="68"/>
      <c r="H383" s="68"/>
      <c r="I383" s="68"/>
      <c r="J383" s="93" t="s">
        <v>40</v>
      </c>
      <c r="K383" s="93" t="s">
        <v>24</v>
      </c>
      <c r="L383" s="93"/>
      <c r="M383" s="93"/>
      <c r="N383" s="93" t="s">
        <v>41</v>
      </c>
      <c r="O383" s="94"/>
      <c r="P383" s="94"/>
      <c r="Q383" s="93" t="s">
        <v>23</v>
      </c>
      <c r="R383" s="93"/>
      <c r="S383" s="93"/>
      <c r="T383" s="93" t="s">
        <v>22</v>
      </c>
    </row>
    <row r="384" spans="1:20" hidden="1" x14ac:dyDescent="0.2">
      <c r="A384" s="68"/>
      <c r="B384" s="68"/>
      <c r="C384" s="68"/>
      <c r="D384" s="68"/>
      <c r="E384" s="68"/>
      <c r="F384" s="68"/>
      <c r="G384" s="68"/>
      <c r="H384" s="68"/>
      <c r="I384" s="68"/>
      <c r="J384" s="93"/>
      <c r="K384" s="5" t="s">
        <v>28</v>
      </c>
      <c r="L384" s="5" t="s">
        <v>29</v>
      </c>
      <c r="M384" s="5" t="s">
        <v>30</v>
      </c>
      <c r="N384" s="5" t="s">
        <v>34</v>
      </c>
      <c r="O384" s="5" t="s">
        <v>7</v>
      </c>
      <c r="P384" s="5" t="s">
        <v>31</v>
      </c>
      <c r="Q384" s="5" t="s">
        <v>32</v>
      </c>
      <c r="R384" s="5" t="s">
        <v>28</v>
      </c>
      <c r="S384" s="5" t="s">
        <v>33</v>
      </c>
      <c r="T384" s="93"/>
    </row>
    <row r="385" spans="1:20" hidden="1" x14ac:dyDescent="0.2">
      <c r="A385" s="99" t="s">
        <v>79</v>
      </c>
      <c r="B385" s="99"/>
      <c r="C385" s="99"/>
      <c r="D385" s="99"/>
      <c r="E385" s="99"/>
      <c r="F385" s="99"/>
      <c r="G385" s="99"/>
      <c r="H385" s="99"/>
      <c r="I385" s="99"/>
      <c r="J385" s="99"/>
      <c r="K385" s="99"/>
      <c r="L385" s="99"/>
      <c r="M385" s="99"/>
      <c r="N385" s="99"/>
      <c r="O385" s="99"/>
      <c r="P385" s="99"/>
      <c r="Q385" s="99"/>
      <c r="R385" s="99"/>
      <c r="S385" s="99"/>
      <c r="T385" s="99"/>
    </row>
    <row r="386" spans="1:20" ht="41.25" hidden="1" customHeight="1" x14ac:dyDescent="0.2">
      <c r="A386" s="46" t="s">
        <v>73</v>
      </c>
      <c r="B386" s="100" t="s">
        <v>123</v>
      </c>
      <c r="C386" s="100"/>
      <c r="D386" s="100"/>
      <c r="E386" s="100"/>
      <c r="F386" s="100"/>
      <c r="G386" s="100"/>
      <c r="H386" s="100"/>
      <c r="I386" s="100"/>
      <c r="J386" s="39">
        <v>5</v>
      </c>
      <c r="K386" s="39">
        <v>2</v>
      </c>
      <c r="L386" s="39">
        <v>1</v>
      </c>
      <c r="M386" s="39">
        <v>0</v>
      </c>
      <c r="N386" s="47">
        <f>K386+L386+M386</f>
        <v>3</v>
      </c>
      <c r="O386" s="47">
        <f>P386-N386</f>
        <v>6</v>
      </c>
      <c r="P386" s="47">
        <f>ROUND(PRODUCT(J386,25)/14,0)</f>
        <v>9</v>
      </c>
      <c r="Q386" s="39" t="s">
        <v>32</v>
      </c>
      <c r="R386" s="39"/>
      <c r="S386" s="39"/>
      <c r="T386" s="39" t="s">
        <v>37</v>
      </c>
    </row>
    <row r="387" spans="1:20" ht="42.75" hidden="1" customHeight="1" x14ac:dyDescent="0.2">
      <c r="A387" s="46" t="s">
        <v>74</v>
      </c>
      <c r="B387" s="100" t="s">
        <v>124</v>
      </c>
      <c r="C387" s="100"/>
      <c r="D387" s="100"/>
      <c r="E387" s="100"/>
      <c r="F387" s="100"/>
      <c r="G387" s="100"/>
      <c r="H387" s="100"/>
      <c r="I387" s="100"/>
      <c r="J387" s="39">
        <v>5</v>
      </c>
      <c r="K387" s="39">
        <v>2</v>
      </c>
      <c r="L387" s="39">
        <v>1</v>
      </c>
      <c r="M387" s="39">
        <v>0</v>
      </c>
      <c r="N387" s="47">
        <f>K387+L387+M387</f>
        <v>3</v>
      </c>
      <c r="O387" s="47">
        <f>P387-N387</f>
        <v>6</v>
      </c>
      <c r="P387" s="47">
        <f>ROUND(PRODUCT(J387,25)/14,0)</f>
        <v>9</v>
      </c>
      <c r="Q387" s="39" t="s">
        <v>32</v>
      </c>
      <c r="R387" s="39"/>
      <c r="S387" s="39"/>
      <c r="T387" s="39" t="s">
        <v>37</v>
      </c>
    </row>
    <row r="388" spans="1:20" hidden="1" x14ac:dyDescent="0.2">
      <c r="A388" s="101" t="s">
        <v>80</v>
      </c>
      <c r="B388" s="102"/>
      <c r="C388" s="102"/>
      <c r="D388" s="102"/>
      <c r="E388" s="102"/>
      <c r="F388" s="102"/>
      <c r="G388" s="102"/>
      <c r="H388" s="102"/>
      <c r="I388" s="102"/>
      <c r="J388" s="102"/>
      <c r="K388" s="102"/>
      <c r="L388" s="102"/>
      <c r="M388" s="102"/>
      <c r="N388" s="102"/>
      <c r="O388" s="102"/>
      <c r="P388" s="102"/>
      <c r="Q388" s="102"/>
      <c r="R388" s="102"/>
      <c r="S388" s="102"/>
      <c r="T388" s="103"/>
    </row>
    <row r="389" spans="1:20" ht="72.75" hidden="1" customHeight="1" x14ac:dyDescent="0.2">
      <c r="A389" s="46" t="s">
        <v>75</v>
      </c>
      <c r="B389" s="104" t="s">
        <v>125</v>
      </c>
      <c r="C389" s="105"/>
      <c r="D389" s="105"/>
      <c r="E389" s="105"/>
      <c r="F389" s="105"/>
      <c r="G389" s="105"/>
      <c r="H389" s="105"/>
      <c r="I389" s="106"/>
      <c r="J389" s="39">
        <v>5</v>
      </c>
      <c r="K389" s="39">
        <v>2</v>
      </c>
      <c r="L389" s="39">
        <v>1</v>
      </c>
      <c r="M389" s="39">
        <v>0</v>
      </c>
      <c r="N389" s="47">
        <f>K389+L389+M389</f>
        <v>3</v>
      </c>
      <c r="O389" s="47">
        <f>P389-N389</f>
        <v>6</v>
      </c>
      <c r="P389" s="47">
        <f>ROUND(PRODUCT(J389,25)/14,0)</f>
        <v>9</v>
      </c>
      <c r="Q389" s="39" t="s">
        <v>32</v>
      </c>
      <c r="R389" s="39"/>
      <c r="S389" s="39"/>
      <c r="T389" s="39" t="s">
        <v>85</v>
      </c>
    </row>
    <row r="390" spans="1:20" hidden="1" x14ac:dyDescent="0.2">
      <c r="A390" s="46" t="s">
        <v>76</v>
      </c>
      <c r="B390" s="104" t="s">
        <v>126</v>
      </c>
      <c r="C390" s="105"/>
      <c r="D390" s="105"/>
      <c r="E390" s="105"/>
      <c r="F390" s="105"/>
      <c r="G390" s="105"/>
      <c r="H390" s="105"/>
      <c r="I390" s="106"/>
      <c r="J390" s="39">
        <v>5</v>
      </c>
      <c r="K390" s="39">
        <v>1</v>
      </c>
      <c r="L390" s="39">
        <v>2</v>
      </c>
      <c r="M390" s="39">
        <v>0</v>
      </c>
      <c r="N390" s="47">
        <f>K390+L390+M390</f>
        <v>3</v>
      </c>
      <c r="O390" s="47">
        <f>P390-N390</f>
        <v>6</v>
      </c>
      <c r="P390" s="47">
        <f>ROUND(PRODUCT(J390,25)/14,0)</f>
        <v>9</v>
      </c>
      <c r="Q390" s="39" t="s">
        <v>32</v>
      </c>
      <c r="R390" s="39"/>
      <c r="S390" s="39"/>
      <c r="T390" s="39" t="s">
        <v>86</v>
      </c>
    </row>
    <row r="391" spans="1:20" hidden="1" x14ac:dyDescent="0.2">
      <c r="A391" s="101" t="s">
        <v>81</v>
      </c>
      <c r="B391" s="102"/>
      <c r="C391" s="102"/>
      <c r="D391" s="102"/>
      <c r="E391" s="102"/>
      <c r="F391" s="102"/>
      <c r="G391" s="102"/>
      <c r="H391" s="102"/>
      <c r="I391" s="102"/>
      <c r="J391" s="102"/>
      <c r="K391" s="102"/>
      <c r="L391" s="102"/>
      <c r="M391" s="102"/>
      <c r="N391" s="102"/>
      <c r="O391" s="102"/>
      <c r="P391" s="102"/>
      <c r="Q391" s="102"/>
      <c r="R391" s="102"/>
      <c r="S391" s="102"/>
      <c r="T391" s="103"/>
    </row>
    <row r="392" spans="1:20" ht="54" hidden="1" customHeight="1" x14ac:dyDescent="0.2">
      <c r="A392" s="46" t="s">
        <v>87</v>
      </c>
      <c r="B392" s="107" t="s">
        <v>127</v>
      </c>
      <c r="C392" s="108"/>
      <c r="D392" s="108"/>
      <c r="E392" s="108"/>
      <c r="F392" s="108"/>
      <c r="G392" s="108"/>
      <c r="H392" s="108"/>
      <c r="I392" s="109"/>
      <c r="J392" s="39">
        <v>5</v>
      </c>
      <c r="K392" s="39">
        <v>0</v>
      </c>
      <c r="L392" s="39">
        <v>0</v>
      </c>
      <c r="M392" s="39">
        <v>3</v>
      </c>
      <c r="N392" s="47">
        <f>K392+L392+M392</f>
        <v>3</v>
      </c>
      <c r="O392" s="47">
        <f>P392-N392</f>
        <v>6</v>
      </c>
      <c r="P392" s="47">
        <f>ROUND(PRODUCT(J392,25)/14,0)</f>
        <v>9</v>
      </c>
      <c r="Q392" s="39"/>
      <c r="R392" s="39" t="s">
        <v>28</v>
      </c>
      <c r="S392" s="39"/>
      <c r="T392" s="39" t="s">
        <v>85</v>
      </c>
    </row>
    <row r="393" spans="1:20" hidden="1" x14ac:dyDescent="0.2">
      <c r="A393" s="46" t="s">
        <v>88</v>
      </c>
      <c r="B393" s="104" t="s">
        <v>128</v>
      </c>
      <c r="C393" s="105"/>
      <c r="D393" s="105"/>
      <c r="E393" s="105"/>
      <c r="F393" s="105"/>
      <c r="G393" s="105"/>
      <c r="H393" s="105"/>
      <c r="I393" s="106"/>
      <c r="J393" s="39">
        <v>5</v>
      </c>
      <c r="K393" s="39">
        <v>1</v>
      </c>
      <c r="L393" s="39">
        <v>2</v>
      </c>
      <c r="M393" s="39">
        <v>0</v>
      </c>
      <c r="N393" s="47">
        <f>K393+L393+M393</f>
        <v>3</v>
      </c>
      <c r="O393" s="47">
        <f>P393-N393</f>
        <v>6</v>
      </c>
      <c r="P393" s="47">
        <f>ROUND(PRODUCT(J393,25)/14,0)</f>
        <v>9</v>
      </c>
      <c r="Q393" s="39" t="s">
        <v>32</v>
      </c>
      <c r="R393" s="39"/>
      <c r="S393" s="39"/>
      <c r="T393" s="39" t="s">
        <v>86</v>
      </c>
    </row>
    <row r="394" spans="1:20" hidden="1" x14ac:dyDescent="0.2">
      <c r="A394" s="110" t="s">
        <v>82</v>
      </c>
      <c r="B394" s="111"/>
      <c r="C394" s="111"/>
      <c r="D394" s="111"/>
      <c r="E394" s="111"/>
      <c r="F394" s="111"/>
      <c r="G394" s="111"/>
      <c r="H394" s="111"/>
      <c r="I394" s="111"/>
      <c r="J394" s="111"/>
      <c r="K394" s="111"/>
      <c r="L394" s="111"/>
      <c r="M394" s="111"/>
      <c r="N394" s="111"/>
      <c r="O394" s="111"/>
      <c r="P394" s="111"/>
      <c r="Q394" s="111"/>
      <c r="R394" s="111"/>
      <c r="S394" s="111"/>
      <c r="T394" s="112"/>
    </row>
    <row r="395" spans="1:20" ht="30.75" hidden="1" customHeight="1" x14ac:dyDescent="0.2">
      <c r="A395" s="46"/>
      <c r="B395" s="104" t="s">
        <v>129</v>
      </c>
      <c r="C395" s="105"/>
      <c r="D395" s="105"/>
      <c r="E395" s="105"/>
      <c r="F395" s="105"/>
      <c r="G395" s="105"/>
      <c r="H395" s="105"/>
      <c r="I395" s="106"/>
      <c r="J395" s="39">
        <v>5</v>
      </c>
      <c r="K395" s="39"/>
      <c r="L395" s="39"/>
      <c r="M395" s="39"/>
      <c r="N395" s="47"/>
      <c r="O395" s="47"/>
      <c r="P395" s="47"/>
      <c r="Q395" s="39"/>
      <c r="R395" s="39"/>
      <c r="S395" s="39"/>
      <c r="T395" s="48"/>
    </row>
    <row r="396" spans="1:20" hidden="1" x14ac:dyDescent="0.2">
      <c r="A396" s="113" t="s">
        <v>77</v>
      </c>
      <c r="B396" s="114"/>
      <c r="C396" s="114"/>
      <c r="D396" s="114"/>
      <c r="E396" s="114"/>
      <c r="F396" s="114"/>
      <c r="G396" s="114"/>
      <c r="H396" s="114"/>
      <c r="I396" s="115"/>
      <c r="J396" s="40">
        <f>SUM(J386:J387,J389:J390,J392:J393,J395)</f>
        <v>35</v>
      </c>
      <c r="K396" s="40">
        <f t="shared" ref="K396:P396" si="139">SUM(K386:K387,K389:K390,K392:K393,K395)</f>
        <v>8</v>
      </c>
      <c r="L396" s="40">
        <f t="shared" si="139"/>
        <v>7</v>
      </c>
      <c r="M396" s="40">
        <f t="shared" si="139"/>
        <v>3</v>
      </c>
      <c r="N396" s="40">
        <f t="shared" si="139"/>
        <v>18</v>
      </c>
      <c r="O396" s="40">
        <f t="shared" si="139"/>
        <v>36</v>
      </c>
      <c r="P396" s="40">
        <f t="shared" si="139"/>
        <v>54</v>
      </c>
      <c r="Q396" s="42">
        <f>COUNTIF(Q386:Q387,"E")+COUNTIF(Q389:Q390,"E")+COUNTIF(Q392:Q393,"E")+COUNTIF(Q395,"E")</f>
        <v>5</v>
      </c>
      <c r="R396" s="42">
        <f>COUNTIF(R386:R387,"C")+COUNTIF(R389:R390,"C")+COUNTIF(R392:R393,"C")+COUNTIF(R395,"C")</f>
        <v>1</v>
      </c>
      <c r="S396" s="42">
        <f>COUNTIF(S386:S387,"VP")+COUNTIF(S389:S390,"VP")+COUNTIF(S392:S393,"VP")+COUNTIF(S395,"VP")</f>
        <v>0</v>
      </c>
      <c r="T396" s="41"/>
    </row>
    <row r="397" spans="1:20" hidden="1" x14ac:dyDescent="0.2">
      <c r="A397" s="116" t="s">
        <v>48</v>
      </c>
      <c r="B397" s="117"/>
      <c r="C397" s="117"/>
      <c r="D397" s="117"/>
      <c r="E397" s="117"/>
      <c r="F397" s="117"/>
      <c r="G397" s="117"/>
      <c r="H397" s="117"/>
      <c r="I397" s="117"/>
      <c r="J397" s="118"/>
      <c r="K397" s="40">
        <f>SUM(K386:K387,K389:K390,K392:K393)*14</f>
        <v>112</v>
      </c>
      <c r="L397" s="40">
        <f t="shared" ref="L397:P397" si="140">SUM(L386:L387,L389:L390,L392:L393)*14</f>
        <v>98</v>
      </c>
      <c r="M397" s="40">
        <f t="shared" si="140"/>
        <v>42</v>
      </c>
      <c r="N397" s="40">
        <f t="shared" si="140"/>
        <v>252</v>
      </c>
      <c r="O397" s="40">
        <f t="shared" si="140"/>
        <v>504</v>
      </c>
      <c r="P397" s="40">
        <f t="shared" si="140"/>
        <v>756</v>
      </c>
      <c r="Q397" s="122"/>
      <c r="R397" s="123"/>
      <c r="S397" s="123"/>
      <c r="T397" s="124"/>
    </row>
    <row r="398" spans="1:20" hidden="1" x14ac:dyDescent="0.2">
      <c r="A398" s="119"/>
      <c r="B398" s="120"/>
      <c r="C398" s="120"/>
      <c r="D398" s="120"/>
      <c r="E398" s="120"/>
      <c r="F398" s="120"/>
      <c r="G398" s="120"/>
      <c r="H398" s="120"/>
      <c r="I398" s="120"/>
      <c r="J398" s="121"/>
      <c r="K398" s="128">
        <f>SUM(K397:M397)</f>
        <v>252</v>
      </c>
      <c r="L398" s="129"/>
      <c r="M398" s="130"/>
      <c r="N398" s="128">
        <f>SUM(N397:O397)</f>
        <v>756</v>
      </c>
      <c r="O398" s="129"/>
      <c r="P398" s="130"/>
      <c r="Q398" s="125"/>
      <c r="R398" s="126"/>
      <c r="S398" s="126"/>
      <c r="T398" s="127"/>
    </row>
    <row r="399" spans="1:20" hidden="1" x14ac:dyDescent="0.2"/>
    <row r="400" spans="1:20" hidden="1" x14ac:dyDescent="0.2">
      <c r="A400" s="98" t="s">
        <v>89</v>
      </c>
      <c r="B400" s="98"/>
      <c r="C400" s="98"/>
      <c r="D400" s="98"/>
      <c r="E400" s="98"/>
      <c r="F400" s="98"/>
      <c r="G400" s="98"/>
      <c r="H400" s="98"/>
      <c r="I400" s="98"/>
      <c r="J400" s="98"/>
      <c r="K400" s="98"/>
      <c r="L400" s="98"/>
      <c r="M400" s="98"/>
      <c r="N400" s="98"/>
      <c r="O400" s="98"/>
      <c r="P400" s="98"/>
      <c r="Q400" s="98"/>
      <c r="R400" s="98"/>
      <c r="S400" s="98"/>
      <c r="T400" s="98"/>
    </row>
    <row r="401" spans="1:20" hidden="1" x14ac:dyDescent="0.2">
      <c r="A401" s="98" t="s">
        <v>90</v>
      </c>
      <c r="B401" s="98"/>
      <c r="C401" s="98"/>
      <c r="D401" s="98"/>
      <c r="E401" s="98"/>
      <c r="F401" s="98"/>
      <c r="G401" s="98"/>
      <c r="H401" s="98"/>
      <c r="I401" s="98"/>
      <c r="J401" s="98"/>
      <c r="K401" s="98"/>
      <c r="L401" s="98"/>
      <c r="M401" s="98"/>
      <c r="N401" s="98"/>
      <c r="O401" s="98"/>
      <c r="P401" s="98"/>
      <c r="Q401" s="98"/>
      <c r="R401" s="98"/>
      <c r="S401" s="98"/>
      <c r="T401" s="98"/>
    </row>
    <row r="402" spans="1:20" hidden="1" x14ac:dyDescent="0.2">
      <c r="A402" s="98" t="s">
        <v>91</v>
      </c>
      <c r="B402" s="98"/>
      <c r="C402" s="98"/>
      <c r="D402" s="98"/>
      <c r="E402" s="98"/>
      <c r="F402" s="98"/>
      <c r="G402" s="98"/>
      <c r="H402" s="98"/>
      <c r="I402" s="98"/>
      <c r="J402" s="98"/>
      <c r="K402" s="98"/>
      <c r="L402" s="98"/>
      <c r="M402" s="98"/>
      <c r="N402" s="98"/>
      <c r="O402" s="98"/>
      <c r="P402" s="98"/>
      <c r="Q402" s="98"/>
      <c r="R402" s="98"/>
      <c r="S402" s="98"/>
      <c r="T402" s="98"/>
    </row>
    <row r="403" spans="1:20" hidden="1" x14ac:dyDescent="0.2"/>
  </sheetData>
  <sheetProtection formatCells="0" formatRows="0" insertRows="0"/>
  <mergeCells count="531">
    <mergeCell ref="A334:T334"/>
    <mergeCell ref="A337:A338"/>
    <mergeCell ref="B337:I338"/>
    <mergeCell ref="J337:J338"/>
    <mergeCell ref="K337:M337"/>
    <mergeCell ref="N337:P337"/>
    <mergeCell ref="Q337:S337"/>
    <mergeCell ref="T337:T338"/>
    <mergeCell ref="B181:I181"/>
    <mergeCell ref="N193:P193"/>
    <mergeCell ref="K193:M193"/>
    <mergeCell ref="A191:I191"/>
    <mergeCell ref="B190:I190"/>
    <mergeCell ref="B187:I187"/>
    <mergeCell ref="B189:I189"/>
    <mergeCell ref="B184:I184"/>
    <mergeCell ref="T197:T198"/>
    <mergeCell ref="N197:P197"/>
    <mergeCell ref="B220:I220"/>
    <mergeCell ref="B221:I221"/>
    <mergeCell ref="A222:I222"/>
    <mergeCell ref="Q197:S197"/>
    <mergeCell ref="B218:I218"/>
    <mergeCell ref="B219:I219"/>
    <mergeCell ref="B101:I101"/>
    <mergeCell ref="U74:W74"/>
    <mergeCell ref="U330:X330"/>
    <mergeCell ref="U4:X4"/>
    <mergeCell ref="U5:X5"/>
    <mergeCell ref="U3:X3"/>
    <mergeCell ref="U6:X6"/>
    <mergeCell ref="U28:V28"/>
    <mergeCell ref="U29:V29"/>
    <mergeCell ref="U42:W42"/>
    <mergeCell ref="U53:W53"/>
    <mergeCell ref="U63:W63"/>
    <mergeCell ref="U9:Z12"/>
    <mergeCell ref="U15:Z17"/>
    <mergeCell ref="U20:AA23"/>
    <mergeCell ref="AA16:AB16"/>
    <mergeCell ref="U25:AB27"/>
    <mergeCell ref="U36:AH37"/>
    <mergeCell ref="U113:AH116"/>
    <mergeCell ref="U122:Z129"/>
    <mergeCell ref="A167:T167"/>
    <mergeCell ref="T165:T166"/>
    <mergeCell ref="B172:I172"/>
    <mergeCell ref="B121:I121"/>
    <mergeCell ref="N56:P56"/>
    <mergeCell ref="Q56:S56"/>
    <mergeCell ref="T56:T57"/>
    <mergeCell ref="B69:I69"/>
    <mergeCell ref="B70:I70"/>
    <mergeCell ref="B71:I71"/>
    <mergeCell ref="B72:I72"/>
    <mergeCell ref="B73:I73"/>
    <mergeCell ref="B59:I59"/>
    <mergeCell ref="J56:J57"/>
    <mergeCell ref="K56:M56"/>
    <mergeCell ref="B74:I74"/>
    <mergeCell ref="A116:T116"/>
    <mergeCell ref="A107:T107"/>
    <mergeCell ref="A108:A109"/>
    <mergeCell ref="A165:A166"/>
    <mergeCell ref="B165:I166"/>
    <mergeCell ref="A77:T77"/>
    <mergeCell ref="M15:T15"/>
    <mergeCell ref="R6:T6"/>
    <mergeCell ref="M8:T11"/>
    <mergeCell ref="A15:K15"/>
    <mergeCell ref="J35:J36"/>
    <mergeCell ref="A34:T34"/>
    <mergeCell ref="M25:T31"/>
    <mergeCell ref="A20:K23"/>
    <mergeCell ref="M21:T23"/>
    <mergeCell ref="I26:K26"/>
    <mergeCell ref="B26:C26"/>
    <mergeCell ref="H26:H27"/>
    <mergeCell ref="G26:G27"/>
    <mergeCell ref="A13:K13"/>
    <mergeCell ref="A14:K14"/>
    <mergeCell ref="A16:K16"/>
    <mergeCell ref="B35:I36"/>
    <mergeCell ref="B53:I53"/>
    <mergeCell ref="B50:I50"/>
    <mergeCell ref="B51:I51"/>
    <mergeCell ref="B42:I42"/>
    <mergeCell ref="B48:I48"/>
    <mergeCell ref="B49:I49"/>
    <mergeCell ref="A2:K2"/>
    <mergeCell ref="A6:K6"/>
    <mergeCell ref="O5:Q5"/>
    <mergeCell ref="O6:Q6"/>
    <mergeCell ref="O3:Q3"/>
    <mergeCell ref="O4:Q4"/>
    <mergeCell ref="M4:N4"/>
    <mergeCell ref="A10:K10"/>
    <mergeCell ref="M6:N6"/>
    <mergeCell ref="A7:K7"/>
    <mergeCell ref="A8:K8"/>
    <mergeCell ref="A9:K9"/>
    <mergeCell ref="B39:I39"/>
    <mergeCell ref="B37:I37"/>
    <mergeCell ref="B38:I38"/>
    <mergeCell ref="A25:H25"/>
    <mergeCell ref="A55:T55"/>
    <mergeCell ref="T67:T68"/>
    <mergeCell ref="B63:I63"/>
    <mergeCell ref="B67:I68"/>
    <mergeCell ref="B60:I60"/>
    <mergeCell ref="B61:I61"/>
    <mergeCell ref="B62:I62"/>
    <mergeCell ref="A66:T66"/>
    <mergeCell ref="J67:J68"/>
    <mergeCell ref="K67:M67"/>
    <mergeCell ref="N67:P67"/>
    <mergeCell ref="Q67:S67"/>
    <mergeCell ref="A67:A68"/>
    <mergeCell ref="A56:A57"/>
    <mergeCell ref="B56:I57"/>
    <mergeCell ref="B58:I58"/>
    <mergeCell ref="B40:I40"/>
    <mergeCell ref="B41:I41"/>
    <mergeCell ref="B46:I47"/>
    <mergeCell ref="B52:I52"/>
    <mergeCell ref="A35:A36"/>
    <mergeCell ref="R3:T3"/>
    <mergeCell ref="R4:T4"/>
    <mergeCell ref="R5:T5"/>
    <mergeCell ref="M17:T17"/>
    <mergeCell ref="M18:T18"/>
    <mergeCell ref="M13:T13"/>
    <mergeCell ref="M16:T16"/>
    <mergeCell ref="A11:K11"/>
    <mergeCell ref="A12:K12"/>
    <mergeCell ref="A1:K1"/>
    <mergeCell ref="A3:K3"/>
    <mergeCell ref="K46:M46"/>
    <mergeCell ref="M19:T19"/>
    <mergeCell ref="M1:T1"/>
    <mergeCell ref="M14:T14"/>
    <mergeCell ref="A4:K5"/>
    <mergeCell ref="A32:T32"/>
    <mergeCell ref="A19:K19"/>
    <mergeCell ref="A17:K17"/>
    <mergeCell ref="M3:N3"/>
    <mergeCell ref="M5:N5"/>
    <mergeCell ref="D26:F26"/>
    <mergeCell ref="A18:K18"/>
    <mergeCell ref="N46:P46"/>
    <mergeCell ref="Q46:S46"/>
    <mergeCell ref="T35:T36"/>
    <mergeCell ref="N35:P35"/>
    <mergeCell ref="K35:M35"/>
    <mergeCell ref="T46:T47"/>
    <mergeCell ref="Q35:S35"/>
    <mergeCell ref="A45:T45"/>
    <mergeCell ref="J46:J47"/>
    <mergeCell ref="A46:A47"/>
    <mergeCell ref="K108:M108"/>
    <mergeCell ref="A80:T80"/>
    <mergeCell ref="A85:T85"/>
    <mergeCell ref="B96:I96"/>
    <mergeCell ref="B89:I89"/>
    <mergeCell ref="B84:I84"/>
    <mergeCell ref="B88:I88"/>
    <mergeCell ref="B83:I83"/>
    <mergeCell ref="B87:I87"/>
    <mergeCell ref="B92:I92"/>
    <mergeCell ref="B93:I93"/>
    <mergeCell ref="B91:I91"/>
    <mergeCell ref="A90:T90"/>
    <mergeCell ref="B81:I81"/>
    <mergeCell ref="A95:T95"/>
    <mergeCell ref="B94:I94"/>
    <mergeCell ref="B97:I97"/>
    <mergeCell ref="T108:T109"/>
    <mergeCell ref="B115:I115"/>
    <mergeCell ref="B112:I112"/>
    <mergeCell ref="Q78:S78"/>
    <mergeCell ref="K104:M104"/>
    <mergeCell ref="N104:P104"/>
    <mergeCell ref="Q103:T104"/>
    <mergeCell ref="A102:I102"/>
    <mergeCell ref="A103:J104"/>
    <mergeCell ref="B82:I82"/>
    <mergeCell ref="T78:T79"/>
    <mergeCell ref="B78:I79"/>
    <mergeCell ref="B98:I98"/>
    <mergeCell ref="B99:I99"/>
    <mergeCell ref="B111:I111"/>
    <mergeCell ref="A78:A79"/>
    <mergeCell ref="J78:J79"/>
    <mergeCell ref="K78:M78"/>
    <mergeCell ref="N78:P78"/>
    <mergeCell ref="B86:I86"/>
    <mergeCell ref="B100:I100"/>
    <mergeCell ref="N108:P108"/>
    <mergeCell ref="Q108:S108"/>
    <mergeCell ref="B108:I109"/>
    <mergeCell ref="J108:J109"/>
    <mergeCell ref="B175:I175"/>
    <mergeCell ref="A197:A198"/>
    <mergeCell ref="B197:I198"/>
    <mergeCell ref="B188:I188"/>
    <mergeCell ref="A185:T185"/>
    <mergeCell ref="J197:J198"/>
    <mergeCell ref="K197:M197"/>
    <mergeCell ref="B119:I119"/>
    <mergeCell ref="B118:I118"/>
    <mergeCell ref="J165:J166"/>
    <mergeCell ref="B120:I120"/>
    <mergeCell ref="A192:J193"/>
    <mergeCell ref="Q192:T193"/>
    <mergeCell ref="B146:I146"/>
    <mergeCell ref="B147:I147"/>
    <mergeCell ref="Q165:S165"/>
    <mergeCell ref="B169:I169"/>
    <mergeCell ref="B170:I170"/>
    <mergeCell ref="B171:I171"/>
    <mergeCell ref="B168:I168"/>
    <mergeCell ref="A164:T164"/>
    <mergeCell ref="K165:M165"/>
    <mergeCell ref="N165:P165"/>
    <mergeCell ref="B173:I173"/>
    <mergeCell ref="B206:I206"/>
    <mergeCell ref="B207:I207"/>
    <mergeCell ref="B215:I215"/>
    <mergeCell ref="A216:T216"/>
    <mergeCell ref="B217:I217"/>
    <mergeCell ref="B213:I213"/>
    <mergeCell ref="B214:I214"/>
    <mergeCell ref="B174:I174"/>
    <mergeCell ref="B202:I202"/>
    <mergeCell ref="B203:I203"/>
    <mergeCell ref="B209:I209"/>
    <mergeCell ref="B210:I210"/>
    <mergeCell ref="B211:I211"/>
    <mergeCell ref="B176:I176"/>
    <mergeCell ref="B177:I177"/>
    <mergeCell ref="B178:I178"/>
    <mergeCell ref="B179:I179"/>
    <mergeCell ref="B180:I180"/>
    <mergeCell ref="A196:T196"/>
    <mergeCell ref="A199:T199"/>
    <mergeCell ref="B200:I200"/>
    <mergeCell ref="B182:I182"/>
    <mergeCell ref="B183:I183"/>
    <mergeCell ref="B186:I186"/>
    <mergeCell ref="B201:I201"/>
    <mergeCell ref="B212:I212"/>
    <mergeCell ref="B208:I208"/>
    <mergeCell ref="A230:T230"/>
    <mergeCell ref="B231:I231"/>
    <mergeCell ref="B232:I232"/>
    <mergeCell ref="B247:I247"/>
    <mergeCell ref="B248:I248"/>
    <mergeCell ref="A249:T249"/>
    <mergeCell ref="B233:I233"/>
    <mergeCell ref="A223:J224"/>
    <mergeCell ref="A228:A229"/>
    <mergeCell ref="A227:T227"/>
    <mergeCell ref="J228:J229"/>
    <mergeCell ref="K228:M228"/>
    <mergeCell ref="N228:P228"/>
    <mergeCell ref="Q223:T224"/>
    <mergeCell ref="K224:M224"/>
    <mergeCell ref="N224:P224"/>
    <mergeCell ref="B228:I229"/>
    <mergeCell ref="Q228:S228"/>
    <mergeCell ref="T228:T229"/>
    <mergeCell ref="B204:I204"/>
    <mergeCell ref="B205:I205"/>
    <mergeCell ref="B252:I252"/>
    <mergeCell ref="B253:I253"/>
    <mergeCell ref="B254:I254"/>
    <mergeCell ref="B250:I250"/>
    <mergeCell ref="A255:I255"/>
    <mergeCell ref="K257:M257"/>
    <mergeCell ref="N257:P257"/>
    <mergeCell ref="B235:I235"/>
    <mergeCell ref="B234:I234"/>
    <mergeCell ref="B251:I251"/>
    <mergeCell ref="B246:I246"/>
    <mergeCell ref="B238:I238"/>
    <mergeCell ref="B240:I240"/>
    <mergeCell ref="B241:I241"/>
    <mergeCell ref="B242:I242"/>
    <mergeCell ref="B239:I239"/>
    <mergeCell ref="B243:I243"/>
    <mergeCell ref="B244:I244"/>
    <mergeCell ref="B245:I245"/>
    <mergeCell ref="B236:I236"/>
    <mergeCell ref="B237:I237"/>
    <mergeCell ref="T261:T262"/>
    <mergeCell ref="A260:T260"/>
    <mergeCell ref="A256:J257"/>
    <mergeCell ref="Q256:T257"/>
    <mergeCell ref="N261:P261"/>
    <mergeCell ref="A263:T263"/>
    <mergeCell ref="B264:I264"/>
    <mergeCell ref="B265:I265"/>
    <mergeCell ref="B266:I266"/>
    <mergeCell ref="Q261:S261"/>
    <mergeCell ref="A261:A262"/>
    <mergeCell ref="B261:I262"/>
    <mergeCell ref="J261:J262"/>
    <mergeCell ref="K261:M261"/>
    <mergeCell ref="B271:I271"/>
    <mergeCell ref="B272:I272"/>
    <mergeCell ref="B273:I273"/>
    <mergeCell ref="B274:I274"/>
    <mergeCell ref="B284:I284"/>
    <mergeCell ref="B267:I267"/>
    <mergeCell ref="B268:I268"/>
    <mergeCell ref="B269:I269"/>
    <mergeCell ref="B270:I270"/>
    <mergeCell ref="B275:I275"/>
    <mergeCell ref="B276:I276"/>
    <mergeCell ref="B277:I277"/>
    <mergeCell ref="B278:I278"/>
    <mergeCell ref="B299:I299"/>
    <mergeCell ref="B308:I308"/>
    <mergeCell ref="B309:I309"/>
    <mergeCell ref="B310:I310"/>
    <mergeCell ref="Q289:T290"/>
    <mergeCell ref="K290:M290"/>
    <mergeCell ref="N290:P290"/>
    <mergeCell ref="B279:I279"/>
    <mergeCell ref="B280:I280"/>
    <mergeCell ref="B281:I281"/>
    <mergeCell ref="A282:T282"/>
    <mergeCell ref="B285:I285"/>
    <mergeCell ref="B286:I286"/>
    <mergeCell ref="B287:I287"/>
    <mergeCell ref="A288:I288"/>
    <mergeCell ref="A289:J290"/>
    <mergeCell ref="B283:I283"/>
    <mergeCell ref="A326:B326"/>
    <mergeCell ref="B305:I305"/>
    <mergeCell ref="B306:I306"/>
    <mergeCell ref="B307:I307"/>
    <mergeCell ref="B311:I311"/>
    <mergeCell ref="B312:I312"/>
    <mergeCell ref="B313:I313"/>
    <mergeCell ref="B316:I316"/>
    <mergeCell ref="B317:I317"/>
    <mergeCell ref="B318:I318"/>
    <mergeCell ref="B319:I319"/>
    <mergeCell ref="B314:I314"/>
    <mergeCell ref="B320:I320"/>
    <mergeCell ref="B117:I117"/>
    <mergeCell ref="B114:I114"/>
    <mergeCell ref="A321:I321"/>
    <mergeCell ref="A322:J323"/>
    <mergeCell ref="Q322:T323"/>
    <mergeCell ref="B303:I303"/>
    <mergeCell ref="B304:I304"/>
    <mergeCell ref="Q294:S294"/>
    <mergeCell ref="B302:I302"/>
    <mergeCell ref="K323:M323"/>
    <mergeCell ref="N323:P323"/>
    <mergeCell ref="A315:T315"/>
    <mergeCell ref="B300:I300"/>
    <mergeCell ref="B301:I301"/>
    <mergeCell ref="A296:T296"/>
    <mergeCell ref="A293:T293"/>
    <mergeCell ref="A294:A295"/>
    <mergeCell ref="B294:I295"/>
    <mergeCell ref="J294:J295"/>
    <mergeCell ref="K294:M294"/>
    <mergeCell ref="N294:P294"/>
    <mergeCell ref="T294:T295"/>
    <mergeCell ref="B297:I297"/>
    <mergeCell ref="B298:I298"/>
    <mergeCell ref="B131:I131"/>
    <mergeCell ref="B132:I132"/>
    <mergeCell ref="A129:T129"/>
    <mergeCell ref="B130:I130"/>
    <mergeCell ref="B125:I125"/>
    <mergeCell ref="B133:I133"/>
    <mergeCell ref="B134:I134"/>
    <mergeCell ref="B135:I135"/>
    <mergeCell ref="B123:I123"/>
    <mergeCell ref="B124:I124"/>
    <mergeCell ref="A110:T110"/>
    <mergeCell ref="A327:A328"/>
    <mergeCell ref="B327:G328"/>
    <mergeCell ref="H327:I328"/>
    <mergeCell ref="J327:O327"/>
    <mergeCell ref="P327:Q328"/>
    <mergeCell ref="R327:T327"/>
    <mergeCell ref="J328:K328"/>
    <mergeCell ref="L328:M328"/>
    <mergeCell ref="N328:O328"/>
    <mergeCell ref="S328:T328"/>
    <mergeCell ref="A122:T122"/>
    <mergeCell ref="A136:I136"/>
    <mergeCell ref="A137:J138"/>
    <mergeCell ref="Q137:T138"/>
    <mergeCell ref="K138:M138"/>
    <mergeCell ref="N138:P138"/>
    <mergeCell ref="B113:I113"/>
    <mergeCell ref="B126:I126"/>
    <mergeCell ref="B127:I127"/>
    <mergeCell ref="B128:I128"/>
    <mergeCell ref="A148:I148"/>
    <mergeCell ref="A149:J150"/>
    <mergeCell ref="Q149:T150"/>
    <mergeCell ref="A331:G331"/>
    <mergeCell ref="H331:I331"/>
    <mergeCell ref="J331:K331"/>
    <mergeCell ref="L331:M331"/>
    <mergeCell ref="N331:O331"/>
    <mergeCell ref="P331:Q331"/>
    <mergeCell ref="S331:T331"/>
    <mergeCell ref="B329:G329"/>
    <mergeCell ref="H329:I329"/>
    <mergeCell ref="J329:K329"/>
    <mergeCell ref="L329:M329"/>
    <mergeCell ref="N329:O329"/>
    <mergeCell ref="P329:Q329"/>
    <mergeCell ref="S329:T329"/>
    <mergeCell ref="B330:G330"/>
    <mergeCell ref="H330:I330"/>
    <mergeCell ref="J330:K330"/>
    <mergeCell ref="L330:M330"/>
    <mergeCell ref="N330:O330"/>
    <mergeCell ref="P330:Q330"/>
    <mergeCell ref="S330:T330"/>
    <mergeCell ref="U336:AH337"/>
    <mergeCell ref="U338:AA358"/>
    <mergeCell ref="AB338:AH358"/>
    <mergeCell ref="A342:T342"/>
    <mergeCell ref="B343:I343"/>
    <mergeCell ref="A345:T345"/>
    <mergeCell ref="B347:I347"/>
    <mergeCell ref="A348:T348"/>
    <mergeCell ref="B349:I349"/>
    <mergeCell ref="A350:I350"/>
    <mergeCell ref="A351:J352"/>
    <mergeCell ref="Q351:T352"/>
    <mergeCell ref="K352:M352"/>
    <mergeCell ref="N352:P352"/>
    <mergeCell ref="B344:I344"/>
    <mergeCell ref="A336:T336"/>
    <mergeCell ref="B341:I341"/>
    <mergeCell ref="A339:T339"/>
    <mergeCell ref="B360:I361"/>
    <mergeCell ref="J360:J361"/>
    <mergeCell ref="K360:M360"/>
    <mergeCell ref="N360:P360"/>
    <mergeCell ref="Q360:S360"/>
    <mergeCell ref="T360:T361"/>
    <mergeCell ref="B363:I363"/>
    <mergeCell ref="B364:I364"/>
    <mergeCell ref="B340:I340"/>
    <mergeCell ref="B346:I346"/>
    <mergeCell ref="A354:T354"/>
    <mergeCell ref="A355:T355"/>
    <mergeCell ref="A356:T356"/>
    <mergeCell ref="A365:T365"/>
    <mergeCell ref="B366:I366"/>
    <mergeCell ref="B367:I367"/>
    <mergeCell ref="A368:T368"/>
    <mergeCell ref="B369:I369"/>
    <mergeCell ref="B370:I370"/>
    <mergeCell ref="A371:T371"/>
    <mergeCell ref="B372:I372"/>
    <mergeCell ref="A373:I373"/>
    <mergeCell ref="N398:P398"/>
    <mergeCell ref="A400:T400"/>
    <mergeCell ref="A401:T401"/>
    <mergeCell ref="B387:I387"/>
    <mergeCell ref="B390:I390"/>
    <mergeCell ref="B393:I393"/>
    <mergeCell ref="A374:J375"/>
    <mergeCell ref="Q374:T375"/>
    <mergeCell ref="K375:M375"/>
    <mergeCell ref="N375:P375"/>
    <mergeCell ref="A377:T377"/>
    <mergeCell ref="A378:T378"/>
    <mergeCell ref="A379:T379"/>
    <mergeCell ref="A402:T402"/>
    <mergeCell ref="A362:T362"/>
    <mergeCell ref="A359:T359"/>
    <mergeCell ref="A360:A361"/>
    <mergeCell ref="A382:T382"/>
    <mergeCell ref="A383:A384"/>
    <mergeCell ref="B383:I384"/>
    <mergeCell ref="J383:J384"/>
    <mergeCell ref="K383:M383"/>
    <mergeCell ref="N383:P383"/>
    <mergeCell ref="Q383:S383"/>
    <mergeCell ref="T383:T384"/>
    <mergeCell ref="A385:T385"/>
    <mergeCell ref="B386:I386"/>
    <mergeCell ref="A388:T388"/>
    <mergeCell ref="B389:I389"/>
    <mergeCell ref="A391:T391"/>
    <mergeCell ref="B392:I392"/>
    <mergeCell ref="A394:T394"/>
    <mergeCell ref="B395:I395"/>
    <mergeCell ref="A396:I396"/>
    <mergeCell ref="A397:J398"/>
    <mergeCell ref="Q397:T398"/>
    <mergeCell ref="K398:M398"/>
    <mergeCell ref="K150:M150"/>
    <mergeCell ref="N150:P150"/>
    <mergeCell ref="A151:T152"/>
    <mergeCell ref="A142:T142"/>
    <mergeCell ref="A143:A144"/>
    <mergeCell ref="B143:I144"/>
    <mergeCell ref="J143:J144"/>
    <mergeCell ref="K143:M143"/>
    <mergeCell ref="N143:P143"/>
    <mergeCell ref="Q143:S143"/>
    <mergeCell ref="T143:T144"/>
    <mergeCell ref="A145:T145"/>
    <mergeCell ref="A159:I159"/>
    <mergeCell ref="A160:J161"/>
    <mergeCell ref="Q160:T161"/>
    <mergeCell ref="K161:M161"/>
    <mergeCell ref="N161:P161"/>
    <mergeCell ref="A155:T155"/>
    <mergeCell ref="A156:I158"/>
    <mergeCell ref="J156:J158"/>
    <mergeCell ref="K156:M157"/>
    <mergeCell ref="N156:P157"/>
    <mergeCell ref="Q156:S157"/>
    <mergeCell ref="T156:T158"/>
  </mergeCells>
  <phoneticPr fontId="6" type="noConversion"/>
  <conditionalFormatting sqref="U330 U3:U6 U28:U29">
    <cfRule type="cellIs" dxfId="23" priority="47" operator="equal">
      <formula>"E bine"</formula>
    </cfRule>
  </conditionalFormatting>
  <conditionalFormatting sqref="U330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30:V330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330:X330 U28:V29">
    <cfRule type="cellIs" dxfId="11" priority="24" operator="equal">
      <formula>"Corect"</formula>
    </cfRule>
  </conditionalFormatting>
  <conditionalFormatting sqref="U28:V28">
    <cfRule type="cellIs" dxfId="10" priority="23" operator="equal">
      <formula>"Correct"</formula>
    </cfRule>
  </conditionalFormatting>
  <conditionalFormatting sqref="U42:W42 U53:W53 U63:W63 U74:W76">
    <cfRule type="cellIs" dxfId="9" priority="20" operator="equal">
      <formula>"E trebuie să fie cel puțin egal cu C+VP"</formula>
    </cfRule>
    <cfRule type="cellIs" dxfId="8" priority="21" operator="equal">
      <formula>"Corect"</formula>
    </cfRule>
  </conditionalFormatting>
  <conditionalFormatting sqref="U330:V330">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disablePrompts="1" count="13">
    <dataValidation type="list" allowBlank="1" showInputMessage="1" showErrorMessage="1" sqref="R343:R344 R395 R386:R387 R392:R393 R389:R390 R372 R363:R364 R369:R370 R366:R367 R349 R340:R341 R346:R347 R111:R115 R96:R101 R123:R128 R130:R135 R119:R121" xr:uid="{00000000-0002-0000-0000-000000000000}">
      <formula1>$R$36</formula1>
    </dataValidation>
    <dataValidation type="list" allowBlank="1" showInputMessage="1" showErrorMessage="1" sqref="Q343:Q344 Q395 Q386:Q387 Q392:Q393 Q389:Q390 Q372 Q363:Q364 Q369:Q370 Q366:Q367 Q349 Q340:Q341 Q346:Q347 Q111:Q115 Q96:Q101 Q123:Q128 Q130:Q135 Q119:Q121" xr:uid="{00000000-0002-0000-0000-000001000000}">
      <formula1>$Q$36</formula1>
    </dataValidation>
    <dataValidation type="list" allowBlank="1" showInputMessage="1" showErrorMessage="1" sqref="S343:S344 S395 S386:S387 S392:S393 S389:S390 S372 S363:S364 S369:S370 S366:S367 S349 S340:S341 S346:S347 S113:S115 S119:S121 S96:S101 S125:S128 S132:S135" xr:uid="{00000000-0002-0000-0000-000002000000}">
      <formula1>$S$36</formula1>
    </dataValidation>
    <dataValidation type="list" allowBlank="1" showInputMessage="1" showErrorMessage="1" sqref="T168:T183 T113:T115 T297:T313 T96:T101 T200:T214 T250:T253 T283:T286 T264:T280 T119:T121 T231:T247 T186:T189 T217:T220 T125:T128 T316:T319 T132:T135" xr:uid="{00000000-0002-0000-0000-000003000000}">
      <formula1>$O$33:$S$33</formula1>
    </dataValidation>
    <dataValidation type="list" allowBlank="1" showInputMessage="1" showErrorMessage="1" sqref="T215 T314 T281 T248 T184" xr:uid="{00000000-0002-0000-0000-000004000000}">
      <formula1>$P$33:$S$33</formula1>
    </dataValidation>
    <dataValidation type="list" allowBlank="1" showInputMessage="1" showErrorMessage="1" sqref="B168:I183 B303:I313 B286:I286 B273:I280 B186:I189 B250:I253 B231:I247 B217:I220 B200:I214 B318:I319" xr:uid="{00000000-0002-0000-0000-000005000000}">
      <formula1>$B$35:$B$135</formula1>
    </dataValidation>
    <dataValidation type="list" allowBlank="1" showInputMessage="1" showErrorMessage="1" sqref="T146:T147" xr:uid="{00000000-0002-0000-0000-000006000000}">
      <formula1>"DF,DS,DC,DA,DSIN"</formula1>
    </dataValidation>
    <dataValidation type="list" allowBlank="1" showInputMessage="1" showErrorMessage="1" sqref="S146:S147" xr:uid="{00000000-0002-0000-0000-000007000000}">
      <formula1>"VP"</formula1>
    </dataValidation>
    <dataValidation type="list" allowBlank="1" showInputMessage="1" showErrorMessage="1" sqref="T37:T41 T48:T52 T58:T62 T69:T73 T81:T84 T86:T89 T91:T94 T111:T112 T117:T118 T123:T124 T130:T131" xr:uid="{00000000-0002-0000-0000-000008000000}">
      <formula1>$O$36:$S$36</formula1>
    </dataValidation>
    <dataValidation type="list" allowBlank="1" showInputMessage="1" showErrorMessage="1" sqref="S37:S41 S48:S52 S58:S62 S69:S73 S81:S84 S86:S89 S91:S94 S111:S112 S117:S118 S123:S124 S130:S131" xr:uid="{00000000-0002-0000-0000-000009000000}">
      <formula1>$S$39</formula1>
    </dataValidation>
    <dataValidation type="list" allowBlank="1" showInputMessage="1" showErrorMessage="1" sqref="Q37:Q41 Q48:Q52 Q58:Q62 Q69:Q73 Q81:Q84 Q86:Q89 Q91:Q94 Q117:Q118" xr:uid="{00000000-0002-0000-0000-00000A000000}">
      <formula1>$Q$39</formula1>
    </dataValidation>
    <dataValidation type="list" allowBlank="1" showInputMessage="1" showErrorMessage="1" sqref="R37:R41 R48:R52 R58:R62 R69:R73 R81:R84 R86:R89 R91:R94 R117:R118" xr:uid="{00000000-0002-0000-0000-00000B000000}">
      <formula1>$R$39</formula1>
    </dataValidation>
    <dataValidation type="list" allowBlank="1" showInputMessage="1" showErrorMessage="1" sqref="B264:I272 B283:I285 B297:I302 B316:I317" xr:uid="{00000000-0002-0000-0000-00000C000000}">
      <formula1>$B$38:$B$170</formula1>
    </dataValidation>
  </dataValidations>
  <pageMargins left="0.7" right="0.7" top="0.75" bottom="0.75" header="0.3" footer="0.3"/>
  <pageSetup paperSize="9" orientation="landscape" blackAndWhite="1" r:id="rId1"/>
  <headerFooter>
    <oddHeader>&amp;C
&amp;R&amp;P</oddHeader>
    <oddFooter>&amp;LRECTOR,
Prof.univ.dr. Daniel-Ovidiu DAVID&amp;CDECAN,
Prof. univ. dr. Călin HINȚEA&amp;RDIRECTOR DE DEPARTAMENT,
Conf. univ. dr. Bogdana NEAMȚU</oddFooter>
  </headerFooter>
  <rowBreaks count="4" manualBreakCount="4">
    <brk id="75" max="16383" man="1"/>
    <brk id="332" max="16383" man="1"/>
    <brk id="357" max="16383" man="1"/>
    <brk id="380" max="16383" man="1"/>
  </rowBreaks>
  <ignoredErrors>
    <ignoredError sqref="Q42" formula="1"/>
    <ignoredError sqref="K104"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Layout" zoomScaleNormal="150" workbookViewId="0">
      <selection activeCell="A13" sqref="A13:L13"/>
    </sheetView>
  </sheetViews>
  <sheetFormatPr defaultRowHeight="15" x14ac:dyDescent="0.25"/>
  <sheetData>
    <row r="1" spans="1:14" x14ac:dyDescent="0.25">
      <c r="A1" s="298" t="s">
        <v>236</v>
      </c>
      <c r="B1" s="298"/>
      <c r="C1" s="298"/>
      <c r="D1" s="298"/>
      <c r="E1" s="298"/>
      <c r="F1" s="298"/>
      <c r="G1" s="298"/>
      <c r="H1" s="298"/>
      <c r="I1" s="298"/>
      <c r="J1" s="298"/>
      <c r="K1" s="298"/>
      <c r="L1" s="298"/>
      <c r="M1" s="298"/>
      <c r="N1" s="298"/>
    </row>
    <row r="3" spans="1:14" ht="15" customHeight="1" x14ac:dyDescent="0.25">
      <c r="A3" s="299" t="s">
        <v>130</v>
      </c>
      <c r="B3" s="299"/>
      <c r="C3" s="299"/>
      <c r="D3" s="299"/>
      <c r="E3" s="299"/>
      <c r="F3" s="299"/>
      <c r="G3" s="299"/>
      <c r="H3" s="299"/>
      <c r="I3" s="299"/>
      <c r="J3" s="299"/>
      <c r="K3" s="299"/>
      <c r="L3" s="299"/>
      <c r="M3" s="297"/>
      <c r="N3" s="297"/>
    </row>
    <row r="4" spans="1:14" ht="15" customHeight="1" x14ac:dyDescent="0.25">
      <c r="A4" s="300" t="s">
        <v>131</v>
      </c>
      <c r="B4" s="301"/>
      <c r="C4" s="301"/>
      <c r="D4" s="301"/>
      <c r="E4" s="301"/>
      <c r="F4" s="301"/>
      <c r="G4" s="301"/>
      <c r="H4" s="301"/>
      <c r="I4" s="301"/>
      <c r="J4" s="301"/>
      <c r="K4" s="301"/>
      <c r="L4" s="301"/>
      <c r="M4" s="304" t="s">
        <v>132</v>
      </c>
      <c r="N4" s="304"/>
    </row>
    <row r="5" spans="1:14" ht="15" customHeight="1" x14ac:dyDescent="0.25">
      <c r="A5" s="302"/>
      <c r="B5" s="303"/>
      <c r="C5" s="303"/>
      <c r="D5" s="303"/>
      <c r="E5" s="303"/>
      <c r="F5" s="303"/>
      <c r="G5" s="303"/>
      <c r="H5" s="303"/>
      <c r="I5" s="303"/>
      <c r="J5" s="303"/>
      <c r="K5" s="303"/>
      <c r="L5" s="303"/>
      <c r="M5" s="304"/>
      <c r="N5" s="304"/>
    </row>
    <row r="6" spans="1:14" x14ac:dyDescent="0.25">
      <c r="A6" s="291" t="s">
        <v>237</v>
      </c>
      <c r="B6" s="292"/>
      <c r="C6" s="292"/>
      <c r="D6" s="292"/>
      <c r="E6" s="292"/>
      <c r="F6" s="292"/>
      <c r="G6" s="292"/>
      <c r="H6" s="292"/>
      <c r="I6" s="292"/>
      <c r="J6" s="292"/>
      <c r="K6" s="292"/>
      <c r="L6" s="293"/>
      <c r="M6" s="297"/>
      <c r="N6" s="297"/>
    </row>
    <row r="7" spans="1:14" x14ac:dyDescent="0.25">
      <c r="A7" s="294"/>
      <c r="B7" s="295"/>
      <c r="C7" s="295"/>
      <c r="D7" s="295"/>
      <c r="E7" s="295"/>
      <c r="F7" s="295"/>
      <c r="G7" s="295"/>
      <c r="H7" s="295"/>
      <c r="I7" s="295"/>
      <c r="J7" s="295"/>
      <c r="K7" s="295"/>
      <c r="L7" s="296"/>
      <c r="M7" s="297"/>
      <c r="N7" s="297"/>
    </row>
    <row r="8" spans="1:14" x14ac:dyDescent="0.25">
      <c r="A8" s="291" t="s">
        <v>238</v>
      </c>
      <c r="B8" s="292"/>
      <c r="C8" s="292"/>
      <c r="D8" s="292"/>
      <c r="E8" s="292"/>
      <c r="F8" s="292"/>
      <c r="G8" s="292"/>
      <c r="H8" s="292"/>
      <c r="I8" s="292"/>
      <c r="J8" s="292"/>
      <c r="K8" s="292"/>
      <c r="L8" s="293"/>
      <c r="M8" s="297"/>
      <c r="N8" s="297"/>
    </row>
    <row r="9" spans="1:14" x14ac:dyDescent="0.25">
      <c r="A9" s="294"/>
      <c r="B9" s="295"/>
      <c r="C9" s="295"/>
      <c r="D9" s="295"/>
      <c r="E9" s="295"/>
      <c r="F9" s="295"/>
      <c r="G9" s="295"/>
      <c r="H9" s="295"/>
      <c r="I9" s="295"/>
      <c r="J9" s="295"/>
      <c r="K9" s="295"/>
      <c r="L9" s="296"/>
      <c r="M9" s="297"/>
      <c r="N9" s="297"/>
    </row>
    <row r="10" spans="1:14" x14ac:dyDescent="0.25">
      <c r="A10" s="291" t="s">
        <v>239</v>
      </c>
      <c r="B10" s="292"/>
      <c r="C10" s="292"/>
      <c r="D10" s="292"/>
      <c r="E10" s="292"/>
      <c r="F10" s="292"/>
      <c r="G10" s="292"/>
      <c r="H10" s="292"/>
      <c r="I10" s="292"/>
      <c r="J10" s="292"/>
      <c r="K10" s="292"/>
      <c r="L10" s="293"/>
      <c r="M10" s="297"/>
      <c r="N10" s="297"/>
    </row>
    <row r="11" spans="1:14" x14ac:dyDescent="0.25">
      <c r="A11" s="305"/>
      <c r="B11" s="306"/>
      <c r="C11" s="306"/>
      <c r="D11" s="306"/>
      <c r="E11" s="306"/>
      <c r="F11" s="306"/>
      <c r="G11" s="306"/>
      <c r="H11" s="306"/>
      <c r="I11" s="306"/>
      <c r="J11" s="306"/>
      <c r="K11" s="306"/>
      <c r="L11" s="307"/>
      <c r="M11" s="297"/>
      <c r="N11" s="297"/>
    </row>
    <row r="13" spans="1:14" ht="32.25" customHeight="1" x14ac:dyDescent="0.25">
      <c r="A13" s="299" t="s">
        <v>137</v>
      </c>
      <c r="B13" s="299"/>
      <c r="C13" s="299"/>
      <c r="D13" s="299"/>
      <c r="E13" s="299"/>
      <c r="F13" s="299"/>
      <c r="G13" s="299"/>
      <c r="H13" s="299"/>
      <c r="I13" s="299"/>
      <c r="J13" s="299"/>
      <c r="K13" s="299"/>
      <c r="L13" s="299"/>
      <c r="M13" s="308"/>
      <c r="N13" s="309"/>
    </row>
    <row r="14" spans="1:14" x14ac:dyDescent="0.25">
      <c r="A14" s="300" t="s">
        <v>138</v>
      </c>
      <c r="B14" s="301"/>
      <c r="C14" s="301"/>
      <c r="D14" s="301"/>
      <c r="E14" s="301"/>
      <c r="F14" s="301"/>
      <c r="G14" s="301"/>
      <c r="H14" s="301"/>
      <c r="I14" s="301"/>
      <c r="J14" s="301"/>
      <c r="K14" s="301"/>
      <c r="L14" s="301"/>
      <c r="M14" s="304" t="s">
        <v>132</v>
      </c>
      <c r="N14" s="304"/>
    </row>
    <row r="15" spans="1:14" x14ac:dyDescent="0.25">
      <c r="A15" s="302"/>
      <c r="B15" s="303"/>
      <c r="C15" s="303"/>
      <c r="D15" s="303"/>
      <c r="E15" s="303"/>
      <c r="F15" s="303"/>
      <c r="G15" s="303"/>
      <c r="H15" s="303"/>
      <c r="I15" s="303"/>
      <c r="J15" s="303"/>
      <c r="K15" s="303"/>
      <c r="L15" s="303"/>
      <c r="M15" s="304"/>
      <c r="N15" s="304"/>
    </row>
    <row r="16" spans="1:14" x14ac:dyDescent="0.25">
      <c r="A16" s="291" t="s">
        <v>240</v>
      </c>
      <c r="B16" s="292"/>
      <c r="C16" s="292"/>
      <c r="D16" s="292"/>
      <c r="E16" s="292"/>
      <c r="F16" s="292"/>
      <c r="G16" s="292"/>
      <c r="H16" s="292"/>
      <c r="I16" s="292"/>
      <c r="J16" s="292"/>
      <c r="K16" s="292"/>
      <c r="L16" s="293"/>
      <c r="M16" s="310"/>
      <c r="N16" s="311"/>
    </row>
    <row r="17" spans="1:14" ht="15" customHeight="1" x14ac:dyDescent="0.25">
      <c r="A17" s="294"/>
      <c r="B17" s="295"/>
      <c r="C17" s="295"/>
      <c r="D17" s="295"/>
      <c r="E17" s="295"/>
      <c r="F17" s="295"/>
      <c r="G17" s="295"/>
      <c r="H17" s="295"/>
      <c r="I17" s="295"/>
      <c r="J17" s="295"/>
      <c r="K17" s="295"/>
      <c r="L17" s="296"/>
      <c r="M17" s="312"/>
      <c r="N17" s="313"/>
    </row>
    <row r="18" spans="1:14" x14ac:dyDescent="0.25">
      <c r="A18" s="291" t="s">
        <v>241</v>
      </c>
      <c r="B18" s="292"/>
      <c r="C18" s="292"/>
      <c r="D18" s="292"/>
      <c r="E18" s="292"/>
      <c r="F18" s="292"/>
      <c r="G18" s="292"/>
      <c r="H18" s="292"/>
      <c r="I18" s="292"/>
      <c r="J18" s="292"/>
      <c r="K18" s="292"/>
      <c r="L18" s="293"/>
      <c r="M18" s="310"/>
      <c r="N18" s="311"/>
    </row>
    <row r="19" spans="1:14" x14ac:dyDescent="0.25">
      <c r="A19" s="294"/>
      <c r="B19" s="295"/>
      <c r="C19" s="295"/>
      <c r="D19" s="295"/>
      <c r="E19" s="295"/>
      <c r="F19" s="295"/>
      <c r="G19" s="295"/>
      <c r="H19" s="295"/>
      <c r="I19" s="295"/>
      <c r="J19" s="295"/>
      <c r="K19" s="295"/>
      <c r="L19" s="296"/>
      <c r="M19" s="312"/>
      <c r="N19" s="313"/>
    </row>
    <row r="20" spans="1:14" ht="15" customHeight="1" x14ac:dyDescent="0.25">
      <c r="A20" s="291" t="s">
        <v>242</v>
      </c>
      <c r="B20" s="292"/>
      <c r="C20" s="292"/>
      <c r="D20" s="292"/>
      <c r="E20" s="292"/>
      <c r="F20" s="292"/>
      <c r="G20" s="292"/>
      <c r="H20" s="292"/>
      <c r="I20" s="292"/>
      <c r="J20" s="292"/>
      <c r="K20" s="292"/>
      <c r="L20" s="293"/>
      <c r="M20" s="297"/>
      <c r="N20" s="297"/>
    </row>
    <row r="21" spans="1:14" x14ac:dyDescent="0.25">
      <c r="A21" s="305"/>
      <c r="B21" s="306"/>
      <c r="C21" s="306"/>
      <c r="D21" s="306"/>
      <c r="E21" s="306"/>
      <c r="F21" s="306"/>
      <c r="G21" s="306"/>
      <c r="H21" s="306"/>
      <c r="I21" s="306"/>
      <c r="J21" s="306"/>
      <c r="K21" s="306"/>
      <c r="L21" s="307"/>
      <c r="M21" s="297"/>
      <c r="N21" s="297"/>
    </row>
    <row r="22" spans="1:14" x14ac:dyDescent="0.25">
      <c r="A22" s="291" t="s">
        <v>243</v>
      </c>
      <c r="B22" s="292"/>
      <c r="C22" s="292"/>
      <c r="D22" s="292"/>
      <c r="E22" s="292"/>
      <c r="F22" s="292"/>
      <c r="G22" s="292"/>
      <c r="H22" s="292"/>
      <c r="I22" s="292"/>
      <c r="J22" s="292"/>
      <c r="K22" s="292"/>
      <c r="L22" s="293"/>
      <c r="M22" s="297"/>
      <c r="N22" s="297"/>
    </row>
    <row r="23" spans="1:14" x14ac:dyDescent="0.25">
      <c r="A23" s="305"/>
      <c r="B23" s="306"/>
      <c r="C23" s="306"/>
      <c r="D23" s="306"/>
      <c r="E23" s="306"/>
      <c r="F23" s="306"/>
      <c r="G23" s="306"/>
      <c r="H23" s="306"/>
      <c r="I23" s="306"/>
      <c r="J23" s="306"/>
      <c r="K23" s="306"/>
      <c r="L23" s="307"/>
      <c r="M23" s="297"/>
      <c r="N23" s="297"/>
    </row>
    <row r="24" spans="1:14" x14ac:dyDescent="0.25">
      <c r="A24" s="291" t="s">
        <v>244</v>
      </c>
      <c r="B24" s="292"/>
      <c r="C24" s="292"/>
      <c r="D24" s="292"/>
      <c r="E24" s="292"/>
      <c r="F24" s="292"/>
      <c r="G24" s="292"/>
      <c r="H24" s="292"/>
      <c r="I24" s="292"/>
      <c r="J24" s="292"/>
      <c r="K24" s="292"/>
      <c r="L24" s="293"/>
      <c r="M24" s="297"/>
      <c r="N24" s="297"/>
    </row>
    <row r="25" spans="1:14" x14ac:dyDescent="0.25">
      <c r="A25" s="305"/>
      <c r="B25" s="306"/>
      <c r="C25" s="306"/>
      <c r="D25" s="306"/>
      <c r="E25" s="306"/>
      <c r="F25" s="306"/>
      <c r="G25" s="306"/>
      <c r="H25" s="306"/>
      <c r="I25" s="306"/>
      <c r="J25" s="306"/>
      <c r="K25" s="306"/>
      <c r="L25" s="307"/>
      <c r="M25" s="297"/>
      <c r="N25" s="297"/>
    </row>
    <row r="26" spans="1:14" x14ac:dyDescent="0.25">
      <c r="A26" s="61"/>
      <c r="B26" s="61"/>
      <c r="C26" s="61"/>
      <c r="D26" s="61"/>
      <c r="E26" s="61"/>
      <c r="F26" s="61"/>
      <c r="G26" s="61"/>
      <c r="H26" s="61"/>
      <c r="I26" s="61"/>
      <c r="J26" s="61"/>
      <c r="K26" s="61"/>
      <c r="L26" s="61"/>
      <c r="M26" s="52"/>
      <c r="N26" s="52"/>
    </row>
    <row r="27" spans="1:14" x14ac:dyDescent="0.25">
      <c r="A27" s="317" t="s">
        <v>139</v>
      </c>
      <c r="B27" s="318"/>
      <c r="C27" s="318"/>
      <c r="D27" s="318"/>
      <c r="E27" s="318"/>
      <c r="F27" s="318"/>
      <c r="G27" s="318"/>
      <c r="H27" s="318"/>
      <c r="I27" s="318"/>
      <c r="J27" s="318"/>
      <c r="K27" s="318"/>
      <c r="L27" s="318"/>
      <c r="M27" s="318"/>
      <c r="N27" s="319"/>
    </row>
    <row r="28" spans="1:14" x14ac:dyDescent="0.25">
      <c r="A28" s="314" t="s">
        <v>245</v>
      </c>
      <c r="B28" s="315"/>
      <c r="C28" s="315"/>
      <c r="D28" s="315"/>
      <c r="E28" s="315"/>
      <c r="F28" s="315"/>
      <c r="G28" s="315"/>
      <c r="H28" s="315"/>
      <c r="I28" s="315"/>
      <c r="J28" s="315"/>
      <c r="K28" s="315"/>
      <c r="L28" s="315"/>
      <c r="M28" s="315"/>
      <c r="N28" s="316"/>
    </row>
    <row r="29" spans="1:14" x14ac:dyDescent="0.25">
      <c r="A29" s="314" t="s">
        <v>246</v>
      </c>
      <c r="B29" s="315"/>
      <c r="C29" s="315"/>
      <c r="D29" s="315"/>
      <c r="E29" s="315"/>
      <c r="F29" s="315"/>
      <c r="G29" s="315"/>
      <c r="H29" s="315"/>
      <c r="I29" s="315"/>
      <c r="J29" s="315"/>
      <c r="K29" s="315"/>
      <c r="L29" s="315"/>
      <c r="M29" s="315"/>
      <c r="N29" s="316"/>
    </row>
    <row r="30" spans="1:14" x14ac:dyDescent="0.25">
      <c r="A30" s="314" t="s">
        <v>247</v>
      </c>
      <c r="B30" s="315"/>
      <c r="C30" s="315"/>
      <c r="D30" s="315"/>
      <c r="E30" s="315"/>
      <c r="F30" s="315"/>
      <c r="G30" s="315"/>
      <c r="H30" s="315"/>
      <c r="I30" s="315"/>
      <c r="J30" s="315"/>
      <c r="K30" s="315"/>
      <c r="L30" s="315"/>
      <c r="M30" s="315"/>
      <c r="N30" s="316"/>
    </row>
    <row r="31" spans="1:14" x14ac:dyDescent="0.25">
      <c r="A31" s="314" t="s">
        <v>248</v>
      </c>
      <c r="B31" s="315"/>
      <c r="C31" s="315"/>
      <c r="D31" s="315"/>
      <c r="E31" s="315"/>
      <c r="F31" s="315"/>
      <c r="G31" s="315"/>
      <c r="H31" s="315"/>
      <c r="I31" s="315"/>
      <c r="J31" s="315"/>
      <c r="K31" s="315"/>
      <c r="L31" s="315"/>
      <c r="M31" s="315"/>
      <c r="N31" s="316"/>
    </row>
    <row r="32" spans="1:14" x14ac:dyDescent="0.25">
      <c r="A32" s="314" t="s">
        <v>133</v>
      </c>
      <c r="B32" s="315"/>
      <c r="C32" s="315"/>
      <c r="D32" s="315"/>
      <c r="E32" s="315"/>
      <c r="F32" s="315"/>
      <c r="G32" s="315"/>
      <c r="H32" s="315"/>
      <c r="I32" s="315"/>
      <c r="J32" s="315"/>
      <c r="K32" s="315"/>
      <c r="L32" s="315"/>
      <c r="M32" s="315"/>
      <c r="N32" s="316"/>
    </row>
  </sheetData>
  <mergeCells count="31">
    <mergeCell ref="A32:N32"/>
    <mergeCell ref="A20:L21"/>
    <mergeCell ref="M20:N21"/>
    <mergeCell ref="A22:L23"/>
    <mergeCell ref="M22:N23"/>
    <mergeCell ref="A24:L25"/>
    <mergeCell ref="M24:N25"/>
    <mergeCell ref="A27:N27"/>
    <mergeCell ref="A28:N28"/>
    <mergeCell ref="A29:N29"/>
    <mergeCell ref="A30:N30"/>
    <mergeCell ref="A31:N31"/>
    <mergeCell ref="A14:L15"/>
    <mergeCell ref="M14:N15"/>
    <mergeCell ref="A16:L17"/>
    <mergeCell ref="M16:N17"/>
    <mergeCell ref="A18:L19"/>
    <mergeCell ref="M18:N19"/>
    <mergeCell ref="A8:L9"/>
    <mergeCell ref="M8:N9"/>
    <mergeCell ref="A10:L11"/>
    <mergeCell ref="M10:N11"/>
    <mergeCell ref="A13:L13"/>
    <mergeCell ref="M13:N13"/>
    <mergeCell ref="A6:L7"/>
    <mergeCell ref="M6:N7"/>
    <mergeCell ref="A1:N1"/>
    <mergeCell ref="A3:L3"/>
    <mergeCell ref="M3:N3"/>
    <mergeCell ref="A4:L5"/>
    <mergeCell ref="M4:N5"/>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 univ. dr. Călin HINȚEA&amp;RDIRECTOR DE DEPARTAMENT,
Conf. univ. dr. 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13</xdr:col>
                    <xdr:colOff>57150</xdr:colOff>
                    <xdr:row>12</xdr:row>
                    <xdr:rowOff>28575</xdr:rowOff>
                  </from>
                  <to>
                    <xdr:col>13</xdr:col>
                    <xdr:colOff>533400</xdr:colOff>
                    <xdr:row>12</xdr:row>
                    <xdr:rowOff>400050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28" r:id="rId35" name="Option Button 3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29" r:id="rId36" name="Option Button 3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31" r:id="rId38" name="Option Button 3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32" r:id="rId39" name="Option Button 3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33" r:id="rId40" name="Group Box 3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34" r:id="rId41" name="Option Button 3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35" r:id="rId42" name="Option Button 3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36" r:id="rId43" name="Group Box 4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37" r:id="rId44" name="Option Button 4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38" r:id="rId45" name="Option Button 42">
              <controlPr defaultSize="0" autoFill="0" autoLine="0" autoPict="0">
                <anchor moveWithCells="1">
                  <from>
                    <xdr:col>13</xdr:col>
                    <xdr:colOff>57150</xdr:colOff>
                    <xdr:row>12</xdr:row>
                    <xdr:rowOff>28575</xdr:rowOff>
                  </from>
                  <to>
                    <xdr:col>13</xdr:col>
                    <xdr:colOff>533400</xdr:colOff>
                    <xdr:row>12</xdr:row>
                    <xdr:rowOff>400050</xdr:rowOff>
                  </to>
                </anchor>
              </controlPr>
            </control>
          </mc:Choice>
        </mc:AlternateContent>
        <mc:AlternateContent xmlns:mc="http://schemas.openxmlformats.org/markup-compatibility/2006">
          <mc:Choice Requires="x14">
            <control shapeId="4139" r:id="rId46" name="Group Box 4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40" r:id="rId47" name="Option Button 4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41" r:id="rId48" name="Option Button 4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43" r:id="rId50" name="Option Button 4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44" r:id="rId51" name="Option Button 4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46" r:id="rId53" name="Option Button 5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47" r:id="rId54" name="Option Button 5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48" r:id="rId55" name="Group Box 5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49" r:id="rId56" name="Option Button 5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50" r:id="rId57" name="Option Button 5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51" r:id="rId58" name="Group Box 5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52" r:id="rId59" name="Option Button 5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53" r:id="rId60" name="Option Button 5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54" r:id="rId61" name="Group Box 5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55" r:id="rId62" name="Option Button 5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56" r:id="rId63" name="Option Button 6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4E7A1D-D733-4215-B5BA-4564572BE767}">
  <ds:schemaRefs>
    <ds:schemaRef ds:uri="http://schemas.microsoft.com/sharepoint/v3/contenttype/forms"/>
  </ds:schemaRefs>
</ds:datastoreItem>
</file>

<file path=customXml/itemProps2.xml><?xml version="1.0" encoding="utf-8"?>
<ds:datastoreItem xmlns:ds="http://schemas.openxmlformats.org/officeDocument/2006/customXml" ds:itemID="{AA47E3DA-5698-49A4-92EA-B6C4521E51D0}">
  <ds:schemaRefs>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Bogdan Moldovan</cp:lastModifiedBy>
  <cp:lastPrinted>2021-11-10T13:52:17Z</cp:lastPrinted>
  <dcterms:created xsi:type="dcterms:W3CDTF">2013-06-27T08:19:59Z</dcterms:created>
  <dcterms:modified xsi:type="dcterms:W3CDTF">2023-02-16T16:56:28Z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