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F:\My Drive\state functii si planuri invatamant\planuri invatamant 2023-2024\"/>
    </mc:Choice>
  </mc:AlternateContent>
  <xr:revisionPtr revIDLastSave="0" documentId="13_ncr:1_{CC7EE588-26A8-48EB-BBC5-355DACA60EA7}" xr6:coauthVersionLast="47" xr6:coauthVersionMax="47" xr10:uidLastSave="{00000000-0000-0000-0000-000000000000}"/>
  <bookViews>
    <workbookView xWindow="-120" yWindow="-120" windowWidth="38640" windowHeight="21240" xr2:uid="{00000000-000D-0000-FFFF-FFFF00000000}"/>
  </bookViews>
  <sheets>
    <sheet name="Plan" sheetId="1" r:id="rId1"/>
    <sheet name="Raport_revizuire" sheetId="4" r:id="rId2"/>
    <sheet name="Sheet2" sheetId="2" r:id="rId3"/>
    <sheet name="Sheet3"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9" i="1" l="1"/>
  <c r="L129" i="1"/>
  <c r="M129" i="1"/>
  <c r="N129" i="1"/>
  <c r="O129" i="1"/>
  <c r="P129" i="1"/>
  <c r="R129" i="1"/>
  <c r="S129" i="1"/>
  <c r="J129" i="1"/>
  <c r="A313" i="1"/>
  <c r="J313" i="1"/>
  <c r="K313" i="1"/>
  <c r="L313" i="1"/>
  <c r="M313" i="1"/>
  <c r="Q313" i="1"/>
  <c r="R313" i="1"/>
  <c r="S313" i="1"/>
  <c r="A314" i="1"/>
  <c r="J314" i="1"/>
  <c r="K314" i="1"/>
  <c r="L314" i="1"/>
  <c r="M314" i="1"/>
  <c r="Q314" i="1"/>
  <c r="R314" i="1"/>
  <c r="S314" i="1"/>
  <c r="A315" i="1"/>
  <c r="J315" i="1"/>
  <c r="K315" i="1"/>
  <c r="L315" i="1"/>
  <c r="M315" i="1"/>
  <c r="Q315" i="1"/>
  <c r="R315" i="1"/>
  <c r="S315" i="1"/>
  <c r="A316" i="1"/>
  <c r="J316" i="1"/>
  <c r="K316" i="1"/>
  <c r="L316" i="1"/>
  <c r="M316" i="1"/>
  <c r="Q316" i="1"/>
  <c r="R316" i="1"/>
  <c r="S316" i="1"/>
  <c r="A214" i="1"/>
  <c r="J214" i="1"/>
  <c r="K214" i="1"/>
  <c r="L214" i="1"/>
  <c r="M214" i="1"/>
  <c r="Q214" i="1"/>
  <c r="R214" i="1"/>
  <c r="S214" i="1"/>
  <c r="A215" i="1"/>
  <c r="J215" i="1"/>
  <c r="K215" i="1"/>
  <c r="L215" i="1"/>
  <c r="M215" i="1"/>
  <c r="Q215" i="1"/>
  <c r="R215" i="1"/>
  <c r="S215" i="1"/>
  <c r="A216" i="1"/>
  <c r="J216" i="1"/>
  <c r="K216" i="1"/>
  <c r="L216" i="1"/>
  <c r="M216" i="1"/>
  <c r="Q216" i="1"/>
  <c r="R216" i="1"/>
  <c r="S216" i="1"/>
  <c r="A217" i="1"/>
  <c r="J217" i="1"/>
  <c r="K217" i="1"/>
  <c r="L217" i="1"/>
  <c r="M217" i="1"/>
  <c r="Q217" i="1"/>
  <c r="R217" i="1"/>
  <c r="S217" i="1"/>
  <c r="N118" i="1"/>
  <c r="P118" i="1"/>
  <c r="N119" i="1"/>
  <c r="P119" i="1"/>
  <c r="N120" i="1"/>
  <c r="P120" i="1"/>
  <c r="N121" i="1"/>
  <c r="P121" i="1"/>
  <c r="N122" i="1"/>
  <c r="P122" i="1"/>
  <c r="N123" i="1"/>
  <c r="P123" i="1"/>
  <c r="N105" i="1"/>
  <c r="P105" i="1"/>
  <c r="N106" i="1"/>
  <c r="P106" i="1"/>
  <c r="N107" i="1"/>
  <c r="P107" i="1"/>
  <c r="N108" i="1"/>
  <c r="P108" i="1"/>
  <c r="N109" i="1"/>
  <c r="P109" i="1"/>
  <c r="N110" i="1"/>
  <c r="P110" i="1"/>
  <c r="O105" i="1" l="1"/>
  <c r="O123" i="1"/>
  <c r="O108" i="1"/>
  <c r="O119" i="1"/>
  <c r="O121" i="1"/>
  <c r="O106" i="1"/>
  <c r="O122" i="1"/>
  <c r="O109" i="1"/>
  <c r="O120" i="1"/>
  <c r="O118" i="1"/>
  <c r="O110" i="1"/>
  <c r="O107" i="1"/>
  <c r="T175" i="1" l="1"/>
  <c r="T186" i="1" s="1"/>
  <c r="S175" i="1"/>
  <c r="R175" i="1"/>
  <c r="Q175" i="1"/>
  <c r="L176" i="1"/>
  <c r="M176" i="1"/>
  <c r="K176" i="1"/>
  <c r="M175" i="1"/>
  <c r="L175" i="1"/>
  <c r="K175" i="1"/>
  <c r="J175" i="1"/>
  <c r="P174" i="1" l="1"/>
  <c r="P173" i="1"/>
  <c r="N174" i="1"/>
  <c r="N173" i="1"/>
  <c r="O173" i="1" l="1"/>
  <c r="P175" i="1"/>
  <c r="P176" i="1"/>
  <c r="N176" i="1"/>
  <c r="N175" i="1"/>
  <c r="O174" i="1"/>
  <c r="M164" i="1"/>
  <c r="M187" i="1" s="1"/>
  <c r="L164" i="1"/>
  <c r="L187" i="1" s="1"/>
  <c r="K164" i="1"/>
  <c r="K187" i="1" s="1"/>
  <c r="M163" i="1"/>
  <c r="M186" i="1" s="1"/>
  <c r="L163" i="1"/>
  <c r="L186" i="1" s="1"/>
  <c r="K163" i="1"/>
  <c r="K186" i="1" s="1"/>
  <c r="J163" i="1"/>
  <c r="J186" i="1" s="1"/>
  <c r="K188" i="1" l="1"/>
  <c r="O176" i="1"/>
  <c r="O175" i="1"/>
  <c r="M430" i="1"/>
  <c r="L430" i="1"/>
  <c r="K430" i="1"/>
  <c r="S429" i="1"/>
  <c r="R429" i="1"/>
  <c r="Q429" i="1"/>
  <c r="M429" i="1"/>
  <c r="L429" i="1"/>
  <c r="K429" i="1"/>
  <c r="J429" i="1"/>
  <c r="P426" i="1"/>
  <c r="N426" i="1"/>
  <c r="P425" i="1"/>
  <c r="N425" i="1"/>
  <c r="P423" i="1"/>
  <c r="N423" i="1"/>
  <c r="P422" i="1"/>
  <c r="N422" i="1"/>
  <c r="P420" i="1"/>
  <c r="N420" i="1"/>
  <c r="P419" i="1"/>
  <c r="N419" i="1"/>
  <c r="M407" i="1"/>
  <c r="L407" i="1"/>
  <c r="K407" i="1"/>
  <c r="S406" i="1"/>
  <c r="R406" i="1"/>
  <c r="Q406" i="1"/>
  <c r="M406" i="1"/>
  <c r="L406" i="1"/>
  <c r="K406" i="1"/>
  <c r="J406" i="1"/>
  <c r="P403" i="1"/>
  <c r="N403" i="1"/>
  <c r="P402" i="1"/>
  <c r="N402" i="1"/>
  <c r="P400" i="1"/>
  <c r="N400" i="1"/>
  <c r="P399" i="1"/>
  <c r="N399" i="1"/>
  <c r="P397" i="1"/>
  <c r="N397" i="1"/>
  <c r="P396" i="1"/>
  <c r="N396" i="1"/>
  <c r="K408" i="1" l="1"/>
  <c r="O396" i="1"/>
  <c r="O399" i="1"/>
  <c r="O420" i="1"/>
  <c r="N406" i="1"/>
  <c r="O400" i="1"/>
  <c r="N430" i="1"/>
  <c r="O422" i="1"/>
  <c r="O423" i="1"/>
  <c r="O397" i="1"/>
  <c r="O403" i="1"/>
  <c r="P430" i="1"/>
  <c r="N429" i="1"/>
  <c r="O425" i="1"/>
  <c r="P407" i="1"/>
  <c r="O402" i="1"/>
  <c r="O426" i="1"/>
  <c r="K431" i="1"/>
  <c r="P429" i="1"/>
  <c r="O419" i="1"/>
  <c r="N407" i="1"/>
  <c r="P406" i="1"/>
  <c r="P115" i="1"/>
  <c r="P114" i="1"/>
  <c r="P113" i="1"/>
  <c r="P112" i="1"/>
  <c r="P111" i="1"/>
  <c r="P104" i="1"/>
  <c r="O407" i="1" l="1"/>
  <c r="N408" i="1" s="1"/>
  <c r="O406" i="1"/>
  <c r="O430" i="1"/>
  <c r="N431" i="1" s="1"/>
  <c r="O429" i="1"/>
  <c r="P77" i="1"/>
  <c r="R163" i="1" l="1"/>
  <c r="R186" i="1" s="1"/>
  <c r="Q163" i="1"/>
  <c r="Q186" i="1" s="1"/>
  <c r="S163" i="1"/>
  <c r="S186" i="1" s="1"/>
  <c r="T83" i="1" l="1"/>
  <c r="N77" i="1" l="1"/>
  <c r="O77" i="1" s="1"/>
  <c r="T71" i="1" l="1"/>
  <c r="T54" i="1" l="1"/>
  <c r="T42" i="1"/>
  <c r="M384" i="1" l="1"/>
  <c r="L384" i="1"/>
  <c r="K384" i="1"/>
  <c r="S383" i="1"/>
  <c r="R383" i="1"/>
  <c r="Q383" i="1"/>
  <c r="M383" i="1"/>
  <c r="L383" i="1"/>
  <c r="K383" i="1"/>
  <c r="J383" i="1"/>
  <c r="P379" i="1"/>
  <c r="N379" i="1"/>
  <c r="P373" i="1"/>
  <c r="N373" i="1"/>
  <c r="P377" i="1"/>
  <c r="N377" i="1"/>
  <c r="P380" i="1"/>
  <c r="N380" i="1"/>
  <c r="P376" i="1"/>
  <c r="N376" i="1"/>
  <c r="P374" i="1"/>
  <c r="N374" i="1"/>
  <c r="O377" i="1" l="1"/>
  <c r="N383" i="1"/>
  <c r="P383" i="1"/>
  <c r="N384" i="1"/>
  <c r="P384" i="1"/>
  <c r="K385" i="1"/>
  <c r="O379" i="1"/>
  <c r="O373" i="1"/>
  <c r="O380" i="1"/>
  <c r="O374" i="1"/>
  <c r="O376" i="1"/>
  <c r="O384" i="1" l="1"/>
  <c r="N385" i="1" s="1"/>
  <c r="O383" i="1"/>
  <c r="U29" i="1" l="1"/>
  <c r="U28" i="1"/>
  <c r="P145" i="1" l="1"/>
  <c r="N145" i="1"/>
  <c r="P140" i="1"/>
  <c r="N140" i="1"/>
  <c r="P162" i="1"/>
  <c r="N162" i="1"/>
  <c r="P161" i="1"/>
  <c r="N161" i="1"/>
  <c r="P160" i="1"/>
  <c r="N160" i="1"/>
  <c r="P159" i="1"/>
  <c r="N159" i="1"/>
  <c r="P158" i="1"/>
  <c r="N158" i="1"/>
  <c r="P157" i="1"/>
  <c r="N157" i="1"/>
  <c r="P155" i="1"/>
  <c r="N155" i="1"/>
  <c r="P154" i="1"/>
  <c r="N154" i="1"/>
  <c r="P153" i="1"/>
  <c r="N153" i="1"/>
  <c r="P152" i="1"/>
  <c r="N152" i="1"/>
  <c r="P151" i="1"/>
  <c r="N151" i="1"/>
  <c r="P150" i="1"/>
  <c r="N150" i="1"/>
  <c r="P148" i="1"/>
  <c r="N148" i="1"/>
  <c r="P147" i="1"/>
  <c r="N147" i="1"/>
  <c r="P146" i="1"/>
  <c r="N146" i="1"/>
  <c r="P144" i="1"/>
  <c r="N144" i="1"/>
  <c r="P142" i="1"/>
  <c r="N142" i="1"/>
  <c r="P141" i="1"/>
  <c r="N141" i="1"/>
  <c r="P139" i="1"/>
  <c r="N139" i="1"/>
  <c r="P138" i="1"/>
  <c r="N138" i="1"/>
  <c r="M130" i="1"/>
  <c r="L130" i="1"/>
  <c r="K130" i="1"/>
  <c r="P128" i="1"/>
  <c r="N128" i="1"/>
  <c r="P127" i="1"/>
  <c r="N127" i="1"/>
  <c r="P126" i="1"/>
  <c r="N126" i="1"/>
  <c r="P125" i="1"/>
  <c r="N125" i="1"/>
  <c r="P124" i="1"/>
  <c r="N124" i="1"/>
  <c r="P117" i="1"/>
  <c r="N113" i="1"/>
  <c r="N112" i="1"/>
  <c r="N111" i="1"/>
  <c r="P100" i="1"/>
  <c r="N100" i="1"/>
  <c r="P99" i="1"/>
  <c r="N99" i="1"/>
  <c r="P98" i="1"/>
  <c r="N98" i="1"/>
  <c r="P94" i="1"/>
  <c r="N94" i="1"/>
  <c r="P93" i="1"/>
  <c r="N93" i="1"/>
  <c r="P92" i="1"/>
  <c r="N92" i="1"/>
  <c r="P82" i="1"/>
  <c r="P81" i="1"/>
  <c r="P80" i="1"/>
  <c r="P79" i="1"/>
  <c r="P78" i="1"/>
  <c r="A343" i="1"/>
  <c r="J343" i="1"/>
  <c r="K343" i="1"/>
  <c r="L343" i="1"/>
  <c r="M343" i="1"/>
  <c r="N343" i="1"/>
  <c r="O343" i="1"/>
  <c r="P343" i="1"/>
  <c r="Q343" i="1"/>
  <c r="R343" i="1"/>
  <c r="S343" i="1"/>
  <c r="P214" i="1" l="1"/>
  <c r="P313" i="1"/>
  <c r="P215" i="1"/>
  <c r="P314" i="1"/>
  <c r="P216" i="1"/>
  <c r="P315" i="1"/>
  <c r="P217" i="1"/>
  <c r="P316" i="1"/>
  <c r="N163" i="1"/>
  <c r="N186" i="1" s="1"/>
  <c r="N164" i="1"/>
  <c r="N187" i="1" s="1"/>
  <c r="P164" i="1"/>
  <c r="P187" i="1" s="1"/>
  <c r="N188" i="1" s="1"/>
  <c r="P163" i="1"/>
  <c r="P186" i="1" s="1"/>
  <c r="O144" i="1"/>
  <c r="O152" i="1"/>
  <c r="O141" i="1"/>
  <c r="O147" i="1"/>
  <c r="O154" i="1"/>
  <c r="O145" i="1"/>
  <c r="K165" i="1"/>
  <c r="O146" i="1"/>
  <c r="O148" i="1"/>
  <c r="O153" i="1"/>
  <c r="O140" i="1"/>
  <c r="O151" i="1"/>
  <c r="O159" i="1"/>
  <c r="O160" i="1"/>
  <c r="O124" i="1"/>
  <c r="O125" i="1"/>
  <c r="O162" i="1"/>
  <c r="O155" i="1"/>
  <c r="O161" i="1"/>
  <c r="O126" i="1"/>
  <c r="O127" i="1"/>
  <c r="O128" i="1"/>
  <c r="O157" i="1"/>
  <c r="O139" i="1"/>
  <c r="O142" i="1"/>
  <c r="O150" i="1"/>
  <c r="O158" i="1"/>
  <c r="O138" i="1"/>
  <c r="O92" i="1"/>
  <c r="O93" i="1"/>
  <c r="O94" i="1"/>
  <c r="O98" i="1"/>
  <c r="O99" i="1"/>
  <c r="O100" i="1"/>
  <c r="O111" i="1"/>
  <c r="O112" i="1"/>
  <c r="O113" i="1"/>
  <c r="S352" i="1"/>
  <c r="R352" i="1"/>
  <c r="Q352" i="1"/>
  <c r="P352" i="1"/>
  <c r="O352" i="1"/>
  <c r="N352" i="1"/>
  <c r="M352" i="1"/>
  <c r="L352" i="1"/>
  <c r="K352" i="1"/>
  <c r="J352" i="1"/>
  <c r="A352" i="1"/>
  <c r="S351" i="1"/>
  <c r="R351" i="1"/>
  <c r="Q351" i="1"/>
  <c r="P351" i="1"/>
  <c r="O351" i="1"/>
  <c r="N351" i="1"/>
  <c r="M351" i="1"/>
  <c r="L351" i="1"/>
  <c r="K351" i="1"/>
  <c r="J351" i="1"/>
  <c r="A351" i="1"/>
  <c r="S350" i="1"/>
  <c r="R350" i="1"/>
  <c r="Q350" i="1"/>
  <c r="P350" i="1"/>
  <c r="O350" i="1"/>
  <c r="N350" i="1"/>
  <c r="M350" i="1"/>
  <c r="L350" i="1"/>
  <c r="K350" i="1"/>
  <c r="J350" i="1"/>
  <c r="A350" i="1"/>
  <c r="S349" i="1"/>
  <c r="R349" i="1"/>
  <c r="Q349" i="1"/>
  <c r="P349" i="1"/>
  <c r="O349" i="1"/>
  <c r="N349" i="1"/>
  <c r="M349" i="1"/>
  <c r="L349" i="1"/>
  <c r="K349" i="1"/>
  <c r="J349" i="1"/>
  <c r="A349" i="1"/>
  <c r="S346" i="1"/>
  <c r="R346" i="1"/>
  <c r="Q346" i="1"/>
  <c r="P346" i="1"/>
  <c r="O346" i="1"/>
  <c r="N346" i="1"/>
  <c r="M346" i="1"/>
  <c r="L346" i="1"/>
  <c r="K346" i="1"/>
  <c r="J346" i="1"/>
  <c r="A346" i="1"/>
  <c r="S345" i="1"/>
  <c r="R345" i="1"/>
  <c r="Q345" i="1"/>
  <c r="P345" i="1"/>
  <c r="O345" i="1"/>
  <c r="N345" i="1"/>
  <c r="M345" i="1"/>
  <c r="L345" i="1"/>
  <c r="K345" i="1"/>
  <c r="J345" i="1"/>
  <c r="A345" i="1"/>
  <c r="S344" i="1"/>
  <c r="R344" i="1"/>
  <c r="Q344" i="1"/>
  <c r="P344" i="1"/>
  <c r="O344" i="1"/>
  <c r="N344" i="1"/>
  <c r="M344" i="1"/>
  <c r="L344" i="1"/>
  <c r="K344" i="1"/>
  <c r="J344" i="1"/>
  <c r="A344" i="1"/>
  <c r="S342" i="1"/>
  <c r="R342" i="1"/>
  <c r="Q342" i="1"/>
  <c r="P342" i="1"/>
  <c r="O342" i="1"/>
  <c r="N342" i="1"/>
  <c r="M342" i="1"/>
  <c r="L342" i="1"/>
  <c r="K342" i="1"/>
  <c r="J342" i="1"/>
  <c r="A342" i="1"/>
  <c r="S341" i="1"/>
  <c r="R341" i="1"/>
  <c r="Q341" i="1"/>
  <c r="M341" i="1"/>
  <c r="L341" i="1"/>
  <c r="K341" i="1"/>
  <c r="J341" i="1"/>
  <c r="A341" i="1"/>
  <c r="S340" i="1"/>
  <c r="R340" i="1"/>
  <c r="Q340" i="1"/>
  <c r="P340" i="1"/>
  <c r="O340" i="1"/>
  <c r="N340" i="1"/>
  <c r="M340" i="1"/>
  <c r="L340" i="1"/>
  <c r="K340" i="1"/>
  <c r="J340" i="1"/>
  <c r="A340" i="1"/>
  <c r="S339" i="1"/>
  <c r="R339" i="1"/>
  <c r="Q339" i="1"/>
  <c r="P339" i="1"/>
  <c r="O339" i="1"/>
  <c r="N339" i="1"/>
  <c r="M339" i="1"/>
  <c r="L339" i="1"/>
  <c r="K339" i="1"/>
  <c r="J339" i="1"/>
  <c r="A339" i="1"/>
  <c r="S338" i="1"/>
  <c r="R338" i="1"/>
  <c r="Q338" i="1"/>
  <c r="P338" i="1"/>
  <c r="O338" i="1"/>
  <c r="N338" i="1"/>
  <c r="M338" i="1"/>
  <c r="L338" i="1"/>
  <c r="K338" i="1"/>
  <c r="J338" i="1"/>
  <c r="A338" i="1"/>
  <c r="S337" i="1"/>
  <c r="R337" i="1"/>
  <c r="Q337" i="1"/>
  <c r="P337" i="1"/>
  <c r="O337" i="1"/>
  <c r="N337" i="1"/>
  <c r="M337" i="1"/>
  <c r="L337" i="1"/>
  <c r="K337" i="1"/>
  <c r="J337" i="1"/>
  <c r="A337" i="1"/>
  <c r="S336" i="1"/>
  <c r="R336" i="1"/>
  <c r="Q336" i="1"/>
  <c r="M336" i="1"/>
  <c r="L336" i="1"/>
  <c r="K336" i="1"/>
  <c r="J336" i="1"/>
  <c r="A336" i="1"/>
  <c r="S335" i="1"/>
  <c r="R335" i="1"/>
  <c r="Q335" i="1"/>
  <c r="M335" i="1"/>
  <c r="L335" i="1"/>
  <c r="K335" i="1"/>
  <c r="J335" i="1"/>
  <c r="A335" i="1"/>
  <c r="S334" i="1"/>
  <c r="R334" i="1"/>
  <c r="Q334" i="1"/>
  <c r="M334" i="1"/>
  <c r="L334" i="1"/>
  <c r="K334" i="1"/>
  <c r="J334" i="1"/>
  <c r="A334" i="1"/>
  <c r="S333" i="1"/>
  <c r="R333" i="1"/>
  <c r="Q333" i="1"/>
  <c r="M333" i="1"/>
  <c r="L333" i="1"/>
  <c r="K333" i="1"/>
  <c r="J333" i="1"/>
  <c r="A333" i="1"/>
  <c r="S332" i="1"/>
  <c r="R332" i="1"/>
  <c r="Q332" i="1"/>
  <c r="M332" i="1"/>
  <c r="L332" i="1"/>
  <c r="K332" i="1"/>
  <c r="J332" i="1"/>
  <c r="A332" i="1"/>
  <c r="S331" i="1"/>
  <c r="R331" i="1"/>
  <c r="Q331" i="1"/>
  <c r="M331" i="1"/>
  <c r="L331" i="1"/>
  <c r="K331" i="1"/>
  <c r="J331" i="1"/>
  <c r="A331" i="1"/>
  <c r="S330" i="1"/>
  <c r="R330" i="1"/>
  <c r="Q330" i="1"/>
  <c r="M330" i="1"/>
  <c r="L330" i="1"/>
  <c r="K330" i="1"/>
  <c r="J330" i="1"/>
  <c r="A330" i="1"/>
  <c r="S319" i="1"/>
  <c r="R319" i="1"/>
  <c r="Q319" i="1"/>
  <c r="P319" i="1"/>
  <c r="O319" i="1"/>
  <c r="N319" i="1"/>
  <c r="M319" i="1"/>
  <c r="L319" i="1"/>
  <c r="K319" i="1"/>
  <c r="J319" i="1"/>
  <c r="A319" i="1"/>
  <c r="S318" i="1"/>
  <c r="R318" i="1"/>
  <c r="Q318" i="1"/>
  <c r="P318" i="1"/>
  <c r="O318" i="1"/>
  <c r="N318" i="1"/>
  <c r="M318" i="1"/>
  <c r="L318" i="1"/>
  <c r="K318" i="1"/>
  <c r="J318" i="1"/>
  <c r="A318" i="1"/>
  <c r="S317" i="1"/>
  <c r="R317" i="1"/>
  <c r="Q317" i="1"/>
  <c r="M317" i="1"/>
  <c r="L317" i="1"/>
  <c r="K317" i="1"/>
  <c r="J317" i="1"/>
  <c r="A317" i="1"/>
  <c r="S312" i="1"/>
  <c r="R312" i="1"/>
  <c r="Q312" i="1"/>
  <c r="P312" i="1"/>
  <c r="O312" i="1"/>
  <c r="N312" i="1"/>
  <c r="M312" i="1"/>
  <c r="L312" i="1"/>
  <c r="K312" i="1"/>
  <c r="J312" i="1"/>
  <c r="A312" i="1"/>
  <c r="S309" i="1"/>
  <c r="R309" i="1"/>
  <c r="Q309" i="1"/>
  <c r="P309" i="1"/>
  <c r="O309" i="1"/>
  <c r="N309" i="1"/>
  <c r="M309" i="1"/>
  <c r="L309" i="1"/>
  <c r="K309" i="1"/>
  <c r="J309" i="1"/>
  <c r="A309" i="1"/>
  <c r="S308" i="1"/>
  <c r="R308" i="1"/>
  <c r="Q308" i="1"/>
  <c r="P308" i="1"/>
  <c r="O308" i="1"/>
  <c r="N308" i="1"/>
  <c r="M308" i="1"/>
  <c r="L308" i="1"/>
  <c r="K308" i="1"/>
  <c r="J308" i="1"/>
  <c r="A308" i="1"/>
  <c r="S307" i="1"/>
  <c r="R307" i="1"/>
  <c r="Q307" i="1"/>
  <c r="P307" i="1"/>
  <c r="O307" i="1"/>
  <c r="N307" i="1"/>
  <c r="M307" i="1"/>
  <c r="L307" i="1"/>
  <c r="K307" i="1"/>
  <c r="J307" i="1"/>
  <c r="A307" i="1"/>
  <c r="S306" i="1"/>
  <c r="R306" i="1"/>
  <c r="Q306" i="1"/>
  <c r="P306" i="1"/>
  <c r="O306" i="1"/>
  <c r="N306" i="1"/>
  <c r="M306" i="1"/>
  <c r="L306" i="1"/>
  <c r="K306" i="1"/>
  <c r="J306" i="1"/>
  <c r="A306" i="1"/>
  <c r="S305" i="1"/>
  <c r="R305" i="1"/>
  <c r="Q305" i="1"/>
  <c r="P305" i="1"/>
  <c r="O305" i="1"/>
  <c r="N305" i="1"/>
  <c r="M305" i="1"/>
  <c r="L305" i="1"/>
  <c r="K305" i="1"/>
  <c r="J305" i="1"/>
  <c r="A305" i="1"/>
  <c r="S304" i="1"/>
  <c r="R304" i="1"/>
  <c r="Q304" i="1"/>
  <c r="P304" i="1"/>
  <c r="O304" i="1"/>
  <c r="N304" i="1"/>
  <c r="M304" i="1"/>
  <c r="L304" i="1"/>
  <c r="K304" i="1"/>
  <c r="J304" i="1"/>
  <c r="A304" i="1"/>
  <c r="S303" i="1"/>
  <c r="R303" i="1"/>
  <c r="Q303" i="1"/>
  <c r="P303" i="1"/>
  <c r="O303" i="1"/>
  <c r="N303" i="1"/>
  <c r="M303" i="1"/>
  <c r="L303" i="1"/>
  <c r="K303" i="1"/>
  <c r="J303" i="1"/>
  <c r="A303" i="1"/>
  <c r="S302" i="1"/>
  <c r="R302" i="1"/>
  <c r="Q302" i="1"/>
  <c r="P302" i="1"/>
  <c r="O302" i="1"/>
  <c r="N302" i="1"/>
  <c r="M302" i="1"/>
  <c r="L302" i="1"/>
  <c r="K302" i="1"/>
  <c r="J302" i="1"/>
  <c r="A302" i="1"/>
  <c r="S301" i="1"/>
  <c r="R301" i="1"/>
  <c r="Q301" i="1"/>
  <c r="M301" i="1"/>
  <c r="L301" i="1"/>
  <c r="K301" i="1"/>
  <c r="J301" i="1"/>
  <c r="A301" i="1"/>
  <c r="S300" i="1"/>
  <c r="R300" i="1"/>
  <c r="Q300" i="1"/>
  <c r="M300" i="1"/>
  <c r="L300" i="1"/>
  <c r="K300" i="1"/>
  <c r="J300" i="1"/>
  <c r="A300" i="1"/>
  <c r="S299" i="1"/>
  <c r="R299" i="1"/>
  <c r="Q299" i="1"/>
  <c r="M299" i="1"/>
  <c r="L299" i="1"/>
  <c r="K299" i="1"/>
  <c r="J299" i="1"/>
  <c r="A299" i="1"/>
  <c r="S298" i="1"/>
  <c r="R298" i="1"/>
  <c r="Q298" i="1"/>
  <c r="M298" i="1"/>
  <c r="L298" i="1"/>
  <c r="K298" i="1"/>
  <c r="J298" i="1"/>
  <c r="A298" i="1"/>
  <c r="S297" i="1"/>
  <c r="R297" i="1"/>
  <c r="Q297" i="1"/>
  <c r="M297" i="1"/>
  <c r="L297" i="1"/>
  <c r="K297" i="1"/>
  <c r="J297" i="1"/>
  <c r="A297" i="1"/>
  <c r="S296" i="1"/>
  <c r="R296" i="1"/>
  <c r="Q296" i="1"/>
  <c r="M296" i="1"/>
  <c r="L296" i="1"/>
  <c r="K296" i="1"/>
  <c r="J296" i="1"/>
  <c r="A296" i="1"/>
  <c r="S295" i="1"/>
  <c r="R295" i="1"/>
  <c r="Q295" i="1"/>
  <c r="M295" i="1"/>
  <c r="L295" i="1"/>
  <c r="K295" i="1"/>
  <c r="J295" i="1"/>
  <c r="A295" i="1"/>
  <c r="S294" i="1"/>
  <c r="R294" i="1"/>
  <c r="Q294" i="1"/>
  <c r="M294" i="1"/>
  <c r="L294" i="1"/>
  <c r="K294" i="1"/>
  <c r="J294" i="1"/>
  <c r="A294" i="1"/>
  <c r="S293" i="1"/>
  <c r="R293" i="1"/>
  <c r="Q293" i="1"/>
  <c r="M293" i="1"/>
  <c r="L293" i="1"/>
  <c r="K293" i="1"/>
  <c r="J293" i="1"/>
  <c r="A293" i="1"/>
  <c r="S282" i="1"/>
  <c r="R282" i="1"/>
  <c r="Q282" i="1"/>
  <c r="P282" i="1"/>
  <c r="O282" i="1"/>
  <c r="N282" i="1"/>
  <c r="M282" i="1"/>
  <c r="L282" i="1"/>
  <c r="K282" i="1"/>
  <c r="J282" i="1"/>
  <c r="A282" i="1"/>
  <c r="S281" i="1"/>
  <c r="R281" i="1"/>
  <c r="Q281" i="1"/>
  <c r="P281" i="1"/>
  <c r="O281" i="1"/>
  <c r="N281" i="1"/>
  <c r="M281" i="1"/>
  <c r="L281" i="1"/>
  <c r="K281" i="1"/>
  <c r="J281" i="1"/>
  <c r="A281" i="1"/>
  <c r="S280" i="1"/>
  <c r="R280" i="1"/>
  <c r="Q280" i="1"/>
  <c r="M280" i="1"/>
  <c r="L280" i="1"/>
  <c r="K280" i="1"/>
  <c r="J280" i="1"/>
  <c r="A280" i="1"/>
  <c r="S279" i="1"/>
  <c r="R279" i="1"/>
  <c r="Q279" i="1"/>
  <c r="P279" i="1"/>
  <c r="O279" i="1"/>
  <c r="N279" i="1"/>
  <c r="M279" i="1"/>
  <c r="L279" i="1"/>
  <c r="K279" i="1"/>
  <c r="J279" i="1"/>
  <c r="A279" i="1"/>
  <c r="S276" i="1"/>
  <c r="R276" i="1"/>
  <c r="Q276" i="1"/>
  <c r="P276" i="1"/>
  <c r="O276" i="1"/>
  <c r="N276" i="1"/>
  <c r="M276" i="1"/>
  <c r="L276" i="1"/>
  <c r="K276" i="1"/>
  <c r="J276" i="1"/>
  <c r="A276" i="1"/>
  <c r="S275" i="1"/>
  <c r="R275" i="1"/>
  <c r="Q275" i="1"/>
  <c r="P275" i="1"/>
  <c r="O275" i="1"/>
  <c r="N275" i="1"/>
  <c r="M275" i="1"/>
  <c r="L275" i="1"/>
  <c r="K275" i="1"/>
  <c r="J275" i="1"/>
  <c r="A275" i="1"/>
  <c r="S274" i="1"/>
  <c r="R274" i="1"/>
  <c r="Q274" i="1"/>
  <c r="P274" i="1"/>
  <c r="O274" i="1"/>
  <c r="N274" i="1"/>
  <c r="M274" i="1"/>
  <c r="L274" i="1"/>
  <c r="K274" i="1"/>
  <c r="J274" i="1"/>
  <c r="A274" i="1"/>
  <c r="S273" i="1"/>
  <c r="R273" i="1"/>
  <c r="Q273" i="1"/>
  <c r="P273" i="1"/>
  <c r="O273" i="1"/>
  <c r="N273" i="1"/>
  <c r="M273" i="1"/>
  <c r="L273" i="1"/>
  <c r="K273" i="1"/>
  <c r="J273" i="1"/>
  <c r="A273" i="1"/>
  <c r="S272" i="1"/>
  <c r="R272" i="1"/>
  <c r="Q272" i="1"/>
  <c r="P272" i="1"/>
  <c r="O272" i="1"/>
  <c r="N272" i="1"/>
  <c r="M272" i="1"/>
  <c r="L272" i="1"/>
  <c r="K272" i="1"/>
  <c r="J272" i="1"/>
  <c r="A272" i="1"/>
  <c r="S271" i="1"/>
  <c r="R271" i="1"/>
  <c r="Q271" i="1"/>
  <c r="P271" i="1"/>
  <c r="O271" i="1"/>
  <c r="N271" i="1"/>
  <c r="M271" i="1"/>
  <c r="L271" i="1"/>
  <c r="K271" i="1"/>
  <c r="J271" i="1"/>
  <c r="A271" i="1"/>
  <c r="S270" i="1"/>
  <c r="R270" i="1"/>
  <c r="Q270" i="1"/>
  <c r="P270" i="1"/>
  <c r="O270" i="1"/>
  <c r="N270" i="1"/>
  <c r="M270" i="1"/>
  <c r="L270" i="1"/>
  <c r="K270" i="1"/>
  <c r="J270" i="1"/>
  <c r="A270" i="1"/>
  <c r="S269" i="1"/>
  <c r="R269" i="1"/>
  <c r="Q269" i="1"/>
  <c r="P269" i="1"/>
  <c r="O269" i="1"/>
  <c r="N269" i="1"/>
  <c r="M269" i="1"/>
  <c r="L269" i="1"/>
  <c r="K269" i="1"/>
  <c r="J269" i="1"/>
  <c r="A269" i="1"/>
  <c r="S268" i="1"/>
  <c r="R268" i="1"/>
  <c r="Q268" i="1"/>
  <c r="P268" i="1"/>
  <c r="O268" i="1"/>
  <c r="N268" i="1"/>
  <c r="M268" i="1"/>
  <c r="L268" i="1"/>
  <c r="K268" i="1"/>
  <c r="J268" i="1"/>
  <c r="A268" i="1"/>
  <c r="S267" i="1"/>
  <c r="R267" i="1"/>
  <c r="Q267" i="1"/>
  <c r="P267" i="1"/>
  <c r="O267" i="1"/>
  <c r="N267" i="1"/>
  <c r="M267" i="1"/>
  <c r="L267" i="1"/>
  <c r="K267" i="1"/>
  <c r="J267" i="1"/>
  <c r="A267" i="1"/>
  <c r="S266" i="1"/>
  <c r="R266" i="1"/>
  <c r="Q266" i="1"/>
  <c r="M266" i="1"/>
  <c r="L266" i="1"/>
  <c r="K266" i="1"/>
  <c r="J266" i="1"/>
  <c r="A266" i="1"/>
  <c r="S265" i="1"/>
  <c r="R265" i="1"/>
  <c r="Q265" i="1"/>
  <c r="P265" i="1"/>
  <c r="O265" i="1"/>
  <c r="N265" i="1"/>
  <c r="M265" i="1"/>
  <c r="L265" i="1"/>
  <c r="K265" i="1"/>
  <c r="J265" i="1"/>
  <c r="A265" i="1"/>
  <c r="S264" i="1"/>
  <c r="R264" i="1"/>
  <c r="Q264" i="1"/>
  <c r="P264" i="1"/>
  <c r="O264" i="1"/>
  <c r="N264" i="1"/>
  <c r="M264" i="1"/>
  <c r="L264" i="1"/>
  <c r="K264" i="1"/>
  <c r="J264" i="1"/>
  <c r="A264" i="1"/>
  <c r="S263" i="1"/>
  <c r="R263" i="1"/>
  <c r="Q263" i="1"/>
  <c r="P263" i="1"/>
  <c r="O263" i="1"/>
  <c r="N263" i="1"/>
  <c r="M263" i="1"/>
  <c r="L263" i="1"/>
  <c r="K263" i="1"/>
  <c r="J263" i="1"/>
  <c r="A263" i="1"/>
  <c r="S262" i="1"/>
  <c r="R262" i="1"/>
  <c r="Q262" i="1"/>
  <c r="P262" i="1"/>
  <c r="O262" i="1"/>
  <c r="N262" i="1"/>
  <c r="M262" i="1"/>
  <c r="L262" i="1"/>
  <c r="K262" i="1"/>
  <c r="J262" i="1"/>
  <c r="A262" i="1"/>
  <c r="S261" i="1"/>
  <c r="R261" i="1"/>
  <c r="Q261" i="1"/>
  <c r="P261" i="1"/>
  <c r="O261" i="1"/>
  <c r="N261" i="1"/>
  <c r="M261" i="1"/>
  <c r="L261" i="1"/>
  <c r="K261" i="1"/>
  <c r="J261" i="1"/>
  <c r="A261" i="1"/>
  <c r="S260" i="1"/>
  <c r="R260" i="1"/>
  <c r="Q260" i="1"/>
  <c r="M260" i="1"/>
  <c r="L260" i="1"/>
  <c r="K260" i="1"/>
  <c r="J260" i="1"/>
  <c r="A260" i="1"/>
  <c r="S249" i="1"/>
  <c r="R249" i="1"/>
  <c r="Q249" i="1"/>
  <c r="P249" i="1"/>
  <c r="O249" i="1"/>
  <c r="N249" i="1"/>
  <c r="M249" i="1"/>
  <c r="L249" i="1"/>
  <c r="K249" i="1"/>
  <c r="J249" i="1"/>
  <c r="A249" i="1"/>
  <c r="S248" i="1"/>
  <c r="R248" i="1"/>
  <c r="Q248" i="1"/>
  <c r="P248" i="1"/>
  <c r="O248" i="1"/>
  <c r="N248" i="1"/>
  <c r="M248" i="1"/>
  <c r="L248" i="1"/>
  <c r="K248" i="1"/>
  <c r="J248" i="1"/>
  <c r="A248" i="1"/>
  <c r="S247" i="1"/>
  <c r="R247" i="1"/>
  <c r="Q247" i="1"/>
  <c r="P247" i="1"/>
  <c r="O247" i="1"/>
  <c r="N247" i="1"/>
  <c r="M247" i="1"/>
  <c r="L247" i="1"/>
  <c r="K247" i="1"/>
  <c r="J247" i="1"/>
  <c r="A247" i="1"/>
  <c r="S246" i="1"/>
  <c r="R246" i="1"/>
  <c r="Q246" i="1"/>
  <c r="M246" i="1"/>
  <c r="L246" i="1"/>
  <c r="K246" i="1"/>
  <c r="J246" i="1"/>
  <c r="A246" i="1"/>
  <c r="S243" i="1"/>
  <c r="R243" i="1"/>
  <c r="Q243" i="1"/>
  <c r="P243" i="1"/>
  <c r="O243" i="1"/>
  <c r="N243" i="1"/>
  <c r="M243" i="1"/>
  <c r="L243" i="1"/>
  <c r="K243" i="1"/>
  <c r="J243" i="1"/>
  <c r="A243" i="1"/>
  <c r="S242" i="1"/>
  <c r="R242" i="1"/>
  <c r="Q242" i="1"/>
  <c r="P242" i="1"/>
  <c r="O242" i="1"/>
  <c r="N242" i="1"/>
  <c r="M242" i="1"/>
  <c r="L242" i="1"/>
  <c r="K242" i="1"/>
  <c r="J242" i="1"/>
  <c r="A242" i="1"/>
  <c r="S241" i="1"/>
  <c r="R241" i="1"/>
  <c r="Q241" i="1"/>
  <c r="P241" i="1"/>
  <c r="O241" i="1"/>
  <c r="N241" i="1"/>
  <c r="M241" i="1"/>
  <c r="L241" i="1"/>
  <c r="K241" i="1"/>
  <c r="J241" i="1"/>
  <c r="A241" i="1"/>
  <c r="S240" i="1"/>
  <c r="R240" i="1"/>
  <c r="Q240" i="1"/>
  <c r="P240" i="1"/>
  <c r="O240" i="1"/>
  <c r="N240" i="1"/>
  <c r="M240" i="1"/>
  <c r="L240" i="1"/>
  <c r="K240" i="1"/>
  <c r="J240" i="1"/>
  <c r="A240" i="1"/>
  <c r="S239" i="1"/>
  <c r="R239" i="1"/>
  <c r="Q239" i="1"/>
  <c r="P239" i="1"/>
  <c r="O239" i="1"/>
  <c r="N239" i="1"/>
  <c r="M239" i="1"/>
  <c r="L239" i="1"/>
  <c r="K239" i="1"/>
  <c r="J239" i="1"/>
  <c r="A239" i="1"/>
  <c r="S238" i="1"/>
  <c r="R238" i="1"/>
  <c r="Q238" i="1"/>
  <c r="P238" i="1"/>
  <c r="O238" i="1"/>
  <c r="N238" i="1"/>
  <c r="M238" i="1"/>
  <c r="L238" i="1"/>
  <c r="K238" i="1"/>
  <c r="J238" i="1"/>
  <c r="A238" i="1"/>
  <c r="S237" i="1"/>
  <c r="R237" i="1"/>
  <c r="Q237" i="1"/>
  <c r="P237" i="1"/>
  <c r="O237" i="1"/>
  <c r="N237" i="1"/>
  <c r="M237" i="1"/>
  <c r="L237" i="1"/>
  <c r="K237" i="1"/>
  <c r="J237" i="1"/>
  <c r="A237" i="1"/>
  <c r="S236" i="1"/>
  <c r="R236" i="1"/>
  <c r="Q236" i="1"/>
  <c r="P236" i="1"/>
  <c r="O236" i="1"/>
  <c r="N236" i="1"/>
  <c r="M236" i="1"/>
  <c r="L236" i="1"/>
  <c r="K236" i="1"/>
  <c r="J236" i="1"/>
  <c r="A236" i="1"/>
  <c r="S235" i="1"/>
  <c r="R235" i="1"/>
  <c r="Q235" i="1"/>
  <c r="M235" i="1"/>
  <c r="L235" i="1"/>
  <c r="K235" i="1"/>
  <c r="J235" i="1"/>
  <c r="A235" i="1"/>
  <c r="S234" i="1"/>
  <c r="R234" i="1"/>
  <c r="Q234" i="1"/>
  <c r="M234" i="1"/>
  <c r="L234" i="1"/>
  <c r="K234" i="1"/>
  <c r="J234" i="1"/>
  <c r="A234" i="1"/>
  <c r="S233" i="1"/>
  <c r="R233" i="1"/>
  <c r="Q233" i="1"/>
  <c r="M233" i="1"/>
  <c r="L233" i="1"/>
  <c r="K233" i="1"/>
  <c r="J233" i="1"/>
  <c r="A233" i="1"/>
  <c r="S232" i="1"/>
  <c r="R232" i="1"/>
  <c r="Q232" i="1"/>
  <c r="M232" i="1"/>
  <c r="L232" i="1"/>
  <c r="K232" i="1"/>
  <c r="J232" i="1"/>
  <c r="A232" i="1"/>
  <c r="S231" i="1"/>
  <c r="R231" i="1"/>
  <c r="Q231" i="1"/>
  <c r="M231" i="1"/>
  <c r="L231" i="1"/>
  <c r="K231" i="1"/>
  <c r="J231" i="1"/>
  <c r="A231" i="1"/>
  <c r="S230" i="1"/>
  <c r="R230" i="1"/>
  <c r="Q230" i="1"/>
  <c r="M230" i="1"/>
  <c r="L230" i="1"/>
  <c r="K230" i="1"/>
  <c r="J230" i="1"/>
  <c r="A230" i="1"/>
  <c r="S229" i="1"/>
  <c r="R229" i="1"/>
  <c r="Q229" i="1"/>
  <c r="M229" i="1"/>
  <c r="L229" i="1"/>
  <c r="K229" i="1"/>
  <c r="J229" i="1"/>
  <c r="A229" i="1"/>
  <c r="S218" i="1"/>
  <c r="R218" i="1"/>
  <c r="Q218" i="1"/>
  <c r="P218" i="1"/>
  <c r="M218" i="1"/>
  <c r="L218" i="1"/>
  <c r="K218" i="1"/>
  <c r="J218" i="1"/>
  <c r="A218" i="1"/>
  <c r="S213" i="1"/>
  <c r="R213" i="1"/>
  <c r="Q213" i="1"/>
  <c r="M213" i="1"/>
  <c r="L213" i="1"/>
  <c r="K213" i="1"/>
  <c r="J213" i="1"/>
  <c r="A213" i="1"/>
  <c r="K177" i="1" l="1"/>
  <c r="O164" i="1"/>
  <c r="O163" i="1"/>
  <c r="O186" i="1" s="1"/>
  <c r="Q196" i="1"/>
  <c r="R195" i="1"/>
  <c r="S195" i="1"/>
  <c r="N165" i="1" l="1"/>
  <c r="O187" i="1"/>
  <c r="N177" i="1"/>
  <c r="S210" i="1"/>
  <c r="R210" i="1"/>
  <c r="Q210" i="1"/>
  <c r="P210" i="1"/>
  <c r="O210" i="1"/>
  <c r="N210" i="1"/>
  <c r="M210" i="1"/>
  <c r="L210" i="1"/>
  <c r="K210" i="1"/>
  <c r="J210" i="1"/>
  <c r="A210" i="1"/>
  <c r="S209" i="1"/>
  <c r="R209" i="1"/>
  <c r="Q209" i="1"/>
  <c r="P209" i="1"/>
  <c r="O209" i="1"/>
  <c r="N209" i="1"/>
  <c r="M209" i="1"/>
  <c r="L209" i="1"/>
  <c r="K209" i="1"/>
  <c r="J209" i="1"/>
  <c r="A209" i="1"/>
  <c r="S208" i="1"/>
  <c r="R208" i="1"/>
  <c r="Q208" i="1"/>
  <c r="P208" i="1"/>
  <c r="O208" i="1"/>
  <c r="N208" i="1"/>
  <c r="M208" i="1"/>
  <c r="L208" i="1"/>
  <c r="K208" i="1"/>
  <c r="J208" i="1"/>
  <c r="A208" i="1"/>
  <c r="S207" i="1"/>
  <c r="R207" i="1"/>
  <c r="Q207" i="1"/>
  <c r="P207" i="1"/>
  <c r="O207" i="1"/>
  <c r="N207" i="1"/>
  <c r="M207" i="1"/>
  <c r="L207" i="1"/>
  <c r="K207" i="1"/>
  <c r="J207" i="1"/>
  <c r="A207" i="1"/>
  <c r="S206" i="1"/>
  <c r="R206" i="1"/>
  <c r="Q206" i="1"/>
  <c r="P206" i="1"/>
  <c r="O206" i="1"/>
  <c r="N206" i="1"/>
  <c r="M206" i="1"/>
  <c r="L206" i="1"/>
  <c r="K206" i="1"/>
  <c r="J206" i="1"/>
  <c r="A206" i="1"/>
  <c r="S205" i="1"/>
  <c r="R205" i="1"/>
  <c r="Q205" i="1"/>
  <c r="P205" i="1"/>
  <c r="O205" i="1"/>
  <c r="N205" i="1"/>
  <c r="M205" i="1"/>
  <c r="L205" i="1"/>
  <c r="K205" i="1"/>
  <c r="J205" i="1"/>
  <c r="A205" i="1"/>
  <c r="S204" i="1"/>
  <c r="R204" i="1"/>
  <c r="Q204" i="1"/>
  <c r="P204" i="1"/>
  <c r="O204" i="1"/>
  <c r="N204" i="1"/>
  <c r="M204" i="1"/>
  <c r="L204" i="1"/>
  <c r="K204" i="1"/>
  <c r="J204" i="1"/>
  <c r="A204" i="1"/>
  <c r="S203" i="1"/>
  <c r="R203" i="1"/>
  <c r="Q203" i="1"/>
  <c r="M203" i="1"/>
  <c r="L203" i="1"/>
  <c r="K203" i="1"/>
  <c r="J203" i="1"/>
  <c r="A203" i="1"/>
  <c r="S202" i="1"/>
  <c r="R202" i="1"/>
  <c r="Q202" i="1"/>
  <c r="M202" i="1"/>
  <c r="L202" i="1"/>
  <c r="K202" i="1"/>
  <c r="J202" i="1"/>
  <c r="A202" i="1"/>
  <c r="S201" i="1"/>
  <c r="R201" i="1"/>
  <c r="Q201" i="1"/>
  <c r="M201" i="1"/>
  <c r="L201" i="1"/>
  <c r="K201" i="1"/>
  <c r="J201" i="1"/>
  <c r="A201" i="1"/>
  <c r="S200" i="1"/>
  <c r="R200" i="1"/>
  <c r="Q200" i="1"/>
  <c r="M200" i="1"/>
  <c r="L200" i="1"/>
  <c r="K200" i="1"/>
  <c r="J200" i="1"/>
  <c r="A200" i="1"/>
  <c r="S199" i="1"/>
  <c r="R199" i="1"/>
  <c r="Q199" i="1"/>
  <c r="M199" i="1"/>
  <c r="L199" i="1"/>
  <c r="K199" i="1"/>
  <c r="J199" i="1"/>
  <c r="A199" i="1"/>
  <c r="S198" i="1"/>
  <c r="R198" i="1"/>
  <c r="Q198" i="1"/>
  <c r="M198" i="1"/>
  <c r="L198" i="1"/>
  <c r="K198" i="1"/>
  <c r="J198" i="1"/>
  <c r="A198" i="1"/>
  <c r="A197" i="1" l="1"/>
  <c r="A196" i="1"/>
  <c r="S197" i="1"/>
  <c r="R197" i="1"/>
  <c r="Q197" i="1"/>
  <c r="M197" i="1"/>
  <c r="L197" i="1"/>
  <c r="K197" i="1"/>
  <c r="J197" i="1"/>
  <c r="S196" i="1"/>
  <c r="R196" i="1"/>
  <c r="M196" i="1"/>
  <c r="L196" i="1"/>
  <c r="K196" i="1"/>
  <c r="J196" i="1"/>
  <c r="Q195" i="1"/>
  <c r="M195" i="1"/>
  <c r="L195" i="1"/>
  <c r="K195" i="1"/>
  <c r="J195" i="1"/>
  <c r="A195" i="1"/>
  <c r="N40" i="1" l="1"/>
  <c r="N294" i="1" s="1"/>
  <c r="P40" i="1"/>
  <c r="P294" i="1" s="1"/>
  <c r="S353" i="1"/>
  <c r="R353" i="1"/>
  <c r="Q353" i="1"/>
  <c r="M353" i="1"/>
  <c r="L353" i="1"/>
  <c r="K353" i="1"/>
  <c r="J353" i="1"/>
  <c r="P353" i="1"/>
  <c r="N353" i="1"/>
  <c r="S347" i="1"/>
  <c r="R347" i="1"/>
  <c r="Q347" i="1"/>
  <c r="M347" i="1"/>
  <c r="L347" i="1"/>
  <c r="K347" i="1"/>
  <c r="J347" i="1"/>
  <c r="S320" i="1"/>
  <c r="R320" i="1"/>
  <c r="Q320" i="1"/>
  <c r="M320" i="1"/>
  <c r="L320" i="1"/>
  <c r="K320" i="1"/>
  <c r="J320" i="1"/>
  <c r="S310" i="1"/>
  <c r="R310" i="1"/>
  <c r="Q310" i="1"/>
  <c r="M310" i="1"/>
  <c r="L310" i="1"/>
  <c r="K310" i="1"/>
  <c r="J310" i="1"/>
  <c r="S283" i="1"/>
  <c r="R283" i="1"/>
  <c r="Q283" i="1"/>
  <c r="M283" i="1"/>
  <c r="L283" i="1"/>
  <c r="K283" i="1"/>
  <c r="J283" i="1"/>
  <c r="S277" i="1"/>
  <c r="R277" i="1"/>
  <c r="Q277" i="1"/>
  <c r="M277" i="1"/>
  <c r="L277" i="1"/>
  <c r="K277" i="1"/>
  <c r="J277" i="1"/>
  <c r="S250" i="1"/>
  <c r="R250" i="1"/>
  <c r="Q250" i="1"/>
  <c r="M250" i="1"/>
  <c r="L250" i="1"/>
  <c r="K250" i="1"/>
  <c r="J250" i="1"/>
  <c r="S244" i="1"/>
  <c r="R244" i="1"/>
  <c r="Q244" i="1"/>
  <c r="M244" i="1"/>
  <c r="L244" i="1"/>
  <c r="K244" i="1"/>
  <c r="J244" i="1"/>
  <c r="S219" i="1"/>
  <c r="R219" i="1"/>
  <c r="Q219" i="1"/>
  <c r="M219" i="1"/>
  <c r="L219" i="1"/>
  <c r="K219" i="1"/>
  <c r="J219" i="1"/>
  <c r="P97" i="1"/>
  <c r="P101" i="1"/>
  <c r="N90" i="1"/>
  <c r="N91" i="1"/>
  <c r="N115" i="1"/>
  <c r="N114" i="1"/>
  <c r="N117" i="1"/>
  <c r="O117" i="1" s="1"/>
  <c r="N101" i="1"/>
  <c r="P95" i="1"/>
  <c r="N95" i="1"/>
  <c r="P53" i="1"/>
  <c r="N53" i="1"/>
  <c r="P52" i="1"/>
  <c r="N52" i="1"/>
  <c r="N104" i="1"/>
  <c r="P102" i="1"/>
  <c r="N102" i="1"/>
  <c r="N97" i="1"/>
  <c r="P91" i="1"/>
  <c r="P90" i="1"/>
  <c r="S83" i="1"/>
  <c r="R83" i="1"/>
  <c r="Q83" i="1"/>
  <c r="M83" i="1"/>
  <c r="L83" i="1"/>
  <c r="K83" i="1"/>
  <c r="J83" i="1"/>
  <c r="N82" i="1"/>
  <c r="N218" i="1" s="1"/>
  <c r="N81" i="1"/>
  <c r="N80" i="1"/>
  <c r="N79" i="1"/>
  <c r="N78" i="1"/>
  <c r="S71" i="1"/>
  <c r="R71" i="1"/>
  <c r="Q71" i="1"/>
  <c r="M71" i="1"/>
  <c r="L71" i="1"/>
  <c r="K71" i="1"/>
  <c r="J71" i="1"/>
  <c r="P70" i="1"/>
  <c r="N70" i="1"/>
  <c r="P69" i="1"/>
  <c r="N69" i="1"/>
  <c r="P68" i="1"/>
  <c r="N68" i="1"/>
  <c r="P67" i="1"/>
  <c r="N67" i="1"/>
  <c r="P66" i="1"/>
  <c r="N66" i="1"/>
  <c r="N199" i="1" s="1"/>
  <c r="S54" i="1"/>
  <c r="R54" i="1"/>
  <c r="Q54" i="1"/>
  <c r="M54" i="1"/>
  <c r="L54" i="1"/>
  <c r="K54" i="1"/>
  <c r="J54" i="1"/>
  <c r="P51" i="1"/>
  <c r="P335" i="1" s="1"/>
  <c r="N51" i="1"/>
  <c r="N335" i="1" s="1"/>
  <c r="P50" i="1"/>
  <c r="N50" i="1"/>
  <c r="P49" i="1"/>
  <c r="N49" i="1"/>
  <c r="P48" i="1"/>
  <c r="P333" i="1" s="1"/>
  <c r="N48" i="1"/>
  <c r="N333" i="1" s="1"/>
  <c r="N41" i="1"/>
  <c r="N39" i="1"/>
  <c r="N38" i="1"/>
  <c r="N37" i="1"/>
  <c r="N330" i="1" s="1"/>
  <c r="K42" i="1"/>
  <c r="P41" i="1"/>
  <c r="P39" i="1"/>
  <c r="P38" i="1"/>
  <c r="S42" i="1"/>
  <c r="R42" i="1"/>
  <c r="Q42" i="1"/>
  <c r="P37" i="1"/>
  <c r="P330" i="1" s="1"/>
  <c r="M42" i="1"/>
  <c r="L42" i="1"/>
  <c r="J42" i="1"/>
  <c r="N230" i="1" l="1"/>
  <c r="N331" i="1"/>
  <c r="N214" i="1"/>
  <c r="N313" i="1"/>
  <c r="N216" i="1"/>
  <c r="N315" i="1"/>
  <c r="N217" i="1"/>
  <c r="N316" i="1"/>
  <c r="N231" i="1"/>
  <c r="N332" i="1"/>
  <c r="N215" i="1"/>
  <c r="N314" i="1"/>
  <c r="N235" i="1"/>
  <c r="N336" i="1"/>
  <c r="P235" i="1"/>
  <c r="P336" i="1"/>
  <c r="P233" i="1"/>
  <c r="P334" i="1"/>
  <c r="N233" i="1"/>
  <c r="N334" i="1"/>
  <c r="P230" i="1"/>
  <c r="P331" i="1"/>
  <c r="P231" i="1"/>
  <c r="P332" i="1"/>
  <c r="P197" i="1"/>
  <c r="P295" i="1"/>
  <c r="N260" i="1"/>
  <c r="N232" i="1"/>
  <c r="N197" i="1"/>
  <c r="N295" i="1"/>
  <c r="N200" i="1"/>
  <c r="N298" i="1"/>
  <c r="N198" i="1"/>
  <c r="N296" i="1"/>
  <c r="P200" i="1"/>
  <c r="P298" i="1"/>
  <c r="P198" i="1"/>
  <c r="P296" i="1"/>
  <c r="N201" i="1"/>
  <c r="N299" i="1"/>
  <c r="P201" i="1"/>
  <c r="P299" i="1"/>
  <c r="N202" i="1"/>
  <c r="N300" i="1"/>
  <c r="P260" i="1"/>
  <c r="P232" i="1"/>
  <c r="P202" i="1"/>
  <c r="P300" i="1"/>
  <c r="P203" i="1"/>
  <c r="P301" i="1"/>
  <c r="N203" i="1"/>
  <c r="N301" i="1"/>
  <c r="P293" i="1"/>
  <c r="P199" i="1"/>
  <c r="O90" i="1"/>
  <c r="U83" i="1"/>
  <c r="U54" i="1"/>
  <c r="R362" i="1"/>
  <c r="R364" i="1" s="1"/>
  <c r="U42" i="1"/>
  <c r="N71" i="1"/>
  <c r="O5" i="1" s="1"/>
  <c r="U5" i="1" s="1"/>
  <c r="N293" i="1"/>
  <c r="S362" i="1"/>
  <c r="S364" i="1" s="1"/>
  <c r="U71" i="1"/>
  <c r="O91" i="1"/>
  <c r="N130" i="1"/>
  <c r="J363" i="1" s="1"/>
  <c r="P130" i="1"/>
  <c r="S251" i="1"/>
  <c r="J321" i="1"/>
  <c r="O53" i="1"/>
  <c r="P71" i="1"/>
  <c r="R354" i="1"/>
  <c r="O49" i="1"/>
  <c r="O50" i="1"/>
  <c r="O51" i="1"/>
  <c r="O335" i="1" s="1"/>
  <c r="O68" i="1"/>
  <c r="O69" i="1"/>
  <c r="O97" i="1"/>
  <c r="M251" i="1"/>
  <c r="M321" i="1"/>
  <c r="K321" i="1"/>
  <c r="R321" i="1"/>
  <c r="K354" i="1"/>
  <c r="M355" i="1"/>
  <c r="L284" i="1"/>
  <c r="M354" i="1"/>
  <c r="K322" i="1"/>
  <c r="J251" i="1"/>
  <c r="L251" i="1"/>
  <c r="Q251" i="1"/>
  <c r="K252" i="1"/>
  <c r="M252" i="1"/>
  <c r="R251" i="1"/>
  <c r="M285" i="1"/>
  <c r="R284" i="1"/>
  <c r="M322" i="1"/>
  <c r="N280" i="1"/>
  <c r="N283" i="1" s="1"/>
  <c r="N266" i="1"/>
  <c r="N246" i="1"/>
  <c r="N250" i="1" s="1"/>
  <c r="N341" i="1"/>
  <c r="N317" i="1"/>
  <c r="N297" i="1"/>
  <c r="N229" i="1"/>
  <c r="N213" i="1"/>
  <c r="N195" i="1"/>
  <c r="P54" i="1"/>
  <c r="P234" i="1"/>
  <c r="P196" i="1"/>
  <c r="O78" i="1"/>
  <c r="O80" i="1"/>
  <c r="O82" i="1"/>
  <c r="O218" i="1" s="1"/>
  <c r="O104" i="1"/>
  <c r="O95" i="1"/>
  <c r="O114" i="1"/>
  <c r="O115" i="1"/>
  <c r="P280" i="1"/>
  <c r="P283" i="1" s="1"/>
  <c r="P266" i="1"/>
  <c r="P246" i="1"/>
  <c r="P250" i="1" s="1"/>
  <c r="P341" i="1"/>
  <c r="P317" i="1"/>
  <c r="P320" i="1" s="1"/>
  <c r="P297" i="1"/>
  <c r="P229" i="1"/>
  <c r="P213" i="1"/>
  <c r="P219" i="1" s="1"/>
  <c r="P195" i="1"/>
  <c r="N234" i="1"/>
  <c r="N196" i="1"/>
  <c r="S354" i="1"/>
  <c r="L252" i="1"/>
  <c r="O40" i="1"/>
  <c r="O294" i="1" s="1"/>
  <c r="N42" i="1"/>
  <c r="O4" i="1" s="1"/>
  <c r="U3" i="1" s="1"/>
  <c r="O37" i="1"/>
  <c r="O330" i="1" s="1"/>
  <c r="J284" i="1"/>
  <c r="L285" i="1"/>
  <c r="Q284" i="1"/>
  <c r="S284" i="1"/>
  <c r="Q321" i="1"/>
  <c r="L354" i="1"/>
  <c r="M211" i="1"/>
  <c r="M220" i="1" s="1"/>
  <c r="K211" i="1"/>
  <c r="K220" i="1" s="1"/>
  <c r="R211" i="1"/>
  <c r="R220" i="1" s="1"/>
  <c r="L211" i="1"/>
  <c r="L220" i="1" s="1"/>
  <c r="Q211" i="1"/>
  <c r="Q220" i="1" s="1"/>
  <c r="S211" i="1"/>
  <c r="S220" i="1" s="1"/>
  <c r="O353" i="1"/>
  <c r="K355" i="1"/>
  <c r="O66" i="1"/>
  <c r="J211" i="1"/>
  <c r="J220" i="1" s="1"/>
  <c r="O39" i="1"/>
  <c r="S321" i="1"/>
  <c r="N83" i="1"/>
  <c r="R5" i="1" s="1"/>
  <c r="U6" i="1" s="1"/>
  <c r="P42" i="1"/>
  <c r="O41" i="1"/>
  <c r="O48" i="1"/>
  <c r="O333" i="1" s="1"/>
  <c r="O38" i="1"/>
  <c r="N54" i="1"/>
  <c r="R4" i="1" s="1"/>
  <c r="U4" i="1" s="1"/>
  <c r="O67" i="1"/>
  <c r="O70" i="1"/>
  <c r="O79" i="1"/>
  <c r="O81" i="1"/>
  <c r="O102" i="1"/>
  <c r="O52" i="1"/>
  <c r="O101" i="1"/>
  <c r="K131" i="1"/>
  <c r="J354" i="1"/>
  <c r="L355" i="1"/>
  <c r="Q354" i="1"/>
  <c r="P83" i="1"/>
  <c r="K251" i="1"/>
  <c r="M284" i="1"/>
  <c r="K285" i="1"/>
  <c r="K284" i="1"/>
  <c r="L321" i="1"/>
  <c r="L322" i="1"/>
  <c r="N347" i="1" l="1"/>
  <c r="N355" i="1" s="1"/>
  <c r="N219" i="1"/>
  <c r="N320" i="1"/>
  <c r="P277" i="1"/>
  <c r="P284" i="1" s="1"/>
  <c r="N277" i="1"/>
  <c r="N284" i="1" s="1"/>
  <c r="P310" i="1"/>
  <c r="O214" i="1"/>
  <c r="O313" i="1"/>
  <c r="P347" i="1"/>
  <c r="O231" i="1"/>
  <c r="O332" i="1"/>
  <c r="O233" i="1"/>
  <c r="O334" i="1"/>
  <c r="O235" i="1"/>
  <c r="O336" i="1"/>
  <c r="O215" i="1"/>
  <c r="O314" i="1"/>
  <c r="O230" i="1"/>
  <c r="O331" i="1"/>
  <c r="O217" i="1"/>
  <c r="O316" i="1"/>
  <c r="O216" i="1"/>
  <c r="O315" i="1"/>
  <c r="O260" i="1"/>
  <c r="O232" i="1"/>
  <c r="O202" i="1"/>
  <c r="O300" i="1"/>
  <c r="O201" i="1"/>
  <c r="O299" i="1"/>
  <c r="O197" i="1"/>
  <c r="O295" i="1"/>
  <c r="O203" i="1"/>
  <c r="O301" i="1"/>
  <c r="O200" i="1"/>
  <c r="O298" i="1"/>
  <c r="O198" i="1"/>
  <c r="O296" i="1"/>
  <c r="O293" i="1"/>
  <c r="O199" i="1"/>
  <c r="J362" i="1"/>
  <c r="N310" i="1"/>
  <c r="N321" i="1" s="1"/>
  <c r="H363" i="1"/>
  <c r="O130" i="1"/>
  <c r="N354" i="1"/>
  <c r="K323" i="1"/>
  <c r="P244" i="1"/>
  <c r="K286" i="1"/>
  <c r="K253" i="1"/>
  <c r="P321" i="1"/>
  <c r="P211" i="1"/>
  <c r="P221" i="1" s="1"/>
  <c r="K356" i="1"/>
  <c r="K221" i="1"/>
  <c r="P322" i="1"/>
  <c r="O234" i="1"/>
  <c r="O196" i="1"/>
  <c r="O341" i="1"/>
  <c r="O317" i="1"/>
  <c r="O297" i="1"/>
  <c r="O229" i="1"/>
  <c r="O280" i="1"/>
  <c r="O283" i="1" s="1"/>
  <c r="O266" i="1"/>
  <c r="O277" i="1" s="1"/>
  <c r="O246" i="1"/>
  <c r="O250" i="1" s="1"/>
  <c r="O213" i="1"/>
  <c r="O195" i="1"/>
  <c r="N285" i="1"/>
  <c r="N244" i="1"/>
  <c r="N211" i="1"/>
  <c r="N220" i="1" s="1"/>
  <c r="M221" i="1"/>
  <c r="L221" i="1"/>
  <c r="O54" i="1"/>
  <c r="O42" i="1"/>
  <c r="O83" i="1"/>
  <c r="O71" i="1"/>
  <c r="P355" i="1"/>
  <c r="P354" i="1"/>
  <c r="P285" i="1" l="1"/>
  <c r="O347" i="1"/>
  <c r="O355" i="1" s="1"/>
  <c r="N356" i="1" s="1"/>
  <c r="O219" i="1"/>
  <c r="O320" i="1"/>
  <c r="O310" i="1"/>
  <c r="N131" i="1"/>
  <c r="L363" i="1"/>
  <c r="L362" i="1" s="1"/>
  <c r="L364" i="1" s="1"/>
  <c r="N322" i="1"/>
  <c r="O354" i="1"/>
  <c r="P220" i="1"/>
  <c r="H362" i="1"/>
  <c r="J364" i="1"/>
  <c r="O244" i="1"/>
  <c r="O251" i="1" s="1"/>
  <c r="P252" i="1"/>
  <c r="P251" i="1"/>
  <c r="K222" i="1"/>
  <c r="O211" i="1"/>
  <c r="O285" i="1"/>
  <c r="N286" i="1" s="1"/>
  <c r="O284" i="1"/>
  <c r="N252" i="1"/>
  <c r="N251" i="1"/>
  <c r="N221" i="1"/>
  <c r="O322" i="1" l="1"/>
  <c r="O221" i="1"/>
  <c r="O321" i="1"/>
  <c r="N363" i="1"/>
  <c r="U363" i="1" s="1"/>
  <c r="N323" i="1"/>
  <c r="N222" i="1"/>
  <c r="N362" i="1"/>
  <c r="H364" i="1"/>
  <c r="P363" i="1" s="1"/>
  <c r="O220" i="1"/>
  <c r="O252" i="1"/>
  <c r="N253" i="1" s="1"/>
  <c r="N364" i="1" l="1"/>
  <c r="P362" i="1"/>
  <c r="P364" i="1" s="1"/>
</calcChain>
</file>

<file path=xl/sharedStrings.xml><?xml version="1.0" encoding="utf-8"?>
<sst xmlns="http://schemas.openxmlformats.org/spreadsheetml/2006/main" count="857" uniqueCount="265">
  <si>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</si>
  <si>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</si>
  <si>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</si>
  <si>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</si>
  <si>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</si>
  <si>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</si>
  <si>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</si>
  <si>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</si>
  <si>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</si>
  <si>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</si>
  <si>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</si>
  <si>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</si>
  <si>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</si>
  <si>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</si>
  <si>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</si>
  <si>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</si>
  <si>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</si>
  <si>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</si>
  <si>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</si>
  <si>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</si>
  <si>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</si>
  <si>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</si>
  <si>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</si>
  <si>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</si>
  <si>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</si>
  <si>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</si>
  <si>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</si>
  <si>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</si>
  <si>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</si>
  <si>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</si>
  <si>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</si>
  <si>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</si>
  <si>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</si>
  <si>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</si>
  <si>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</si>
  <si>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</si>
  <si>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</si>
  <si>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</si>
  <si>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</si>
  <si>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</si>
  <si>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</si>
  <si>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</si>
  <si>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</si>
  <si>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</si>
  <si>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</si>
  <si>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</si>
  <si>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DISCIPLINE OPȚIONALE</t>
  </si>
  <si>
    <t>%</t>
  </si>
  <si>
    <t xml:space="preserve">TOTAL ORE FIZICE / TOTAL ORE ALOCATE STUDIULUI </t>
  </si>
  <si>
    <t>DISCIPLINE DE PREGĂTIRE FUNDAMENTALĂ (DF)</t>
  </si>
  <si>
    <t>DISCIPLINE</t>
  </si>
  <si>
    <t>OBLIGATORII</t>
  </si>
  <si>
    <t>OPȚIONALE</t>
  </si>
  <si>
    <t>ORE FIZICE</t>
  </si>
  <si>
    <t>ORE ALOCATE STUDIULUI</t>
  </si>
  <si>
    <t>NR. DE CREDITE</t>
  </si>
  <si>
    <t>AN I</t>
  </si>
  <si>
    <t>AN II</t>
  </si>
  <si>
    <t>BILANȚ GENERAL</t>
  </si>
  <si>
    <t>Disciplina test 2</t>
  </si>
  <si>
    <r>
      <t xml:space="preserve">Durata studiilor: </t>
    </r>
    <r>
      <rPr>
        <b/>
        <sz val="10"/>
        <color indexed="8"/>
        <rFont val="Times New Roman"/>
        <family val="1"/>
      </rPr>
      <t>4 semestre</t>
    </r>
  </si>
  <si>
    <t>120 de credite din care:</t>
  </si>
  <si>
    <t>CURS FACULTATIV 1 (An I, Semestrul 1)</t>
  </si>
  <si>
    <t>CURS FACULTATIV  2 (An I, Semestrul 2)</t>
  </si>
  <si>
    <t>CURS FACULTATIV  3 (An II, Semestrul 3)</t>
  </si>
  <si>
    <t>CURS FACULTATIV  4 (An II, Semestrul 4)</t>
  </si>
  <si>
    <t>Semestrele 1 - 3 (14 săptămâni)</t>
  </si>
  <si>
    <t>Semestrul 4 (12 săptămâni)</t>
  </si>
  <si>
    <t>Semestrul  4 (12 săptămâni)</t>
  </si>
  <si>
    <t>I. CERINŢE PENTRU OBŢINEREA DIPLOMEI DE MASTER</t>
  </si>
  <si>
    <r>
      <rPr>
        <b/>
        <sz val="10"/>
        <color indexed="8"/>
        <rFont val="Times New Roman"/>
        <family val="1"/>
      </rPr>
      <t>10</t>
    </r>
    <r>
      <rPr>
        <sz val="10"/>
        <color indexed="8"/>
        <rFont val="Times New Roman"/>
        <family val="1"/>
      </rPr>
      <t xml:space="preserve"> credite la examenul de susținere a disertației</t>
    </r>
  </si>
  <si>
    <t>DISCIPLINE COMPLEMENTARE (DC)</t>
  </si>
  <si>
    <t>XND 1101</t>
  </si>
  <si>
    <t>XND 1102</t>
  </si>
  <si>
    <t>XND 1203</t>
  </si>
  <si>
    <t>XND 1204</t>
  </si>
  <si>
    <t xml:space="preserve">TOTAL CREDITE / ORE PE SĂPTĂMÂNĂ / EVALUĂRI </t>
  </si>
  <si>
    <t xml:space="preserve">PROGRAM DE STUDII PSIHOPEDAGOGICE </t>
  </si>
  <si>
    <t>An I, Semestrul 1</t>
  </si>
  <si>
    <t>An I, Semestrul 2</t>
  </si>
  <si>
    <t>An II, Semestrul 3</t>
  </si>
  <si>
    <t>An II, Semestrul 4</t>
  </si>
  <si>
    <t>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t>
  </si>
  <si>
    <t>MODUL PEDAGOCIC - Nivelul II: 30 de credite ECTS  + 5 credite ECTS aferente examenului de absolvire</t>
  </si>
  <si>
    <t>DP</t>
  </si>
  <si>
    <t>DO</t>
  </si>
  <si>
    <t>XND 2305</t>
  </si>
  <si>
    <t>XND 2306</t>
  </si>
  <si>
    <t>DF – Discipline de extensie a pregătirii psihopedagogice fundamentale (obligatorii)</t>
  </si>
  <si>
    <t>DP – Discipline de extensie a pregătirii didactice şi practice de specialitate (obligatorii)</t>
  </si>
  <si>
    <t xml:space="preserve">DO - Discipline opţionale </t>
  </si>
  <si>
    <t>Verificați standardele specifice domeniului dumneavoastră pentru a evita incongruențele.</t>
  </si>
  <si>
    <t>ÎN TOATE TABELELE DIN ACEASTĂ MACHETĂ, TREBUIE SĂ INTRODUCEȚI  DATE NUMAI ÎN CELULELE MARCATE CU GALBEN</t>
  </si>
  <si>
    <t>Tabelele/rândurile necompletate se șterg sau se ascund (dacă afectează formulele) HIDE</t>
  </si>
  <si>
    <r>
      <rPr>
        <b/>
        <sz val="10"/>
        <color indexed="8"/>
        <rFont val="Times New Roman"/>
        <family val="1"/>
      </rPr>
      <t>IV.EXAMENUL DE DISERTAȚIE</t>
    </r>
    <r>
      <rPr>
        <sz val="10"/>
        <color indexed="8"/>
        <rFont val="Times New Roman"/>
        <family val="1"/>
      </rPr>
      <t xml:space="preserve"> - perioada iunie-iulie (1 săptămână)
Proba: Prezentarea şi susţinerea lucrării de disertație - 10 credite
</t>
    </r>
  </si>
  <si>
    <t>CURS OPȚIONAL 1 (An I, Semestrul 1) - (COD PACHET aici)</t>
  </si>
  <si>
    <t>CURS OPȚIONAL 2 (An I, Semestrul 2)- (COD PACHET aici)</t>
  </si>
  <si>
    <t>Titlul absolventului: MASTER</t>
  </si>
  <si>
    <t>DA</t>
  </si>
  <si>
    <t>DSIN</t>
  </si>
  <si>
    <t>DISCIPLINE DE SPECIALITATE  (DS)</t>
  </si>
  <si>
    <t>DISCIPLINE DE APROFUNDARE (DA)</t>
  </si>
  <si>
    <t>DISCIPLINE  DE SINTEZĂ (DSIN)</t>
  </si>
  <si>
    <t>exemple</t>
  </si>
  <si>
    <t xml:space="preserve">acest tabel nu se modifica </t>
  </si>
  <si>
    <t>În contul a cel mult 3 discipline opţionale, studentul are dreptul să aleagă 3 discipline de la alte specializări ale facultăţilor din Universitatea „Babeş-Bolyai”, respectând condiționările din planurile de învățământ ale respectivelor specializări.</t>
  </si>
  <si>
    <t>Psihopedagogia adolescenţilor, tinerilor şi adulţilor/Psycho-pedagogy of teenagers, youth and adults</t>
  </si>
  <si>
    <t>Proiectarea şi managementul programelor educaţionale/Design and management of educational programmes</t>
  </si>
  <si>
    <t>Didactica domeniului şi dezvoltări în didactica specialităţii (învăţământ liceal, postliceal, universitar)/Field didactics and developments in the didactics of the specialization (high school, post-high school, higher education)</t>
  </si>
  <si>
    <t>Disciplină opțională 1/Optional discipline (1)</t>
  </si>
  <si>
    <t xml:space="preserve">Practică pedagogică (în învăţământul liceal, postliceal şi universitar)/Pre-service teaching practice (at high school, post-high school, higher education level)
</t>
  </si>
  <si>
    <t>Disciplină opțională 2/Optional discipline (2)</t>
  </si>
  <si>
    <t>Examen de absolvire: Nivelul II/Graduation exam: Level II</t>
  </si>
  <si>
    <t>Psihopedagogia adolescenţilor, tinerilor şi adulţilor/Serdülők, fiatalok és felnőttek pszichopedagógiája/Psycho-pedagogy of teenagers, youth and adults</t>
  </si>
  <si>
    <t>Proiectarea şi managementul programelor educaţionale/Oktatási programok tervezése és menedzsmentje/Design and management of educational programmes</t>
  </si>
  <si>
    <t>Didactica domeniului şi dezvoltări în didactica specialităţii (învăţământ liceal, postliceal, universitar)/A tudományterület didaktikája, szakmódszetan a líceumi, postliceális és egyetemi oktatásban/Field didactics and developments in the didactics of the specialization (high school, post-high school, higher education)</t>
  </si>
  <si>
    <t>Disciplină opțională 1/Opcionális tantárgy I./Optional discipline (1)</t>
  </si>
  <si>
    <t xml:space="preserve">Practică pedagogică (în învăţământul liceal, postliceal şi universitar)/Pedagógiai gyakorlat (líceumi, posztliceális és egyetemi oktatás)/Pre-service teaching practice (at high school, post-high school, higher education level)
</t>
  </si>
  <si>
    <t>Disciplină opțională 2/Opcionális tantárgy II./Optional discipline (2)</t>
  </si>
  <si>
    <t>Examen de absolvire: Nivelul II/II-es modul záróvizsga/Graduation exam: Level II</t>
  </si>
  <si>
    <t>Psihopedagogia adolescenţilor, tinerilor şi adulţilor/Psychologie und Pädagogik der Jugendlichen und der Erwachsenen/Psycho-pedagogy of teenagers, youth and adults</t>
  </si>
  <si>
    <t>Proiectarea şi managementul programelor educaţionale/Design und Management von Bildungsprogrammen/Design and management of educational programmes</t>
  </si>
  <si>
    <t>Didactica domeniului şi dezvoltări în didactica specialităţii (învăţământ liceal, postliceal, universitar)/Die Fachdidaktik und Entwicklungen in der Fachdidaktik (Oberstufe, Hochschule)/Field didactics and developments in the didactics of the specialization (high school, post-high school, higher education)</t>
  </si>
  <si>
    <t>Disciplină opțională 1/Wahlfach (1)/Optional discipline (1)</t>
  </si>
  <si>
    <t xml:space="preserve">Practică pedagogică (în învăţământul liceal, postliceal şi universitar)/Sculpraktikum (Oberstufe, Hochschule)/Pre-service teaching practice (at high school, post-high school, higher education level)
</t>
  </si>
  <si>
    <t>Disciplină opțională 2/Wahlfach (2)/Optional discipline (2)</t>
  </si>
  <si>
    <t>Examen de absolvire: Nivelul II/Abschlussprüfung: Niveau II/Graduation exam: Level II</t>
  </si>
  <si>
    <t xml:space="preserve"> Pentru actualizarea planului de învățământ, au fost organizate consultări cu studenții</t>
  </si>
  <si>
    <t xml:space="preserve"> Propuneri și sugestii ale studenților cu privire la îmbunătățirea planurilor de învățământ</t>
  </si>
  <si>
    <t xml:space="preserve">Propunerea a fost implementată </t>
  </si>
  <si>
    <t>Conform Art. 14 al Regulamentului ECTS, niciun student nu poate fi obligat, prin prevederile planului de învățământ, la frecventarea a mai mult de 6-7 discipline pe semestru în vederea acumulării celor 30 de credite.</t>
  </si>
  <si>
    <t>Denumirile cursurilor din planurile de învățământ vor apărea în limba româna, în limba programului de studiu, dar și în limba engleză (în cazul programelor în altă limbă decât engleza și al celor în limba română).</t>
  </si>
  <si>
    <t>Disciplinele facultative se trec doar în acest tabel!
Ele nu vor apărea nici în tabelel cu discipline pe semestre, nici în tabelele cu tipuri de discipline (DF, DS, DC, DA, DSIN). 
De asemenea, numărul de discipline/ore/credite alocate facultativelor nu se iau în considerare  la Bilanțul general.</t>
  </si>
  <si>
    <t>DISCIPLINE FACULTATIVE (I)</t>
  </si>
  <si>
    <t>DISCIPLINE FACULTATIVE TRANSVERSALE (II)</t>
  </si>
  <si>
    <t>FAU000X</t>
  </si>
  <si>
    <t>FEU000X</t>
  </si>
  <si>
    <t>Semestrul 1/Semestrul 2/Semestrul 3/Semestrul 4</t>
  </si>
  <si>
    <t>AMR…</t>
  </si>
  <si>
    <t>Facultativ 1</t>
  </si>
  <si>
    <t>Facultativ 2</t>
  </si>
  <si>
    <t>Facultativ 3</t>
  </si>
  <si>
    <t>Facultativ 4</t>
  </si>
  <si>
    <t>Un student poate alege o disciplină facultativă transversală o singură dată pe parcursul unui ciclu de studii, în oricare din semestrele în care aceasta este predată. Atunci când studentul introduce o disciplină facultativă transversală în Contractul Anual de Studii, litera X din codul disciplinei va fi înlocuită cu numărul semestrului în care disciplina este studiată (1, 2, 3, 4, 5 sau 6).</t>
  </si>
  <si>
    <t>TOTALURI DISCIPLINE FACULTATIVE (I + II)</t>
  </si>
  <si>
    <t>Total discipline</t>
  </si>
  <si>
    <t>TOTAL CREDITE / ORE PE SĂPTĂMÂNĂ / EVALUĂRI / TOTAL DISCIPLINE</t>
  </si>
  <si>
    <t>Fundamente de antreprenoriat/Fundamentals of Entrepreneurship</t>
  </si>
  <si>
    <t>Fundamente de educație umanistă (Teoria argumentării)/Fundamentals of Humanities (Argumentation Theory)</t>
  </si>
  <si>
    <t>TOTALURI</t>
  </si>
  <si>
    <t>PLAN DE ÎNVĂŢĂMÂNT  valabil începând din anul universitar 2023-2024</t>
  </si>
  <si>
    <t>FACULTATEA DE  ŞTIINŢE POLITICE, ADMINISTRATIVE ŞI ALE COMUNICĂRII</t>
  </si>
  <si>
    <t>Domeniul: STIINTE ADMINISTRATIVE</t>
  </si>
  <si>
    <r>
      <t xml:space="preserve">Specializarea/Programul de studiu: </t>
    </r>
    <r>
      <rPr>
        <b/>
        <sz val="10"/>
        <color indexed="8"/>
        <rFont val="Times New Roman"/>
        <family val="1"/>
        <charset val="238"/>
      </rPr>
      <t xml:space="preserve">ADMINISTRAȚIE PUBLICĂ </t>
    </r>
  </si>
  <si>
    <r>
      <t xml:space="preserve">Limba de predare: </t>
    </r>
    <r>
      <rPr>
        <b/>
        <sz val="11"/>
        <color indexed="8"/>
        <rFont val="Times New Roman"/>
        <family val="1"/>
        <charset val="238"/>
      </rPr>
      <t>Engleza</t>
    </r>
  </si>
  <si>
    <t>Tipul specializării/programului de master: profesional</t>
  </si>
  <si>
    <t>Sem. 3: Se aleg 5 discipline din pachetul UMX2303 aferente track-urilor</t>
  </si>
  <si>
    <t>Sem. 4: Se aleg 5 discipline din pachetul UMX2404 aferente track-urilor</t>
  </si>
  <si>
    <r>
      <rPr>
        <b/>
        <sz val="10"/>
        <color indexed="8"/>
        <rFont val="Times New Roman"/>
        <family val="1"/>
      </rPr>
      <t>VI.  UNIVERSITĂŢI DE REFERINȚĂ DIN TOP 500 :</t>
    </r>
    <r>
      <rPr>
        <sz val="10"/>
        <color indexed="8"/>
        <rFont val="Times New Roman"/>
        <family val="1"/>
      </rPr>
      <t xml:space="preserve">
Catholic University Leuven, Fac. of Social Sciences;  University of Leiden, Department of Public Administration; Corvinus University of Budapest , Faculty of Economics, Department of Public Policy and Management</t>
    </r>
  </si>
  <si>
    <t>UME2101</t>
  </si>
  <si>
    <t>Economie şi finanţe publice  / Economics and public finance</t>
  </si>
  <si>
    <t>UME2000</t>
  </si>
  <si>
    <t>Organizații și sisteme sociale adaptive / Organizations and social adaptive systems</t>
  </si>
  <si>
    <t>UME2165</t>
  </si>
  <si>
    <t>Designul cercetării, colectarea și analiza datelor / Research design, data collection and analysis</t>
  </si>
  <si>
    <t>UME2104</t>
  </si>
  <si>
    <t>Managementul ONG-urilor / NGO Management</t>
  </si>
  <si>
    <t>UME2105</t>
  </si>
  <si>
    <t>Guvernanță comparată / Compared governance</t>
  </si>
  <si>
    <t>Practica / Practicum</t>
  </si>
  <si>
    <t>UME2001</t>
  </si>
  <si>
    <t>Management avansat al sectorului public / Advanced Public Sector Management</t>
  </si>
  <si>
    <t>UME2002</t>
  </si>
  <si>
    <t xml:space="preserve">Living lab: concept, abordare și metodologie  / Living lab: concept, approach and methodology </t>
  </si>
  <si>
    <t>UME2209</t>
  </si>
  <si>
    <t>Analiza Politicilor Publice / Public policy analysis</t>
  </si>
  <si>
    <t>UME2210</t>
  </si>
  <si>
    <t xml:space="preserve">Sisteme de integritate publică / Integrity Systems for Public Organizations </t>
  </si>
  <si>
    <t>UME2211</t>
  </si>
  <si>
    <t>Drept administrativ european şi comparat  / Compared European administrative law</t>
  </si>
  <si>
    <t>UME2212</t>
  </si>
  <si>
    <t>UMX2303</t>
  </si>
  <si>
    <t>Curs opțional 1 / Optional 1</t>
  </si>
  <si>
    <t>Curs opțional 2 / Optional 2</t>
  </si>
  <si>
    <t>Curs opțional 3 / Optional 3</t>
  </si>
  <si>
    <t>Curs opțional 4 / Optional 4</t>
  </si>
  <si>
    <t>Curs opțional 5 / Optional 5</t>
  </si>
  <si>
    <t>UMX2404</t>
  </si>
  <si>
    <t>Curs opțional 6 / Optional 6</t>
  </si>
  <si>
    <t>Curs opțional 7 / Optional 7</t>
  </si>
  <si>
    <t>Curs opțional 8 / Optional 8</t>
  </si>
  <si>
    <t>Curs opțional 9 / Optional 9</t>
  </si>
  <si>
    <t>Curs opțional 10 / Optional 10</t>
  </si>
  <si>
    <t>UME2484</t>
  </si>
  <si>
    <t>Practica pentru elaborarea lucării de disertație /  Practicum for dissertation</t>
  </si>
  <si>
    <t>CURS OPȚIONAL 1-5 (An II, Semestrul 3)- (COD PACHET UMX2303)</t>
  </si>
  <si>
    <t>CURS OPȚIONAL 6-10 (An II, Semestrul 4)- (COD PACHET UMX2404)</t>
  </si>
  <si>
    <t>UME2003</t>
  </si>
  <si>
    <t>Guvernanță digitală (SLIPS)/ Digital governance (SLIPS)</t>
  </si>
  <si>
    <t>UME2316</t>
  </si>
  <si>
    <t>Marketing public (SLIPS)  / Public marketing (SLIPS)</t>
  </si>
  <si>
    <t>UME2004</t>
  </si>
  <si>
    <t>Strategie în sectorul public și non-profit  (SLIPS)  / Strategy in public and non-profit sector  (SLIPS)</t>
  </si>
  <si>
    <t>UME2005</t>
  </si>
  <si>
    <t>Politici de resurse umane în organizații (SLIPS) / Personnel policies in organizations (SLIPS)</t>
  </si>
  <si>
    <t>UME2006</t>
  </si>
  <si>
    <t>Managementul proiectelor: abordarea cadrului logic (SLIPS) / Project Management: Logical Framework Approach (SLIPS)</t>
  </si>
  <si>
    <t>UME2325</t>
  </si>
  <si>
    <t>Dezvoltare economică locală (CDUP) / Local economic development (CDUP)</t>
  </si>
  <si>
    <t>UME2007</t>
  </si>
  <si>
    <t>Introducere în planificare urbană (CDUP) / Introduction to urban planning (CDUP)</t>
  </si>
  <si>
    <t>UME2008</t>
  </si>
  <si>
    <t>Introducere în GIS și analiză spațială / Intro to GIS and spatial analysis</t>
  </si>
  <si>
    <t>UME2009</t>
  </si>
  <si>
    <t>Politica de mediu a  UE: instrumente de implementare publice, private și intersectoriale (CDUP) / EU environmental policy: public, private and cross-sectoral implementing tools (CDUP)</t>
  </si>
  <si>
    <t>UME2339</t>
  </si>
  <si>
    <t>Capital social şi participare publică (NGO) / Social Capital and Public Participation (NGO)</t>
  </si>
  <si>
    <t>UME2010</t>
  </si>
  <si>
    <t>Bazele scrierii de granturi &amp; fundraising (NGO) / Fundamentals in grant writing &amp; fundraising (NGO)</t>
  </si>
  <si>
    <t>UME2106</t>
  </si>
  <si>
    <t>Bazele filantropiei si apariția sectorului asociativ (NGO) / Fundamentals of Philanthropy and the Emergence of the Third Sector (NGO)</t>
  </si>
  <si>
    <t>UME2011</t>
  </si>
  <si>
    <t>Evaluare (PSM) / Evaluation (PSM)</t>
  </si>
  <si>
    <t>UME2421</t>
  </si>
  <si>
    <t>Leadership în organizații publice (PSM) / Leadership in Public Organizations (PSM)</t>
  </si>
  <si>
    <t>UME2012</t>
  </si>
  <si>
    <t>Strategii financiare inovative în organizații publice și non-profit (PSM) / Innovative financial strategies in public and non-profit organizations  (PSM)</t>
  </si>
  <si>
    <t>UME2423</t>
  </si>
  <si>
    <t>Dezvoltare organizaţională în sectorul public și non-profit (PSM) / Organizational Development in Public and Non-Profit Organizations (PSM)</t>
  </si>
  <si>
    <t>UME2013</t>
  </si>
  <si>
    <t>Dezvoltare urbană sustenabilă și rezilientă(CDUP) / Sustainable and resilient urban development (CDUP)</t>
  </si>
  <si>
    <t>UME2014</t>
  </si>
  <si>
    <t>Politici regionale și de coeziune (CDUP) / Regional and cohesion policies (CDUP)</t>
  </si>
  <si>
    <t>UME2428</t>
  </si>
  <si>
    <t>Metode aplicate de analiza urbana (CDUP) / Applied Methods of Urban Analysis (CDUP)</t>
  </si>
  <si>
    <t>UME2422</t>
  </si>
  <si>
    <t>E-Guvernare (PSM) / E-government (PSM)</t>
  </si>
  <si>
    <t>UME2016</t>
  </si>
  <si>
    <t>Comunicare, media &amp; digitalizare în sectorul nonprofit (NGO) / Communication, media &amp; digitalization in the nonprofit sector (NGO)</t>
  </si>
  <si>
    <t>UME2017</t>
  </si>
  <si>
    <t>Voluntariat &amp; mobilizarea comunității (NGO) / Volunteering &amp; community mobilization</t>
  </si>
  <si>
    <t>UME2018</t>
  </si>
  <si>
    <t>Antreprenoriat și economie socială (NGO) / Social entrepreneurship and economics (NGO)</t>
  </si>
  <si>
    <t>UME2019</t>
  </si>
  <si>
    <t>Designul programelor și serviciilor &amp; Monitorizare și evaluare (NGO) / Service and  program design &amp; monitoring and evaluation (NGO)</t>
  </si>
  <si>
    <t>RAPORT DE REVIZUIRE A PLANULUI DE ÎNVĂȚĂMÂNT VALABIL ÎNCEPÂND DIN ANUL UNIVERSITAR 2021-2022</t>
  </si>
  <si>
    <t>1. Imbunatatirea aptitudinilor si competențelor de cercetare socială</t>
  </si>
  <si>
    <t>2. Adaptarea curriculei la oportunitățile pieței muncii clujene (cu o importanta componenta de sector privat în domenii aferente serviciilor si industriilor creative)</t>
  </si>
  <si>
    <t xml:space="preserve">3. Prezentarea principalelor concepte teoretice din perspectiva modurilor în care influențează întelegerea realității (cu accent pe intelegerea utilității și aplicabilității acestora). </t>
  </si>
  <si>
    <t xml:space="preserve"> Pentru actualizarea planului de învățământ, au fost organizate consultări cu principalii angajatori ai absolvenților / autorități locale</t>
  </si>
  <si>
    <t xml:space="preserve"> Propuneri și sugestii ale angajatorilor / autorităților locale cu privire la îmbunătățirea planurilor de învățământ</t>
  </si>
  <si>
    <t>1. Imbunatatirea cunostintelor si abilitatilor absolventilor de a elabora politici publice</t>
  </si>
  <si>
    <t>2. Imbunatirea capacitatii de analiză pe teme specifice administrației publice locale, legate de furnizarea serviciilor publice către cetățeni</t>
  </si>
  <si>
    <t>3. Imbunatatirea aptitudinilor si competentelor digitale ale studenților</t>
  </si>
  <si>
    <t>4. Imbunatatirea aptitudinilor si competențelor antreprenoriale.</t>
  </si>
  <si>
    <t>5. Creșterea nivelului de implicare al studenților în activități sociale și voluntariat prin formarea de abilitati si competente specifice</t>
  </si>
  <si>
    <t xml:space="preserve"> Lista angajatorilor / autorităților locale consultați(te)</t>
  </si>
  <si>
    <t>1. Primaria Cluj-Napoca</t>
  </si>
  <si>
    <t>2. Consiliul Judetean Cluj</t>
  </si>
  <si>
    <t>3. Primaria Cluj-Napoca</t>
  </si>
  <si>
    <t>4. Companii private (Sykes, Arobs Transilvania, NTT Data)</t>
  </si>
  <si>
    <t>5. ONGuri (Fundatia Danis)</t>
  </si>
  <si>
    <t>2</t>
  </si>
  <si>
    <r>
      <rPr>
        <b/>
        <sz val="10"/>
        <rFont val="Times New Roman"/>
        <family val="1"/>
      </rPr>
      <t xml:space="preserve"> 65  </t>
    </r>
    <r>
      <rPr>
        <sz val="10"/>
        <rFont val="Times New Roman"/>
        <family val="1"/>
      </rPr>
      <t>de credite la disciplinele obligatorii;</t>
    </r>
  </si>
  <si>
    <r>
      <rPr>
        <b/>
        <sz val="10"/>
        <rFont val="Times New Roman"/>
        <family val="1"/>
      </rPr>
      <t xml:space="preserve"> 55 </t>
    </r>
    <r>
      <rPr>
        <sz val="10"/>
        <rFont val="Times New Roman"/>
        <family val="1"/>
      </rPr>
      <t xml:space="preserve"> de credite la disciplinele opţionale;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</si>
</sst>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charset val="238"/>
      <scheme val="minor"/>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b/>
      <sz val="10"/>
      <color theme="1"/>
      <name val="Times New Roman"/>
      <family val="1"/>
    </font>
    <font>
      <sz val="10"/>
      <color theme="1"/>
      <name val="Times New Roman"/>
      <family val="1"/>
    </font>
    <font>
      <b/>
      <sz val="10"/>
      <color rgb="FFFF0000"/>
      <name val="Times New Roman"/>
      <family val="1"/>
    </font>
    <font>
      <b/>
      <sz val="10"/>
      <name val="Times New Roman"/>
      <family val="1"/>
    </font>
    <font>
      <sz val="14"/>
      <color indexed="8"/>
      <name val="Times New Roman"/>
      <family val="1"/>
    </font>
    <font>
      <sz val="14"/>
      <color theme="1"/>
      <name val="Calibri"/>
      <family val="2"/>
      <charset val="238"/>
      <scheme val="minor"/>
    </font>
    <font>
      <sz val="10"/>
      <color rgb="FFFF0000"/>
      <name val="Times New Roman"/>
      <family val="1"/>
    </font>
    <font>
      <sz val="10"/>
      <name val="Times New Roman"/>
      <family val="1"/>
    </font>
    <font>
      <sz val="11"/>
      <name val="Calibri"/>
      <family val="2"/>
      <charset val="238"/>
      <scheme val="minor"/>
    </font>
    <font>
      <sz val="8"/>
      <color rgb="FF000000"/>
      <name val="Segoe UI"/>
      <family val="2"/>
    </font>
    <font>
      <b/>
      <sz val="11"/>
      <color theme="1"/>
      <name val="Calibri"/>
      <family val="2"/>
      <charset val="238"/>
      <scheme val="minor"/>
    </font>
    <font>
      <sz val="12"/>
      <color theme="1"/>
      <name val="Times New Roman"/>
      <family val="1"/>
    </font>
    <font>
      <sz val="12"/>
      <color theme="1"/>
      <name val="Calibri"/>
      <family val="2"/>
      <charset val="238"/>
      <scheme val="minor"/>
    </font>
    <font>
      <b/>
      <sz val="10"/>
      <color indexed="8"/>
      <name val="Times New Roman"/>
      <family val="1"/>
      <charset val="238"/>
    </font>
    <font>
      <sz val="11"/>
      <color indexed="8"/>
      <name val="Times New Roman"/>
      <family val="1"/>
    </font>
    <font>
      <b/>
      <sz val="11"/>
      <color indexed="8"/>
      <name val="Times New Roman"/>
      <family val="1"/>
      <charset val="23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theme="6" tint="0.599963377788628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310">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vertical="center" wrapText="1"/>
      <protection locked="0"/>
    </xf>
    <xf numFmtId="0" fontId="5" fillId="0" borderId="0" xfId="0" applyFont="1" applyProtection="1">
      <protection locked="0"/>
    </xf>
    <xf numFmtId="0" fontId="7" fillId="0" borderId="0" xfId="0" applyFont="1" applyProtection="1">
      <protection locked="0"/>
    </xf>
    <xf numFmtId="0" fontId="2" fillId="0" borderId="0" xfId="0" applyFont="1" applyAlignment="1" applyProtection="1">
      <alignment horizontal="left" vertical="center" wrapText="1"/>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2" fillId="0" borderId="4" xfId="0" applyFont="1" applyBorder="1" applyProtection="1">
      <protection locked="0"/>
    </xf>
    <xf numFmtId="0" fontId="8" fillId="0" borderId="1" xfId="0" applyFont="1" applyBorder="1" applyAlignment="1">
      <alignment horizontal="center" vertical="center" wrapText="1"/>
    </xf>
    <xf numFmtId="1" fontId="1" fillId="5" borderId="1" xfId="0" applyNumberFormat="1" applyFont="1" applyFill="1" applyBorder="1" applyAlignment="1" applyProtection="1">
      <alignment horizontal="center" vertical="center" wrapText="1"/>
      <protection locked="0"/>
    </xf>
    <xf numFmtId="0" fontId="14" fillId="0" borderId="0" xfId="0" applyFont="1" applyProtection="1">
      <protection locked="0"/>
    </xf>
    <xf numFmtId="1" fontId="1" fillId="5"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1" fontId="2" fillId="5" borderId="1" xfId="0" applyNumberFormat="1" applyFont="1" applyFill="1" applyBorder="1" applyAlignment="1">
      <alignment horizontal="center" vertical="center" wrapText="1"/>
    </xf>
    <xf numFmtId="1" fontId="11" fillId="5" borderId="1" xfId="0" applyNumberFormat="1" applyFont="1" applyFill="1" applyBorder="1" applyAlignment="1">
      <alignment horizontal="center" vertical="center" wrapText="1"/>
    </xf>
    <xf numFmtId="0" fontId="2" fillId="5" borderId="3" xfId="0" applyFont="1" applyFill="1" applyBorder="1" applyAlignment="1" applyProtection="1">
      <alignment horizontal="center" vertical="center" wrapText="1"/>
      <protection locked="0"/>
    </xf>
    <xf numFmtId="0" fontId="0" fillId="0" borderId="0" xfId="0" applyAlignment="1">
      <alignment horizontal="left" vertical="center" wrapText="1"/>
    </xf>
    <xf numFmtId="0" fontId="0" fillId="0" borderId="0" xfId="0" applyAlignment="1">
      <alignment horizontal="center"/>
    </xf>
    <xf numFmtId="0" fontId="2" fillId="0" borderId="0" xfId="0" applyFont="1" applyAlignment="1">
      <alignment horizontal="left" vertical="center" wrapText="1"/>
    </xf>
    <xf numFmtId="0" fontId="2" fillId="0" borderId="0" xfId="0" applyFont="1" applyAlignment="1">
      <alignment horizontal="center" vertical="center"/>
    </xf>
    <xf numFmtId="0" fontId="1" fillId="0" borderId="0" xfId="0" applyFont="1" applyAlignment="1">
      <alignment horizont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1" fontId="1" fillId="5" borderId="1" xfId="0" applyNumberFormat="1" applyFont="1" applyFill="1" applyBorder="1" applyAlignment="1" applyProtection="1">
      <alignment horizontal="left" vertical="center" wrapText="1"/>
      <protection locked="0"/>
    </xf>
    <xf numFmtId="0" fontId="1" fillId="0" borderId="0" xfId="0" applyFont="1" applyAlignment="1" applyProtection="1">
      <alignment vertical="top" wrapText="1"/>
      <protection locked="0"/>
    </xf>
    <xf numFmtId="1" fontId="1" fillId="0" borderId="1" xfId="0" applyNumberFormat="1" applyFont="1" applyBorder="1" applyAlignment="1">
      <alignment horizontal="center" vertical="center" wrapText="1"/>
    </xf>
    <xf numFmtId="0" fontId="1" fillId="0" borderId="1" xfId="0" applyFont="1" applyBorder="1" applyAlignment="1">
      <alignment horizontal="center" wrapText="1"/>
    </xf>
    <xf numFmtId="1" fontId="1" fillId="3" borderId="1" xfId="0" applyNumberFormat="1" applyFont="1" applyFill="1" applyBorder="1" applyAlignment="1" applyProtection="1">
      <alignment horizontal="left" vertical="center" wrapText="1"/>
      <protection locked="0"/>
    </xf>
    <xf numFmtId="1" fontId="2" fillId="0" borderId="1" xfId="0" applyNumberFormat="1" applyFont="1" applyBorder="1" applyAlignment="1">
      <alignment horizontal="center" vertical="center" wrapText="1"/>
    </xf>
    <xf numFmtId="0" fontId="2" fillId="3" borderId="3" xfId="0" applyFont="1" applyFill="1" applyBorder="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 fontId="2" fillId="0" borderId="0" xfId="0" applyNumberFormat="1" applyFont="1" applyAlignment="1" applyProtection="1">
      <alignment horizontal="center" wrapText="1"/>
      <protection locked="0"/>
    </xf>
    <xf numFmtId="2" fontId="1" fillId="0" borderId="0" xfId="0" applyNumberFormat="1" applyFont="1" applyAlignment="1" applyProtection="1">
      <alignment horizontal="center" vertical="center" wrapText="1"/>
      <protection locked="0"/>
    </xf>
    <xf numFmtId="0" fontId="1" fillId="0" borderId="0" xfId="0" applyFont="1" applyAlignment="1" applyProtection="1">
      <alignment wrapText="1"/>
      <protection locked="0"/>
    </xf>
    <xf numFmtId="0" fontId="1" fillId="0" borderId="0" xfId="0" applyFont="1" applyAlignment="1" applyProtection="1">
      <alignment horizontal="center" vertical="center" wrapText="1"/>
      <protection locked="0"/>
    </xf>
    <xf numFmtId="1" fontId="15" fillId="3" borderId="1" xfId="0" applyNumberFormat="1" applyFont="1" applyFill="1" applyBorder="1" applyAlignment="1" applyProtection="1">
      <alignment horizontal="left" vertical="center" wrapText="1"/>
      <protection locked="0"/>
    </xf>
    <xf numFmtId="0" fontId="1" fillId="8" borderId="1" xfId="0" applyFont="1" applyFill="1" applyBorder="1" applyAlignment="1" applyProtection="1">
      <alignment horizontal="center" vertical="center" wrapText="1"/>
      <protection locked="0"/>
    </xf>
    <xf numFmtId="1" fontId="2" fillId="0" borderId="0" xfId="0" applyNumberFormat="1" applyFont="1" applyAlignment="1">
      <alignment horizontal="center" vertical="center" wrapText="1"/>
    </xf>
    <xf numFmtId="1" fontId="2" fillId="0" borderId="0" xfId="0" applyNumberFormat="1" applyFont="1" applyAlignment="1">
      <alignment horizontal="center" wrapText="1"/>
    </xf>
    <xf numFmtId="2" fontId="1" fillId="0" borderId="0" xfId="0" applyNumberFormat="1" applyFont="1" applyAlignment="1">
      <alignment horizontal="center" vertical="center" wrapText="1"/>
    </xf>
    <xf numFmtId="0" fontId="1" fillId="0" borderId="1" xfId="0" applyFont="1" applyBorder="1" applyAlignment="1">
      <alignment horizontal="left"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wrapText="1"/>
    </xf>
    <xf numFmtId="0" fontId="3" fillId="0" borderId="0" xfId="0" applyFont="1" applyAlignment="1" applyProtection="1">
      <alignment wrapText="1"/>
      <protection locked="0"/>
    </xf>
    <xf numFmtId="0" fontId="1" fillId="2"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49" fontId="15" fillId="3" borderId="1"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left" vertical="center"/>
      <protection locked="0"/>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justify" vertical="justify"/>
      <protection locked="0"/>
    </xf>
    <xf numFmtId="1" fontId="1" fillId="3" borderId="1" xfId="0" applyNumberFormat="1" applyFont="1" applyFill="1" applyBorder="1" applyAlignment="1" applyProtection="1">
      <alignment horizontal="center" vertical="center"/>
      <protection locked="0"/>
    </xf>
    <xf numFmtId="0" fontId="15" fillId="3" borderId="2" xfId="0" applyFont="1" applyFill="1" applyBorder="1" applyAlignment="1" applyProtection="1">
      <alignment horizontal="justify" vertical="justify" wrapText="1"/>
      <protection locked="0"/>
    </xf>
    <xf numFmtId="0" fontId="15" fillId="3" borderId="5" xfId="0" applyFont="1" applyFill="1" applyBorder="1" applyAlignment="1" applyProtection="1">
      <alignment horizontal="justify" vertical="justify" wrapText="1"/>
      <protection locked="0"/>
    </xf>
    <xf numFmtId="0" fontId="15" fillId="3" borderId="6" xfId="0" applyFont="1" applyFill="1" applyBorder="1" applyAlignment="1" applyProtection="1">
      <alignment horizontal="justify" vertical="justify" wrapText="1"/>
      <protection locked="0"/>
    </xf>
    <xf numFmtId="0" fontId="1" fillId="2" borderId="1" xfId="0" applyFont="1" applyFill="1" applyBorder="1" applyAlignment="1" applyProtection="1">
      <alignment horizontal="left" vertical="center" wrapText="1"/>
      <protection locked="0"/>
    </xf>
    <xf numFmtId="0" fontId="1" fillId="0" borderId="0" xfId="0" applyFont="1" applyAlignment="1" applyProtection="1">
      <alignment horizontal="left" vertical="top" wrapText="1"/>
      <protection locked="0"/>
    </xf>
    <xf numFmtId="0" fontId="2" fillId="0" borderId="1" xfId="0" applyFont="1" applyBorder="1" applyAlignment="1">
      <alignment vertical="center" wrapText="1"/>
    </xf>
    <xf numFmtId="0" fontId="2" fillId="0" borderId="1" xfId="0" applyFont="1" applyBorder="1" applyAlignment="1">
      <alignment horizontal="left" vertical="center" wrapText="1"/>
    </xf>
    <xf numFmtId="2" fontId="1"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1" fontId="2" fillId="0" borderId="1" xfId="0" applyNumberFormat="1" applyFont="1" applyBorder="1" applyAlignment="1">
      <alignment horizontal="center" wrapText="1"/>
    </xf>
    <xf numFmtId="0" fontId="1" fillId="0" borderId="4" xfId="0" applyFont="1" applyBorder="1" applyAlignment="1">
      <alignment horizontal="left" vertical="center" wrapText="1"/>
    </xf>
    <xf numFmtId="0" fontId="0" fillId="0" borderId="4" xfId="0" applyBorder="1" applyAlignment="1">
      <alignment wrapText="1"/>
    </xf>
    <xf numFmtId="0" fontId="0" fillId="0" borderId="0" xfId="0" applyAlignment="1">
      <alignment wrapText="1"/>
    </xf>
    <xf numFmtId="0" fontId="1" fillId="0" borderId="1" xfId="0" applyFont="1" applyBorder="1" applyAlignment="1" applyProtection="1">
      <alignment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9" fillId="0" borderId="0" xfId="0" applyFont="1" applyAlignment="1">
      <alignment wrapText="1"/>
    </xf>
    <xf numFmtId="0" fontId="2" fillId="5" borderId="1" xfId="0" applyFont="1" applyFill="1" applyBorder="1" applyAlignment="1" applyProtection="1">
      <alignment horizontal="center" vertical="center" wrapText="1"/>
      <protection locked="0"/>
    </xf>
    <xf numFmtId="1" fontId="1" fillId="5" borderId="1" xfId="0" applyNumberFormat="1" applyFont="1" applyFill="1" applyBorder="1" applyAlignment="1" applyProtection="1">
      <alignment horizontal="left" vertical="center" wrapText="1"/>
      <protection locked="0"/>
    </xf>
    <xf numFmtId="1" fontId="2" fillId="5" borderId="2" xfId="0" applyNumberFormat="1" applyFont="1" applyFill="1" applyBorder="1" applyAlignment="1" applyProtection="1">
      <alignment horizontal="center" vertical="center" wrapText="1"/>
      <protection locked="0"/>
    </xf>
    <xf numFmtId="1" fontId="2" fillId="5" borderId="5" xfId="0" applyNumberFormat="1" applyFont="1" applyFill="1" applyBorder="1" applyAlignment="1" applyProtection="1">
      <alignment horizontal="center" vertical="center" wrapText="1"/>
      <protection locked="0"/>
    </xf>
    <xf numFmtId="1" fontId="2" fillId="5" borderId="6" xfId="0" applyNumberFormat="1" applyFont="1" applyFill="1" applyBorder="1" applyAlignment="1" applyProtection="1">
      <alignment horizontal="center" vertical="center" wrapText="1"/>
      <protection locked="0"/>
    </xf>
    <xf numFmtId="1" fontId="1" fillId="5" borderId="2" xfId="0" applyNumberFormat="1" applyFont="1" applyFill="1" applyBorder="1" applyAlignment="1" applyProtection="1">
      <alignment horizontal="left" vertical="center" wrapText="1"/>
      <protection locked="0"/>
    </xf>
    <xf numFmtId="1" fontId="1" fillId="5" borderId="5" xfId="0" applyNumberFormat="1" applyFont="1" applyFill="1" applyBorder="1" applyAlignment="1" applyProtection="1">
      <alignment horizontal="left" vertical="center" wrapText="1"/>
      <protection locked="0"/>
    </xf>
    <xf numFmtId="1" fontId="1" fillId="5" borderId="6" xfId="0" applyNumberFormat="1" applyFont="1" applyFill="1" applyBorder="1" applyAlignment="1" applyProtection="1">
      <alignment horizontal="left" vertical="center" wrapText="1"/>
      <protection locked="0"/>
    </xf>
    <xf numFmtId="1" fontId="1" fillId="5" borderId="2" xfId="0" applyNumberFormat="1" applyFont="1" applyFill="1" applyBorder="1" applyAlignment="1" applyProtection="1">
      <alignment horizontal="left" vertical="justify" wrapText="1"/>
      <protection locked="0"/>
    </xf>
    <xf numFmtId="1" fontId="1" fillId="5" borderId="5" xfId="0" applyNumberFormat="1" applyFont="1" applyFill="1" applyBorder="1" applyAlignment="1" applyProtection="1">
      <alignment horizontal="left" vertical="justify" wrapText="1"/>
      <protection locked="0"/>
    </xf>
    <xf numFmtId="1" fontId="1" fillId="5" borderId="6" xfId="0" applyNumberFormat="1" applyFont="1" applyFill="1" applyBorder="1" applyAlignment="1" applyProtection="1">
      <alignment horizontal="left" vertical="justify" wrapText="1"/>
      <protection locked="0"/>
    </xf>
    <xf numFmtId="1" fontId="2" fillId="0" borderId="2" xfId="0" applyNumberFormat="1" applyFont="1" applyBorder="1" applyAlignment="1" applyProtection="1">
      <alignment horizontal="center" vertical="center" wrapText="1"/>
      <protection locked="0"/>
    </xf>
    <xf numFmtId="1" fontId="1" fillId="0" borderId="5" xfId="0" applyNumberFormat="1" applyFont="1" applyBorder="1" applyAlignment="1" applyProtection="1">
      <alignment horizontal="center" vertical="center" wrapText="1"/>
      <protection locked="0"/>
    </xf>
    <xf numFmtId="1" fontId="1" fillId="0" borderId="6" xfId="0" applyNumberFormat="1" applyFont="1" applyBorder="1" applyAlignment="1" applyProtection="1">
      <alignment horizontal="center" vertical="center" wrapText="1"/>
      <protection locked="0"/>
    </xf>
    <xf numFmtId="0" fontId="2" fillId="5" borderId="2"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8" xfId="0" applyFont="1" applyFill="1" applyBorder="1" applyAlignment="1">
      <alignment horizontal="left" vertical="center" wrapText="1"/>
    </xf>
    <xf numFmtId="2" fontId="1" fillId="5" borderId="9" xfId="0" applyNumberFormat="1" applyFont="1" applyFill="1" applyBorder="1" applyAlignment="1">
      <alignment horizontal="center" vertical="center" wrapText="1"/>
    </xf>
    <xf numFmtId="2" fontId="1" fillId="5" borderId="4" xfId="0" applyNumberFormat="1" applyFont="1" applyFill="1" applyBorder="1" applyAlignment="1">
      <alignment horizontal="center" vertical="center" wrapText="1"/>
    </xf>
    <xf numFmtId="2" fontId="1" fillId="5" borderId="10" xfId="0" applyNumberFormat="1" applyFont="1" applyFill="1" applyBorder="1" applyAlignment="1">
      <alignment horizontal="center" vertical="center" wrapText="1"/>
    </xf>
    <xf numFmtId="2" fontId="1" fillId="5" borderId="11" xfId="0" applyNumberFormat="1" applyFont="1" applyFill="1" applyBorder="1" applyAlignment="1">
      <alignment horizontal="center" vertical="center" wrapText="1"/>
    </xf>
    <xf numFmtId="2" fontId="1" fillId="5" borderId="7" xfId="0" applyNumberFormat="1" applyFont="1" applyFill="1" applyBorder="1" applyAlignment="1">
      <alignment horizontal="center" vertical="center" wrapText="1"/>
    </xf>
    <xf numFmtId="2" fontId="1" fillId="5" borderId="8" xfId="0" applyNumberFormat="1" applyFont="1" applyFill="1" applyBorder="1" applyAlignment="1">
      <alignment horizontal="center" vertical="center" wrapText="1"/>
    </xf>
    <xf numFmtId="1" fontId="2" fillId="5" borderId="2" xfId="0" applyNumberFormat="1" applyFont="1" applyFill="1" applyBorder="1" applyAlignment="1">
      <alignment horizontal="center" vertical="center" wrapText="1"/>
    </xf>
    <xf numFmtId="1" fontId="2" fillId="5" borderId="5" xfId="0" applyNumberFormat="1" applyFont="1" applyFill="1" applyBorder="1" applyAlignment="1">
      <alignment horizontal="center" vertical="center" wrapText="1"/>
    </xf>
    <xf numFmtId="1" fontId="2" fillId="5" borderId="6" xfId="0" applyNumberFormat="1" applyFont="1" applyFill="1" applyBorder="1" applyAlignment="1">
      <alignment horizontal="center" vertical="center" wrapText="1"/>
    </xf>
    <xf numFmtId="0" fontId="10" fillId="0" borderId="0" xfId="0" applyFont="1" applyAlignment="1" applyProtection="1">
      <alignment horizontal="left" vertical="top" wrapText="1"/>
      <protection locked="0"/>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9" fontId="8" fillId="0" borderId="2" xfId="0" applyNumberFormat="1" applyFont="1" applyBorder="1" applyAlignment="1">
      <alignment horizontal="center" vertical="center" wrapText="1"/>
    </xf>
    <xf numFmtId="9" fontId="8" fillId="0" borderId="6"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6" xfId="0" applyFont="1" applyBorder="1" applyAlignment="1">
      <alignment horizontal="center" wrapText="1"/>
    </xf>
    <xf numFmtId="9" fontId="9" fillId="0" borderId="2" xfId="0" applyNumberFormat="1" applyFont="1" applyBorder="1" applyAlignment="1">
      <alignment horizontal="center" wrapText="1"/>
    </xf>
    <xf numFmtId="9" fontId="9" fillId="0" borderId="6" xfId="0" applyNumberFormat="1" applyFont="1" applyBorder="1" applyAlignment="1">
      <alignment horizont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1" fontId="1" fillId="0" borderId="2" xfId="0" applyNumberFormat="1"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1" fontId="1" fillId="0" borderId="2" xfId="0" applyNumberFormat="1" applyFont="1" applyBorder="1" applyAlignment="1">
      <alignment horizontal="center" wrapText="1"/>
    </xf>
    <xf numFmtId="0" fontId="1" fillId="2" borderId="2"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 fontId="2" fillId="0" borderId="5" xfId="0" applyNumberFormat="1" applyFont="1" applyBorder="1" applyAlignment="1" applyProtection="1">
      <alignment horizontal="center" vertical="center" wrapText="1"/>
      <protection locked="0"/>
    </xf>
    <xf numFmtId="1" fontId="2" fillId="0" borderId="6" xfId="0" applyNumberFormat="1" applyFont="1" applyBorder="1" applyAlignment="1" applyProtection="1">
      <alignment horizontal="center" vertical="center" wrapText="1"/>
      <protection locked="0"/>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2" fontId="1" fillId="0" borderId="9"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7" xfId="0" applyNumberFormat="1" applyFont="1" applyBorder="1" applyAlignment="1">
      <alignment horizontal="center" vertical="center" wrapText="1"/>
    </xf>
    <xf numFmtId="2" fontId="1" fillId="0" borderId="8"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1" fontId="2" fillId="0" borderId="2" xfId="0" applyNumberFormat="1" applyFont="1" applyBorder="1" applyAlignment="1">
      <alignment horizontal="center" wrapText="1"/>
    </xf>
    <xf numFmtId="1" fontId="2" fillId="0" borderId="5" xfId="0" applyNumberFormat="1" applyFont="1" applyBorder="1" applyAlignment="1">
      <alignment horizontal="center" wrapText="1"/>
    </xf>
    <xf numFmtId="1" fontId="2" fillId="0" borderId="6" xfId="0" applyNumberFormat="1" applyFont="1" applyBorder="1" applyAlignment="1">
      <alignment horizontal="center" wrapText="1"/>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wrapText="1"/>
      <protection locked="0"/>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pplyProtection="1">
      <alignment wrapText="1"/>
      <protection locked="0"/>
    </xf>
    <xf numFmtId="0" fontId="1" fillId="0" borderId="2"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1" fillId="0" borderId="7" xfId="0" applyFont="1" applyBorder="1" applyProtection="1">
      <protection locked="0"/>
    </xf>
    <xf numFmtId="0" fontId="1" fillId="0" borderId="8" xfId="0" applyFont="1" applyBorder="1" applyProtection="1">
      <protection locked="0"/>
    </xf>
    <xf numFmtId="0" fontId="2" fillId="0" borderId="1" xfId="0"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15" fillId="3" borderId="2" xfId="0" applyFont="1" applyFill="1" applyBorder="1" applyAlignment="1" applyProtection="1">
      <alignment horizontal="left" vertical="center"/>
      <protection locked="0"/>
    </xf>
    <xf numFmtId="0" fontId="15" fillId="3" borderId="5" xfId="0" applyFont="1" applyFill="1" applyBorder="1" applyAlignment="1" applyProtection="1">
      <alignment horizontal="left" vertical="center"/>
      <protection locked="0"/>
    </xf>
    <xf numFmtId="0" fontId="15" fillId="3" borderId="6" xfId="0" applyFont="1" applyFill="1" applyBorder="1" applyAlignment="1" applyProtection="1">
      <alignment horizontal="left"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justify" wrapText="1"/>
      <protection locked="0"/>
    </xf>
    <xf numFmtId="0" fontId="2" fillId="0" borderId="0" xfId="0" applyFont="1" applyProtection="1">
      <protection locked="0"/>
    </xf>
    <xf numFmtId="0" fontId="2" fillId="0" borderId="0" xfId="0" applyFont="1" applyAlignment="1" applyProtection="1">
      <alignment horizontal="left" vertical="center" wrapText="1"/>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2" fillId="0" borderId="0" xfId="0" applyFont="1" applyAlignment="1" applyProtection="1">
      <alignment vertical="center" wrapText="1"/>
      <protection locked="0"/>
    </xf>
    <xf numFmtId="0" fontId="15" fillId="0" borderId="0" xfId="0" applyFont="1" applyAlignment="1" applyProtection="1">
      <alignment horizontal="left"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7"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0" xfId="0" applyFont="1" applyAlignment="1" applyProtection="1">
      <alignment horizontal="left"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0" fillId="0" borderId="7" xfId="0" applyBorder="1" applyAlignment="1">
      <alignment wrapText="1"/>
    </xf>
    <xf numFmtId="0" fontId="0" fillId="0" borderId="7" xfId="0" applyBorder="1"/>
    <xf numFmtId="0" fontId="1" fillId="0" borderId="4"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1" fillId="0" borderId="0" xfId="0" applyFont="1" applyAlignment="1" applyProtection="1">
      <alignment vertical="center" wrapText="1"/>
      <protection locked="0"/>
    </xf>
    <xf numFmtId="0" fontId="2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1" fillId="0" borderId="14" xfId="0" applyFont="1" applyBorder="1" applyProtection="1">
      <protection locked="0"/>
    </xf>
    <xf numFmtId="0" fontId="1" fillId="0" borderId="0" xfId="0" applyFont="1" applyProtection="1">
      <protection locked="0"/>
    </xf>
    <xf numFmtId="0" fontId="1" fillId="0" borderId="14" xfId="0" applyFont="1" applyBorder="1" applyAlignment="1">
      <alignment wrapText="1"/>
    </xf>
    <xf numFmtId="0" fontId="1" fillId="0" borderId="0" xfId="0" applyFont="1" applyAlignment="1">
      <alignment wrapText="1"/>
    </xf>
    <xf numFmtId="0" fontId="1" fillId="4" borderId="14" xfId="0" applyFont="1" applyFill="1" applyBorder="1" applyAlignment="1">
      <alignment wrapText="1"/>
    </xf>
    <xf numFmtId="0" fontId="1" fillId="4" borderId="0" xfId="0" applyFont="1" applyFill="1" applyAlignment="1">
      <alignment wrapText="1"/>
    </xf>
    <xf numFmtId="0" fontId="12" fillId="6" borderId="0" xfId="0" applyFont="1" applyFill="1" applyAlignment="1" applyProtection="1">
      <alignment vertical="center" wrapText="1"/>
      <protection locked="0"/>
    </xf>
    <xf numFmtId="0" fontId="13" fillId="6" borderId="0" xfId="0" applyFont="1" applyFill="1" applyAlignment="1">
      <alignment vertical="center" wrapText="1"/>
    </xf>
    <xf numFmtId="0" fontId="13" fillId="0" borderId="0" xfId="0" applyFont="1"/>
    <xf numFmtId="0" fontId="2" fillId="7" borderId="0" xfId="0" applyFont="1" applyFill="1" applyAlignment="1" applyProtection="1">
      <alignment horizontal="left" vertical="top" wrapText="1"/>
      <protection locked="0"/>
    </xf>
    <xf numFmtId="0" fontId="12" fillId="7" borderId="0" xfId="0" applyFont="1" applyFill="1" applyAlignment="1" applyProtection="1">
      <alignment wrapText="1"/>
      <protection locked="0"/>
    </xf>
    <xf numFmtId="0" fontId="0" fillId="7" borderId="0" xfId="0" applyFill="1" applyAlignment="1">
      <alignment wrapText="1"/>
    </xf>
    <xf numFmtId="0" fontId="14" fillId="0" borderId="0" xfId="0" applyFont="1" applyProtection="1">
      <protection locked="0"/>
    </xf>
    <xf numFmtId="0" fontId="0" fillId="0" borderId="0" xfId="0"/>
    <xf numFmtId="0" fontId="15" fillId="7" borderId="0" xfId="0" applyFont="1" applyFill="1" applyAlignment="1" applyProtection="1">
      <alignment vertical="center" wrapText="1"/>
      <protection locked="0"/>
    </xf>
    <xf numFmtId="0" fontId="16" fillId="7" borderId="0" xfId="0" applyFont="1" applyFill="1" applyAlignment="1">
      <alignment vertical="center" wrapText="1"/>
    </xf>
    <xf numFmtId="0" fontId="16" fillId="7" borderId="0" xfId="0" applyFont="1" applyFill="1" applyAlignment="1">
      <alignment wrapText="1"/>
    </xf>
    <xf numFmtId="0" fontId="1" fillId="9" borderId="14" xfId="0" applyFont="1" applyFill="1" applyBorder="1" applyAlignment="1" applyProtection="1">
      <alignment wrapText="1"/>
      <protection locked="0"/>
    </xf>
    <xf numFmtId="0" fontId="0" fillId="9" borderId="0" xfId="0" applyFill="1"/>
    <xf numFmtId="0" fontId="0" fillId="9" borderId="14" xfId="0" applyFill="1" applyBorder="1"/>
    <xf numFmtId="0" fontId="19" fillId="0" borderId="14" xfId="0" applyFont="1" applyBorder="1" applyAlignment="1">
      <alignment horizontal="justify" vertical="center"/>
    </xf>
    <xf numFmtId="0" fontId="20" fillId="0" borderId="0" xfId="0" applyFont="1"/>
    <xf numFmtId="0" fontId="20" fillId="0" borderId="14" xfId="0" applyFont="1" applyBorder="1"/>
    <xf numFmtId="0" fontId="0" fillId="0" borderId="14" xfId="0" applyBorder="1"/>
    <xf numFmtId="0" fontId="1" fillId="8" borderId="14" xfId="0" applyFont="1" applyFill="1" applyBorder="1" applyAlignment="1" applyProtection="1">
      <alignment vertical="top" wrapText="1"/>
      <protection locked="0"/>
    </xf>
    <xf numFmtId="0" fontId="1" fillId="8" borderId="0" xfId="0" applyFont="1" applyFill="1" applyAlignment="1" applyProtection="1">
      <alignment vertical="top" wrapText="1"/>
      <protection locked="0"/>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center"/>
    </xf>
    <xf numFmtId="0" fontId="18" fillId="0" borderId="0" xfId="0" applyFont="1" applyAlignment="1">
      <alignment horizontal="center"/>
    </xf>
    <xf numFmtId="0" fontId="18" fillId="0" borderId="1" xfId="0" applyFont="1" applyBorder="1" applyAlignment="1">
      <alignment horizontal="left" vertical="center" wrapText="1"/>
    </xf>
    <xf numFmtId="0" fontId="0" fillId="0" borderId="9"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center"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2"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8" fillId="0" borderId="2" xfId="0" applyFont="1" applyBorder="1" applyAlignment="1">
      <alignment horizontal="left"/>
    </xf>
    <xf numFmtId="0" fontId="18" fillId="0" borderId="5" xfId="0" applyFont="1" applyBorder="1" applyAlignment="1">
      <alignment horizontal="left"/>
    </xf>
    <xf numFmtId="0" fontId="18" fillId="0" borderId="6" xfId="0" applyFont="1" applyBorder="1" applyAlignment="1">
      <alignment horizontal="left"/>
    </xf>
    <xf numFmtId="49" fontId="15" fillId="3" borderId="2" xfId="0" applyNumberFormat="1" applyFont="1" applyFill="1" applyBorder="1" applyAlignment="1" applyProtection="1">
      <alignment horizontal="left" vertical="center" wrapText="1"/>
      <protection locked="0"/>
    </xf>
    <xf numFmtId="49" fontId="15" fillId="3" borderId="5" xfId="0" applyNumberFormat="1" applyFont="1" applyFill="1" applyBorder="1" applyAlignment="1" applyProtection="1">
      <alignment horizontal="left" vertical="center" wrapText="1"/>
      <protection locked="0"/>
    </xf>
    <xf numFmtId="49" fontId="15" fillId="3" borderId="6" xfId="0" applyNumberFormat="1" applyFont="1" applyFill="1" applyBorder="1" applyAlignment="1" applyProtection="1">
      <alignment horizontal="left" vertical="center" wrapText="1"/>
      <protection locked="0"/>
    </xf>
    <xf numFmtId="0" fontId="15" fillId="0" borderId="0" xfId="0" applyFont="1" applyAlignment="1" applyProtection="1">
      <alignment vertical="center"/>
      <protection locked="0"/>
    </xf>
    <xf numFmtId="0" fontId="2" fillId="0" borderId="0" xfId="0" applyFont="1" applyBorder="1" applyAlignment="1">
      <alignment horizontal="center" vertical="center" wrapText="1"/>
    </xf>
    <xf numFmtId="0" fontId="1" fillId="0" borderId="0" xfId="0" applyFont="1" applyBorder="1" applyAlignment="1">
      <alignment horizontal="center" wrapText="1"/>
    </xf>
    <xf numFmtId="0" fontId="1" fillId="0" borderId="0" xfId="0" applyFont="1" applyBorder="1" applyProtection="1">
      <protection locked="0"/>
    </xf>
  </cellXfs>
  <cellStyles count="1">
    <cellStyle name="Normal" xfId="0" builtinId="0"/>
  </cellStyles>
  <dxfs count="24">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checked="Checked"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checked="Checked"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40.xml><?xml version="1.0" encoding="utf-8"?>
<formControlPr xmlns="http://schemas.microsoft.com/office/spreadsheetml/2009/9/main" objectType="Radio" checked="Checked"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checked="Checked"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7944240" y="381902"/>
              <a:ext cx="1325561" cy="190493"/>
              <a:chOff x="7355878" y="381912"/>
              <a:chExt cx="1216705" cy="188695"/>
            </a:xfrm>
          </xdr:grpSpPr>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7355878" y="38191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7944240" y="1428752"/>
              <a:ext cx="1325561" cy="190492"/>
              <a:chOff x="7355878" y="381866"/>
              <a:chExt cx="1216705" cy="188695"/>
            </a:xfrm>
          </xdr:grpSpPr>
          <xdr:sp macro="" textlink="">
            <xdr:nvSpPr>
              <xdr:cNvPr id="4100" name="Group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7355878" y="381866"/>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10" name="Group 9">
              <a:extLst>
                <a:ext uri="{FF2B5EF4-FFF2-40B4-BE49-F238E27FC236}">
                  <a16:creationId xmlns:a16="http://schemas.microsoft.com/office/drawing/2014/main" id="{00000000-0008-0000-0100-00000A000000}"/>
                </a:ext>
              </a:extLst>
            </xdr:cNvPr>
            <xdr:cNvGrpSpPr/>
          </xdr:nvGrpSpPr>
          <xdr:grpSpPr>
            <a:xfrm>
              <a:off x="7944240" y="1809752"/>
              <a:ext cx="1325561" cy="190492"/>
              <a:chOff x="7355878" y="381866"/>
              <a:chExt cx="1216705" cy="188695"/>
            </a:xfrm>
          </xdr:grpSpPr>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7355878" y="381866"/>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14" name="Group 13">
              <a:extLst>
                <a:ext uri="{FF2B5EF4-FFF2-40B4-BE49-F238E27FC236}">
                  <a16:creationId xmlns:a16="http://schemas.microsoft.com/office/drawing/2014/main" id="{00000000-0008-0000-0100-00000E000000}"/>
                </a:ext>
              </a:extLst>
            </xdr:cNvPr>
            <xdr:cNvGrpSpPr/>
          </xdr:nvGrpSpPr>
          <xdr:grpSpPr>
            <a:xfrm>
              <a:off x="7944240" y="2286902"/>
              <a:ext cx="1325561" cy="342892"/>
              <a:chOff x="7355878" y="381891"/>
              <a:chExt cx="1216705" cy="188695"/>
            </a:xfrm>
          </xdr:grpSpPr>
          <xdr:sp macro="" textlink="">
            <xdr:nvSpPr>
              <xdr:cNvPr id="4106" name="Group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7355878" y="38189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7944240" y="3109645"/>
              <a:ext cx="1325561" cy="190492"/>
              <a:chOff x="7355878" y="381866"/>
              <a:chExt cx="1216705" cy="188695"/>
            </a:xfrm>
          </xdr:grpSpPr>
          <xdr:sp macro="" textlink="">
            <xdr:nvSpPr>
              <xdr:cNvPr id="4109" name="Group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7355878" y="381866"/>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1" name="Option Button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22" name="Group 21">
              <a:extLst>
                <a:ext uri="{FF2B5EF4-FFF2-40B4-BE49-F238E27FC236}">
                  <a16:creationId xmlns:a16="http://schemas.microsoft.com/office/drawing/2014/main" id="{00000000-0008-0000-0100-000016000000}"/>
                </a:ext>
              </a:extLst>
            </xdr:cNvPr>
            <xdr:cNvGrpSpPr/>
          </xdr:nvGrpSpPr>
          <xdr:grpSpPr>
            <a:xfrm>
              <a:off x="7944240" y="3490645"/>
              <a:ext cx="1325561" cy="190492"/>
              <a:chOff x="7355878" y="381866"/>
              <a:chExt cx="1216705" cy="188695"/>
            </a:xfrm>
          </xdr:grpSpPr>
          <xdr:sp macro="" textlink="">
            <xdr:nvSpPr>
              <xdr:cNvPr id="4112" name="Group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7355878" y="381866"/>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3" name="Option Button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26" name="Group 25">
              <a:extLst>
                <a:ext uri="{FF2B5EF4-FFF2-40B4-BE49-F238E27FC236}">
                  <a16:creationId xmlns:a16="http://schemas.microsoft.com/office/drawing/2014/main" id="{00000000-0008-0000-0100-00001A000000}"/>
                </a:ext>
              </a:extLst>
            </xdr:cNvPr>
            <xdr:cNvGrpSpPr/>
          </xdr:nvGrpSpPr>
          <xdr:grpSpPr>
            <a:xfrm>
              <a:off x="7944240" y="3871645"/>
              <a:ext cx="1325561" cy="190492"/>
              <a:chOff x="7355878" y="381866"/>
              <a:chExt cx="1216705" cy="188695"/>
            </a:xfrm>
          </xdr:grpSpPr>
          <xdr:sp macro="" textlink="">
            <xdr:nvSpPr>
              <xdr:cNvPr id="4115" name="Group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7355878" y="381866"/>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6" name="Option Button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7" name="Option Button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30" name="Group 29">
              <a:extLst>
                <a:ext uri="{FF2B5EF4-FFF2-40B4-BE49-F238E27FC236}">
                  <a16:creationId xmlns:a16="http://schemas.microsoft.com/office/drawing/2014/main" id="{00000000-0008-0000-0100-00001E000000}"/>
                </a:ext>
              </a:extLst>
            </xdr:cNvPr>
            <xdr:cNvGrpSpPr/>
          </xdr:nvGrpSpPr>
          <xdr:grpSpPr>
            <a:xfrm>
              <a:off x="7943881" y="1047393"/>
              <a:ext cx="1325561" cy="190492"/>
              <a:chOff x="7355878" y="381866"/>
              <a:chExt cx="1216705" cy="188695"/>
            </a:xfrm>
          </xdr:grpSpPr>
          <xdr:sp macro="" textlink="">
            <xdr:nvSpPr>
              <xdr:cNvPr id="4118" name="Group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7355878" y="381866"/>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9" name="Option Button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0" name="Option Button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34" name="Group 33">
              <a:extLst>
                <a:ext uri="{FF2B5EF4-FFF2-40B4-BE49-F238E27FC236}">
                  <a16:creationId xmlns:a16="http://schemas.microsoft.com/office/drawing/2014/main" id="{00000000-0008-0000-0100-000022000000}"/>
                </a:ext>
              </a:extLst>
            </xdr:cNvPr>
            <xdr:cNvGrpSpPr/>
          </xdr:nvGrpSpPr>
          <xdr:grpSpPr>
            <a:xfrm>
              <a:off x="7944240" y="4252645"/>
              <a:ext cx="1325561" cy="190492"/>
              <a:chOff x="7355878" y="381866"/>
              <a:chExt cx="1216705" cy="188695"/>
            </a:xfrm>
          </xdr:grpSpPr>
          <xdr:sp macro="" textlink="">
            <xdr:nvSpPr>
              <xdr:cNvPr id="4121" name="Group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7355878" y="381866"/>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22" name="Option Button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3" name="Option Button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7944240" y="4633645"/>
              <a:ext cx="1325561" cy="190492"/>
              <a:chOff x="7355878" y="381866"/>
              <a:chExt cx="1216705" cy="188695"/>
            </a:xfrm>
          </xdr:grpSpPr>
          <xdr:sp macro="" textlink="">
            <xdr:nvSpPr>
              <xdr:cNvPr id="4124" name="Group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7355878" y="381866"/>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25" name="Option Button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6" name="Option Button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7944240" y="381902"/>
              <a:ext cx="1325561" cy="190493"/>
              <a:chOff x="7355875" y="381911"/>
              <a:chExt cx="1216705" cy="188695"/>
            </a:xfrm>
          </xdr:grpSpPr>
          <xdr:sp macro="" textlink="">
            <xdr:nvSpPr>
              <xdr:cNvPr id="4127" name="Group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7355875" y="38191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28" name="Option Button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9" name="Option Button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7944240" y="1428752"/>
              <a:ext cx="1325561" cy="190492"/>
              <a:chOff x="7355875" y="381870"/>
              <a:chExt cx="1216705" cy="188695"/>
            </a:xfrm>
          </xdr:grpSpPr>
          <xdr:sp macro="" textlink="">
            <xdr:nvSpPr>
              <xdr:cNvPr id="4130" name="Group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7355875"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31" name="Option Button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32" name="Option Button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7944240" y="1809752"/>
              <a:ext cx="1325561" cy="190492"/>
              <a:chOff x="7355875" y="381870"/>
              <a:chExt cx="1216705" cy="188695"/>
            </a:xfrm>
          </xdr:grpSpPr>
          <xdr:sp macro="" textlink="">
            <xdr:nvSpPr>
              <xdr:cNvPr id="4133" name="Group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7355875"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34" name="Option Button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35" name="Option Button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7" name="Group 6">
              <a:extLst>
                <a:ext uri="{FF2B5EF4-FFF2-40B4-BE49-F238E27FC236}">
                  <a16:creationId xmlns:a16="http://schemas.microsoft.com/office/drawing/2014/main" id="{00000000-0008-0000-0100-000007000000}"/>
                </a:ext>
              </a:extLst>
            </xdr:cNvPr>
            <xdr:cNvGrpSpPr/>
          </xdr:nvGrpSpPr>
          <xdr:grpSpPr>
            <a:xfrm>
              <a:off x="7944240" y="2286902"/>
              <a:ext cx="1325561" cy="342892"/>
              <a:chOff x="7355875" y="381891"/>
              <a:chExt cx="1216705" cy="188695"/>
            </a:xfrm>
          </xdr:grpSpPr>
          <xdr:sp macro="" textlink="">
            <xdr:nvSpPr>
              <xdr:cNvPr id="4136" name="Group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7355875" y="38189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37" name="Option Button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38" name="Option Button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8" name="Group 7">
              <a:extLst>
                <a:ext uri="{FF2B5EF4-FFF2-40B4-BE49-F238E27FC236}">
                  <a16:creationId xmlns:a16="http://schemas.microsoft.com/office/drawing/2014/main" id="{00000000-0008-0000-0100-000008000000}"/>
                </a:ext>
              </a:extLst>
            </xdr:cNvPr>
            <xdr:cNvGrpSpPr/>
          </xdr:nvGrpSpPr>
          <xdr:grpSpPr>
            <a:xfrm>
              <a:off x="7944240" y="3109645"/>
              <a:ext cx="1325561" cy="190492"/>
              <a:chOff x="7355875" y="381870"/>
              <a:chExt cx="1216705" cy="188695"/>
            </a:xfrm>
          </xdr:grpSpPr>
          <xdr:sp macro="" textlink="">
            <xdr:nvSpPr>
              <xdr:cNvPr id="4139" name="Group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7355875"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40" name="Option Button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41" name="Option Button 45" hidden="1">
                <a:extLst>
                  <a:ext uri="{63B3BB69-23CF-44E3-9099-C40C66FF867C}">
                    <a14:compatExt spid="_x0000_s4141"/>
                  </a:ext>
                  <a:ext uri="{FF2B5EF4-FFF2-40B4-BE49-F238E27FC236}">
                    <a16:creationId xmlns:a16="http://schemas.microsoft.com/office/drawing/2014/main" id="{00000000-0008-0000-0100-00002D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9" name="Group 8">
              <a:extLst>
                <a:ext uri="{FF2B5EF4-FFF2-40B4-BE49-F238E27FC236}">
                  <a16:creationId xmlns:a16="http://schemas.microsoft.com/office/drawing/2014/main" id="{00000000-0008-0000-0100-000009000000}"/>
                </a:ext>
              </a:extLst>
            </xdr:cNvPr>
            <xdr:cNvGrpSpPr/>
          </xdr:nvGrpSpPr>
          <xdr:grpSpPr>
            <a:xfrm>
              <a:off x="7944240" y="3490645"/>
              <a:ext cx="1325561" cy="190492"/>
              <a:chOff x="7355875" y="381870"/>
              <a:chExt cx="1216705" cy="188695"/>
            </a:xfrm>
          </xdr:grpSpPr>
          <xdr:sp macro="" textlink="">
            <xdr:nvSpPr>
              <xdr:cNvPr id="4142" name="Group Box 46" hidden="1">
                <a:extLst>
                  <a:ext uri="{63B3BB69-23CF-44E3-9099-C40C66FF867C}">
                    <a14:compatExt spid="_x0000_s4142"/>
                  </a:ext>
                  <a:ext uri="{FF2B5EF4-FFF2-40B4-BE49-F238E27FC236}">
                    <a16:creationId xmlns:a16="http://schemas.microsoft.com/office/drawing/2014/main" id="{00000000-0008-0000-0100-00002E100000}"/>
                  </a:ext>
                </a:extLst>
              </xdr:cNvPr>
              <xdr:cNvSpPr/>
            </xdr:nvSpPr>
            <xdr:spPr bwMode="auto">
              <a:xfrm>
                <a:off x="7355875"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43" name="Option Button 47" hidden="1">
                <a:extLst>
                  <a:ext uri="{63B3BB69-23CF-44E3-9099-C40C66FF867C}">
                    <a14:compatExt spid="_x0000_s4143"/>
                  </a:ext>
                  <a:ext uri="{FF2B5EF4-FFF2-40B4-BE49-F238E27FC236}">
                    <a16:creationId xmlns:a16="http://schemas.microsoft.com/office/drawing/2014/main" id="{00000000-0008-0000-0100-00002F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44" name="Option Button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11" name="Group 10">
              <a:extLst>
                <a:ext uri="{FF2B5EF4-FFF2-40B4-BE49-F238E27FC236}">
                  <a16:creationId xmlns:a16="http://schemas.microsoft.com/office/drawing/2014/main" id="{00000000-0008-0000-0100-00000B000000}"/>
                </a:ext>
              </a:extLst>
            </xdr:cNvPr>
            <xdr:cNvGrpSpPr/>
          </xdr:nvGrpSpPr>
          <xdr:grpSpPr>
            <a:xfrm>
              <a:off x="7944240" y="3871645"/>
              <a:ext cx="1325561" cy="190492"/>
              <a:chOff x="7355875" y="381867"/>
              <a:chExt cx="1216705" cy="188695"/>
            </a:xfrm>
          </xdr:grpSpPr>
          <xdr:sp macro="" textlink="">
            <xdr:nvSpPr>
              <xdr:cNvPr id="4145" name="Group Box 49" hidden="1">
                <a:extLst>
                  <a:ext uri="{63B3BB69-23CF-44E3-9099-C40C66FF867C}">
                    <a14:compatExt spid="_x0000_s4145"/>
                  </a:ext>
                  <a:ext uri="{FF2B5EF4-FFF2-40B4-BE49-F238E27FC236}">
                    <a16:creationId xmlns:a16="http://schemas.microsoft.com/office/drawing/2014/main" id="{00000000-0008-0000-0100-000031100000}"/>
                  </a:ext>
                </a:extLst>
              </xdr:cNvPr>
              <xdr:cNvSpPr/>
            </xdr:nvSpPr>
            <xdr:spPr bwMode="auto">
              <a:xfrm>
                <a:off x="7355875" y="381867"/>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46" name="Option Button 50" hidden="1">
                <a:extLst>
                  <a:ext uri="{63B3BB69-23CF-44E3-9099-C40C66FF867C}">
                    <a14:compatExt spid="_x0000_s4146"/>
                  </a:ext>
                  <a:ext uri="{FF2B5EF4-FFF2-40B4-BE49-F238E27FC236}">
                    <a16:creationId xmlns:a16="http://schemas.microsoft.com/office/drawing/2014/main" id="{00000000-0008-0000-0100-00003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47" name="Option Button 51" hidden="1">
                <a:extLst>
                  <a:ext uri="{63B3BB69-23CF-44E3-9099-C40C66FF867C}">
                    <a14:compatExt spid="_x0000_s4147"/>
                  </a:ext>
                  <a:ext uri="{FF2B5EF4-FFF2-40B4-BE49-F238E27FC236}">
                    <a16:creationId xmlns:a16="http://schemas.microsoft.com/office/drawing/2014/main" id="{00000000-0008-0000-0100-00003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12" name="Group 11">
              <a:extLst>
                <a:ext uri="{FF2B5EF4-FFF2-40B4-BE49-F238E27FC236}">
                  <a16:creationId xmlns:a16="http://schemas.microsoft.com/office/drawing/2014/main" id="{00000000-0008-0000-0100-00000C000000}"/>
                </a:ext>
              </a:extLst>
            </xdr:cNvPr>
            <xdr:cNvGrpSpPr/>
          </xdr:nvGrpSpPr>
          <xdr:grpSpPr>
            <a:xfrm>
              <a:off x="7943881" y="1047393"/>
              <a:ext cx="1325561" cy="190492"/>
              <a:chOff x="7355875" y="381870"/>
              <a:chExt cx="1216705" cy="188695"/>
            </a:xfrm>
          </xdr:grpSpPr>
          <xdr:sp macro="" textlink="">
            <xdr:nvSpPr>
              <xdr:cNvPr id="4148" name="Group Box 52" hidden="1">
                <a:extLst>
                  <a:ext uri="{63B3BB69-23CF-44E3-9099-C40C66FF867C}">
                    <a14:compatExt spid="_x0000_s4148"/>
                  </a:ext>
                  <a:ext uri="{FF2B5EF4-FFF2-40B4-BE49-F238E27FC236}">
                    <a16:creationId xmlns:a16="http://schemas.microsoft.com/office/drawing/2014/main" id="{00000000-0008-0000-0100-000034100000}"/>
                  </a:ext>
                </a:extLst>
              </xdr:cNvPr>
              <xdr:cNvSpPr/>
            </xdr:nvSpPr>
            <xdr:spPr bwMode="auto">
              <a:xfrm>
                <a:off x="7355875"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49" name="Option Button 53" hidden="1">
                <a:extLst>
                  <a:ext uri="{63B3BB69-23CF-44E3-9099-C40C66FF867C}">
                    <a14:compatExt spid="_x0000_s4149"/>
                  </a:ext>
                  <a:ext uri="{FF2B5EF4-FFF2-40B4-BE49-F238E27FC236}">
                    <a16:creationId xmlns:a16="http://schemas.microsoft.com/office/drawing/2014/main" id="{00000000-0008-0000-0100-00003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0" name="Option Button 54" hidden="1">
                <a:extLst>
                  <a:ext uri="{63B3BB69-23CF-44E3-9099-C40C66FF867C}">
                    <a14:compatExt spid="_x0000_s4150"/>
                  </a:ext>
                  <a:ext uri="{FF2B5EF4-FFF2-40B4-BE49-F238E27FC236}">
                    <a16:creationId xmlns:a16="http://schemas.microsoft.com/office/drawing/2014/main" id="{00000000-0008-0000-0100-00003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13" name="Group 12">
              <a:extLst>
                <a:ext uri="{FF2B5EF4-FFF2-40B4-BE49-F238E27FC236}">
                  <a16:creationId xmlns:a16="http://schemas.microsoft.com/office/drawing/2014/main" id="{00000000-0008-0000-0100-00000D000000}"/>
                </a:ext>
              </a:extLst>
            </xdr:cNvPr>
            <xdr:cNvGrpSpPr/>
          </xdr:nvGrpSpPr>
          <xdr:grpSpPr>
            <a:xfrm>
              <a:off x="7944240" y="4252645"/>
              <a:ext cx="1325561" cy="190492"/>
              <a:chOff x="7355875" y="381870"/>
              <a:chExt cx="1216705" cy="188695"/>
            </a:xfrm>
          </xdr:grpSpPr>
          <xdr:sp macro="" textlink="">
            <xdr:nvSpPr>
              <xdr:cNvPr id="4151" name="Group Box 55" hidden="1">
                <a:extLst>
                  <a:ext uri="{63B3BB69-23CF-44E3-9099-C40C66FF867C}">
                    <a14:compatExt spid="_x0000_s4151"/>
                  </a:ext>
                  <a:ext uri="{FF2B5EF4-FFF2-40B4-BE49-F238E27FC236}">
                    <a16:creationId xmlns:a16="http://schemas.microsoft.com/office/drawing/2014/main" id="{00000000-0008-0000-0100-000037100000}"/>
                  </a:ext>
                </a:extLst>
              </xdr:cNvPr>
              <xdr:cNvSpPr/>
            </xdr:nvSpPr>
            <xdr:spPr bwMode="auto">
              <a:xfrm>
                <a:off x="7355875"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52" name="Option Button 56" hidden="1">
                <a:extLst>
                  <a:ext uri="{63B3BB69-23CF-44E3-9099-C40C66FF867C}">
                    <a14:compatExt spid="_x0000_s4152"/>
                  </a:ext>
                  <a:ext uri="{FF2B5EF4-FFF2-40B4-BE49-F238E27FC236}">
                    <a16:creationId xmlns:a16="http://schemas.microsoft.com/office/drawing/2014/main" id="{00000000-0008-0000-0100-000038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3" name="Option Button 57" hidden="1">
                <a:extLst>
                  <a:ext uri="{63B3BB69-23CF-44E3-9099-C40C66FF867C}">
                    <a14:compatExt spid="_x0000_s4153"/>
                  </a:ext>
                  <a:ext uri="{FF2B5EF4-FFF2-40B4-BE49-F238E27FC236}">
                    <a16:creationId xmlns:a16="http://schemas.microsoft.com/office/drawing/2014/main" id="{00000000-0008-0000-0100-000039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15" name="Group 14">
              <a:extLst>
                <a:ext uri="{FF2B5EF4-FFF2-40B4-BE49-F238E27FC236}">
                  <a16:creationId xmlns:a16="http://schemas.microsoft.com/office/drawing/2014/main" id="{00000000-0008-0000-0100-00000F000000}"/>
                </a:ext>
              </a:extLst>
            </xdr:cNvPr>
            <xdr:cNvGrpSpPr/>
          </xdr:nvGrpSpPr>
          <xdr:grpSpPr>
            <a:xfrm>
              <a:off x="7944240" y="4633645"/>
              <a:ext cx="1325561" cy="190492"/>
              <a:chOff x="7355875" y="381870"/>
              <a:chExt cx="1216705" cy="188695"/>
            </a:xfrm>
          </xdr:grpSpPr>
          <xdr:sp macro="" textlink="">
            <xdr:nvSpPr>
              <xdr:cNvPr id="4154" name="Group Box 58" hidden="1">
                <a:extLst>
                  <a:ext uri="{63B3BB69-23CF-44E3-9099-C40C66FF867C}">
                    <a14:compatExt spid="_x0000_s4154"/>
                  </a:ext>
                  <a:ext uri="{FF2B5EF4-FFF2-40B4-BE49-F238E27FC236}">
                    <a16:creationId xmlns:a16="http://schemas.microsoft.com/office/drawing/2014/main" id="{00000000-0008-0000-0100-00003A100000}"/>
                  </a:ext>
                </a:extLst>
              </xdr:cNvPr>
              <xdr:cNvSpPr/>
            </xdr:nvSpPr>
            <xdr:spPr bwMode="auto">
              <a:xfrm>
                <a:off x="7355875"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55" name="Option Button 59" hidden="1">
                <a:extLst>
                  <a:ext uri="{63B3BB69-23CF-44E3-9099-C40C66FF867C}">
                    <a14:compatExt spid="_x0000_s4155"/>
                  </a:ext>
                  <a:ext uri="{FF2B5EF4-FFF2-40B4-BE49-F238E27FC236}">
                    <a16:creationId xmlns:a16="http://schemas.microsoft.com/office/drawing/2014/main" id="{00000000-0008-0000-0100-00003B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6" name="Option Button 60" hidden="1">
                <a:extLst>
                  <a:ext uri="{63B3BB69-23CF-44E3-9099-C40C66FF867C}">
                    <a14:compatExt spid="_x0000_s4156"/>
                  </a:ext>
                  <a:ext uri="{FF2B5EF4-FFF2-40B4-BE49-F238E27FC236}">
                    <a16:creationId xmlns:a16="http://schemas.microsoft.com/office/drawing/2014/main" id="{00000000-0008-0000-0100-00003C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16" name="Group 15">
              <a:extLst>
                <a:ext uri="{FF2B5EF4-FFF2-40B4-BE49-F238E27FC236}">
                  <a16:creationId xmlns:a16="http://schemas.microsoft.com/office/drawing/2014/main" id="{00000000-0008-0000-0100-000010000000}"/>
                </a:ext>
              </a:extLst>
            </xdr:cNvPr>
            <xdr:cNvGrpSpPr/>
          </xdr:nvGrpSpPr>
          <xdr:grpSpPr>
            <a:xfrm>
              <a:off x="7944240" y="381902"/>
              <a:ext cx="1325561" cy="190493"/>
              <a:chOff x="7355878" y="381909"/>
              <a:chExt cx="1216705" cy="188695"/>
            </a:xfrm>
          </xdr:grpSpPr>
          <xdr:sp macro="" textlink="">
            <xdr:nvSpPr>
              <xdr:cNvPr id="4157" name="Group Box 61" hidden="1">
                <a:extLst>
                  <a:ext uri="{63B3BB69-23CF-44E3-9099-C40C66FF867C}">
                    <a14:compatExt spid="_x0000_s4157"/>
                  </a:ext>
                  <a:ext uri="{FF2B5EF4-FFF2-40B4-BE49-F238E27FC236}">
                    <a16:creationId xmlns:a16="http://schemas.microsoft.com/office/drawing/2014/main" id="{00000000-0008-0000-0100-00003D100000}"/>
                  </a:ext>
                </a:extLst>
              </xdr:cNvPr>
              <xdr:cNvSpPr/>
            </xdr:nvSpPr>
            <xdr:spPr bwMode="auto">
              <a:xfrm>
                <a:off x="7355878" y="381909"/>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58" name="Option Button 62" hidden="1">
                <a:extLst>
                  <a:ext uri="{63B3BB69-23CF-44E3-9099-C40C66FF867C}">
                    <a14:compatExt spid="_x0000_s4158"/>
                  </a:ext>
                  <a:ext uri="{FF2B5EF4-FFF2-40B4-BE49-F238E27FC236}">
                    <a16:creationId xmlns:a16="http://schemas.microsoft.com/office/drawing/2014/main" id="{00000000-0008-0000-0100-00003E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9" name="Option Button 63" hidden="1">
                <a:extLst>
                  <a:ext uri="{63B3BB69-23CF-44E3-9099-C40C66FF867C}">
                    <a14:compatExt spid="_x0000_s4159"/>
                  </a:ext>
                  <a:ext uri="{FF2B5EF4-FFF2-40B4-BE49-F238E27FC236}">
                    <a16:creationId xmlns:a16="http://schemas.microsoft.com/office/drawing/2014/main" id="{00000000-0008-0000-0100-00003F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17" name="Group 16">
              <a:extLst>
                <a:ext uri="{FF2B5EF4-FFF2-40B4-BE49-F238E27FC236}">
                  <a16:creationId xmlns:a16="http://schemas.microsoft.com/office/drawing/2014/main" id="{00000000-0008-0000-0100-000011000000}"/>
                </a:ext>
              </a:extLst>
            </xdr:cNvPr>
            <xdr:cNvGrpSpPr/>
          </xdr:nvGrpSpPr>
          <xdr:grpSpPr>
            <a:xfrm>
              <a:off x="7944240" y="1428752"/>
              <a:ext cx="1325561" cy="190492"/>
              <a:chOff x="7355878" y="381870"/>
              <a:chExt cx="1216705" cy="188695"/>
            </a:xfrm>
          </xdr:grpSpPr>
          <xdr:sp macro="" textlink="">
            <xdr:nvSpPr>
              <xdr:cNvPr id="4160" name="Group Box 64" hidden="1">
                <a:extLst>
                  <a:ext uri="{63B3BB69-23CF-44E3-9099-C40C66FF867C}">
                    <a14:compatExt spid="_x0000_s4160"/>
                  </a:ext>
                  <a:ext uri="{FF2B5EF4-FFF2-40B4-BE49-F238E27FC236}">
                    <a16:creationId xmlns:a16="http://schemas.microsoft.com/office/drawing/2014/main" id="{00000000-0008-0000-0100-000040100000}"/>
                  </a:ext>
                </a:extLst>
              </xdr:cNvPr>
              <xdr:cNvSpPr/>
            </xdr:nvSpPr>
            <xdr:spPr bwMode="auto">
              <a:xfrm>
                <a:off x="7355878"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61" name="Option Button 65" hidden="1">
                <a:extLst>
                  <a:ext uri="{63B3BB69-23CF-44E3-9099-C40C66FF867C}">
                    <a14:compatExt spid="_x0000_s4161"/>
                  </a:ext>
                  <a:ext uri="{FF2B5EF4-FFF2-40B4-BE49-F238E27FC236}">
                    <a16:creationId xmlns:a16="http://schemas.microsoft.com/office/drawing/2014/main" id="{00000000-0008-0000-0100-000041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62" name="Option Button 66" hidden="1">
                <a:extLst>
                  <a:ext uri="{63B3BB69-23CF-44E3-9099-C40C66FF867C}">
                    <a14:compatExt spid="_x0000_s4162"/>
                  </a:ext>
                  <a:ext uri="{FF2B5EF4-FFF2-40B4-BE49-F238E27FC236}">
                    <a16:creationId xmlns:a16="http://schemas.microsoft.com/office/drawing/2014/main" id="{00000000-0008-0000-0100-000042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19" name="Group 18">
              <a:extLst>
                <a:ext uri="{FF2B5EF4-FFF2-40B4-BE49-F238E27FC236}">
                  <a16:creationId xmlns:a16="http://schemas.microsoft.com/office/drawing/2014/main" id="{00000000-0008-0000-0100-000013000000}"/>
                </a:ext>
              </a:extLst>
            </xdr:cNvPr>
            <xdr:cNvGrpSpPr/>
          </xdr:nvGrpSpPr>
          <xdr:grpSpPr>
            <a:xfrm>
              <a:off x="7944240" y="1809752"/>
              <a:ext cx="1325561" cy="190492"/>
              <a:chOff x="7355878" y="381870"/>
              <a:chExt cx="1216705" cy="188695"/>
            </a:xfrm>
          </xdr:grpSpPr>
          <xdr:sp macro="" textlink="">
            <xdr:nvSpPr>
              <xdr:cNvPr id="4163" name="Group Box 67" hidden="1">
                <a:extLst>
                  <a:ext uri="{63B3BB69-23CF-44E3-9099-C40C66FF867C}">
                    <a14:compatExt spid="_x0000_s4163"/>
                  </a:ext>
                  <a:ext uri="{FF2B5EF4-FFF2-40B4-BE49-F238E27FC236}">
                    <a16:creationId xmlns:a16="http://schemas.microsoft.com/office/drawing/2014/main" id="{00000000-0008-0000-0100-000043100000}"/>
                  </a:ext>
                </a:extLst>
              </xdr:cNvPr>
              <xdr:cNvSpPr/>
            </xdr:nvSpPr>
            <xdr:spPr bwMode="auto">
              <a:xfrm>
                <a:off x="7355878"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64" name="Option Button 68" hidden="1">
                <a:extLst>
                  <a:ext uri="{63B3BB69-23CF-44E3-9099-C40C66FF867C}">
                    <a14:compatExt spid="_x0000_s4164"/>
                  </a:ext>
                  <a:ext uri="{FF2B5EF4-FFF2-40B4-BE49-F238E27FC236}">
                    <a16:creationId xmlns:a16="http://schemas.microsoft.com/office/drawing/2014/main" id="{00000000-0008-0000-0100-000044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65" name="Option Button 69" hidden="1">
                <a:extLst>
                  <a:ext uri="{63B3BB69-23CF-44E3-9099-C40C66FF867C}">
                    <a14:compatExt spid="_x0000_s4165"/>
                  </a:ext>
                  <a:ext uri="{FF2B5EF4-FFF2-40B4-BE49-F238E27FC236}">
                    <a16:creationId xmlns:a16="http://schemas.microsoft.com/office/drawing/2014/main" id="{00000000-0008-0000-0100-000045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20" name="Group 19">
              <a:extLst>
                <a:ext uri="{FF2B5EF4-FFF2-40B4-BE49-F238E27FC236}">
                  <a16:creationId xmlns:a16="http://schemas.microsoft.com/office/drawing/2014/main" id="{00000000-0008-0000-0100-000014000000}"/>
                </a:ext>
              </a:extLst>
            </xdr:cNvPr>
            <xdr:cNvGrpSpPr/>
          </xdr:nvGrpSpPr>
          <xdr:grpSpPr>
            <a:xfrm>
              <a:off x="7944240" y="2286902"/>
              <a:ext cx="1325561" cy="342892"/>
              <a:chOff x="7355878" y="381891"/>
              <a:chExt cx="1216705" cy="188695"/>
            </a:xfrm>
          </xdr:grpSpPr>
          <xdr:sp macro="" textlink="">
            <xdr:nvSpPr>
              <xdr:cNvPr id="4166" name="Group Box 70" hidden="1">
                <a:extLst>
                  <a:ext uri="{63B3BB69-23CF-44E3-9099-C40C66FF867C}">
                    <a14:compatExt spid="_x0000_s4166"/>
                  </a:ext>
                  <a:ext uri="{FF2B5EF4-FFF2-40B4-BE49-F238E27FC236}">
                    <a16:creationId xmlns:a16="http://schemas.microsoft.com/office/drawing/2014/main" id="{00000000-0008-0000-0100-000046100000}"/>
                  </a:ext>
                </a:extLst>
              </xdr:cNvPr>
              <xdr:cNvSpPr/>
            </xdr:nvSpPr>
            <xdr:spPr bwMode="auto">
              <a:xfrm>
                <a:off x="7355878" y="38189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67" name="Option Button 71" hidden="1">
                <a:extLst>
                  <a:ext uri="{63B3BB69-23CF-44E3-9099-C40C66FF867C}">
                    <a14:compatExt spid="_x0000_s4167"/>
                  </a:ext>
                  <a:ext uri="{FF2B5EF4-FFF2-40B4-BE49-F238E27FC236}">
                    <a16:creationId xmlns:a16="http://schemas.microsoft.com/office/drawing/2014/main" id="{00000000-0008-0000-0100-000047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68" name="Option Button 72" hidden="1">
                <a:extLst>
                  <a:ext uri="{63B3BB69-23CF-44E3-9099-C40C66FF867C}">
                    <a14:compatExt spid="_x0000_s4168"/>
                  </a:ext>
                  <a:ext uri="{FF2B5EF4-FFF2-40B4-BE49-F238E27FC236}">
                    <a16:creationId xmlns:a16="http://schemas.microsoft.com/office/drawing/2014/main" id="{00000000-0008-0000-0100-000048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21" name="Group 20">
              <a:extLst>
                <a:ext uri="{FF2B5EF4-FFF2-40B4-BE49-F238E27FC236}">
                  <a16:creationId xmlns:a16="http://schemas.microsoft.com/office/drawing/2014/main" id="{00000000-0008-0000-0100-000015000000}"/>
                </a:ext>
              </a:extLst>
            </xdr:cNvPr>
            <xdr:cNvGrpSpPr/>
          </xdr:nvGrpSpPr>
          <xdr:grpSpPr>
            <a:xfrm>
              <a:off x="7944240" y="3109645"/>
              <a:ext cx="1325561" cy="190492"/>
              <a:chOff x="7355878" y="381870"/>
              <a:chExt cx="1216705" cy="188695"/>
            </a:xfrm>
          </xdr:grpSpPr>
          <xdr:sp macro="" textlink="">
            <xdr:nvSpPr>
              <xdr:cNvPr id="4169" name="Group Box 73" hidden="1">
                <a:extLst>
                  <a:ext uri="{63B3BB69-23CF-44E3-9099-C40C66FF867C}">
                    <a14:compatExt spid="_x0000_s4169"/>
                  </a:ext>
                  <a:ext uri="{FF2B5EF4-FFF2-40B4-BE49-F238E27FC236}">
                    <a16:creationId xmlns:a16="http://schemas.microsoft.com/office/drawing/2014/main" id="{00000000-0008-0000-0100-000049100000}"/>
                  </a:ext>
                </a:extLst>
              </xdr:cNvPr>
              <xdr:cNvSpPr/>
            </xdr:nvSpPr>
            <xdr:spPr bwMode="auto">
              <a:xfrm>
                <a:off x="7355878"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70" name="Option Button 74" hidden="1">
                <a:extLst>
                  <a:ext uri="{63B3BB69-23CF-44E3-9099-C40C66FF867C}">
                    <a14:compatExt spid="_x0000_s4170"/>
                  </a:ext>
                  <a:ext uri="{FF2B5EF4-FFF2-40B4-BE49-F238E27FC236}">
                    <a16:creationId xmlns:a16="http://schemas.microsoft.com/office/drawing/2014/main" id="{00000000-0008-0000-0100-00004A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71" name="Option Button 75" hidden="1">
                <a:extLst>
                  <a:ext uri="{63B3BB69-23CF-44E3-9099-C40C66FF867C}">
                    <a14:compatExt spid="_x0000_s4171"/>
                  </a:ext>
                  <a:ext uri="{FF2B5EF4-FFF2-40B4-BE49-F238E27FC236}">
                    <a16:creationId xmlns:a16="http://schemas.microsoft.com/office/drawing/2014/main" id="{00000000-0008-0000-0100-00004B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23" name="Group 22">
              <a:extLst>
                <a:ext uri="{FF2B5EF4-FFF2-40B4-BE49-F238E27FC236}">
                  <a16:creationId xmlns:a16="http://schemas.microsoft.com/office/drawing/2014/main" id="{00000000-0008-0000-0100-000017000000}"/>
                </a:ext>
              </a:extLst>
            </xdr:cNvPr>
            <xdr:cNvGrpSpPr/>
          </xdr:nvGrpSpPr>
          <xdr:grpSpPr>
            <a:xfrm>
              <a:off x="7944240" y="3490645"/>
              <a:ext cx="1325561" cy="190492"/>
              <a:chOff x="7355878" y="381870"/>
              <a:chExt cx="1216705" cy="188695"/>
            </a:xfrm>
          </xdr:grpSpPr>
          <xdr:sp macro="" textlink="">
            <xdr:nvSpPr>
              <xdr:cNvPr id="4172" name="Group Box 76" hidden="1">
                <a:extLst>
                  <a:ext uri="{63B3BB69-23CF-44E3-9099-C40C66FF867C}">
                    <a14:compatExt spid="_x0000_s4172"/>
                  </a:ext>
                  <a:ext uri="{FF2B5EF4-FFF2-40B4-BE49-F238E27FC236}">
                    <a16:creationId xmlns:a16="http://schemas.microsoft.com/office/drawing/2014/main" id="{00000000-0008-0000-0100-00004C100000}"/>
                  </a:ext>
                </a:extLst>
              </xdr:cNvPr>
              <xdr:cNvSpPr/>
            </xdr:nvSpPr>
            <xdr:spPr bwMode="auto">
              <a:xfrm>
                <a:off x="7355878"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73" name="Option Butto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74" name="Option Butto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24" name="Group 23">
              <a:extLst>
                <a:ext uri="{FF2B5EF4-FFF2-40B4-BE49-F238E27FC236}">
                  <a16:creationId xmlns:a16="http://schemas.microsoft.com/office/drawing/2014/main" id="{00000000-0008-0000-0100-000018000000}"/>
                </a:ext>
              </a:extLst>
            </xdr:cNvPr>
            <xdr:cNvGrpSpPr/>
          </xdr:nvGrpSpPr>
          <xdr:grpSpPr>
            <a:xfrm>
              <a:off x="7944240" y="3871645"/>
              <a:ext cx="1325561" cy="190492"/>
              <a:chOff x="7355878" y="381865"/>
              <a:chExt cx="1216705" cy="188695"/>
            </a:xfrm>
          </xdr:grpSpPr>
          <xdr:sp macro="" textlink="">
            <xdr:nvSpPr>
              <xdr:cNvPr id="4175" name="Group Box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7355878" y="381865"/>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76" name="Option Butto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77" name="Option Button 81" hidden="1">
                <a:extLst>
                  <a:ext uri="{63B3BB69-23CF-44E3-9099-C40C66FF867C}">
                    <a14:compatExt spid="_x0000_s4177"/>
                  </a:ext>
                  <a:ext uri="{FF2B5EF4-FFF2-40B4-BE49-F238E27FC236}">
                    <a16:creationId xmlns:a16="http://schemas.microsoft.com/office/drawing/2014/main" id="{00000000-0008-0000-0100-000051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25" name="Group 24">
              <a:extLst>
                <a:ext uri="{FF2B5EF4-FFF2-40B4-BE49-F238E27FC236}">
                  <a16:creationId xmlns:a16="http://schemas.microsoft.com/office/drawing/2014/main" id="{00000000-0008-0000-0100-000019000000}"/>
                </a:ext>
              </a:extLst>
            </xdr:cNvPr>
            <xdr:cNvGrpSpPr/>
          </xdr:nvGrpSpPr>
          <xdr:grpSpPr>
            <a:xfrm>
              <a:off x="7943881" y="1047393"/>
              <a:ext cx="1325561" cy="190492"/>
              <a:chOff x="7355878" y="381870"/>
              <a:chExt cx="1216705" cy="188695"/>
            </a:xfrm>
          </xdr:grpSpPr>
          <xdr:sp macro="" textlink="">
            <xdr:nvSpPr>
              <xdr:cNvPr id="4178" name="Group Box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7355878"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79" name="Option Button 83" hidden="1">
                <a:extLst>
                  <a:ext uri="{63B3BB69-23CF-44E3-9099-C40C66FF867C}">
                    <a14:compatExt spid="_x0000_s4179"/>
                  </a:ext>
                  <a:ext uri="{FF2B5EF4-FFF2-40B4-BE49-F238E27FC236}">
                    <a16:creationId xmlns:a16="http://schemas.microsoft.com/office/drawing/2014/main" id="{00000000-0008-0000-0100-000053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80" name="Option Butto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27" name="Group 26">
              <a:extLst>
                <a:ext uri="{FF2B5EF4-FFF2-40B4-BE49-F238E27FC236}">
                  <a16:creationId xmlns:a16="http://schemas.microsoft.com/office/drawing/2014/main" id="{00000000-0008-0000-0100-00001B000000}"/>
                </a:ext>
              </a:extLst>
            </xdr:cNvPr>
            <xdr:cNvGrpSpPr/>
          </xdr:nvGrpSpPr>
          <xdr:grpSpPr>
            <a:xfrm>
              <a:off x="7944240" y="4252645"/>
              <a:ext cx="1325561" cy="190492"/>
              <a:chOff x="7355878" y="381870"/>
              <a:chExt cx="1216705" cy="188695"/>
            </a:xfrm>
          </xdr:grpSpPr>
          <xdr:sp macro="" textlink="">
            <xdr:nvSpPr>
              <xdr:cNvPr id="4181" name="Group Box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7355878"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82" name="Option Butto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83" name="Option Button 87" hidden="1">
                <a:extLst>
                  <a:ext uri="{63B3BB69-23CF-44E3-9099-C40C66FF867C}">
                    <a14:compatExt spid="_x0000_s4183"/>
                  </a:ext>
                  <a:ext uri="{FF2B5EF4-FFF2-40B4-BE49-F238E27FC236}">
                    <a16:creationId xmlns:a16="http://schemas.microsoft.com/office/drawing/2014/main" id="{00000000-0008-0000-0100-000057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28" name="Group 27">
              <a:extLst>
                <a:ext uri="{FF2B5EF4-FFF2-40B4-BE49-F238E27FC236}">
                  <a16:creationId xmlns:a16="http://schemas.microsoft.com/office/drawing/2014/main" id="{00000000-0008-0000-0100-00001C000000}"/>
                </a:ext>
              </a:extLst>
            </xdr:cNvPr>
            <xdr:cNvGrpSpPr/>
          </xdr:nvGrpSpPr>
          <xdr:grpSpPr>
            <a:xfrm>
              <a:off x="7944240" y="4633645"/>
              <a:ext cx="1325561" cy="190492"/>
              <a:chOff x="7355878" y="381870"/>
              <a:chExt cx="1216705" cy="188695"/>
            </a:xfrm>
          </xdr:grpSpPr>
          <xdr:sp macro="" textlink="">
            <xdr:nvSpPr>
              <xdr:cNvPr id="4184" name="Group Box 88" hidden="1">
                <a:extLst>
                  <a:ext uri="{63B3BB69-23CF-44E3-9099-C40C66FF867C}">
                    <a14:compatExt spid="_x0000_s4184"/>
                  </a:ext>
                  <a:ext uri="{FF2B5EF4-FFF2-40B4-BE49-F238E27FC236}">
                    <a16:creationId xmlns:a16="http://schemas.microsoft.com/office/drawing/2014/main" id="{00000000-0008-0000-0100-000058100000}"/>
                  </a:ext>
                </a:extLst>
              </xdr:cNvPr>
              <xdr:cNvSpPr/>
            </xdr:nvSpPr>
            <xdr:spPr bwMode="auto">
              <a:xfrm>
                <a:off x="7355878"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85" name="Option Button 89" hidden="1">
                <a:extLst>
                  <a:ext uri="{63B3BB69-23CF-44E3-9099-C40C66FF867C}">
                    <a14:compatExt spid="_x0000_s4185"/>
                  </a:ext>
                  <a:ext uri="{FF2B5EF4-FFF2-40B4-BE49-F238E27FC236}">
                    <a16:creationId xmlns:a16="http://schemas.microsoft.com/office/drawing/2014/main" id="{00000000-0008-0000-0100-000059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86" name="Option Button 90" hidden="1">
                <a:extLst>
                  <a:ext uri="{63B3BB69-23CF-44E3-9099-C40C66FF867C}">
                    <a14:compatExt spid="_x0000_s4186"/>
                  </a:ext>
                  <a:ext uri="{FF2B5EF4-FFF2-40B4-BE49-F238E27FC236}">
                    <a16:creationId xmlns:a16="http://schemas.microsoft.com/office/drawing/2014/main" id="{00000000-0008-0000-0100-00005A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29" name="Group 28">
              <a:extLst>
                <a:ext uri="{FF2B5EF4-FFF2-40B4-BE49-F238E27FC236}">
                  <a16:creationId xmlns:a16="http://schemas.microsoft.com/office/drawing/2014/main" id="{00000000-0008-0000-0100-00001D000000}"/>
                </a:ext>
              </a:extLst>
            </xdr:cNvPr>
            <xdr:cNvGrpSpPr/>
          </xdr:nvGrpSpPr>
          <xdr:grpSpPr>
            <a:xfrm>
              <a:off x="7944240" y="381902"/>
              <a:ext cx="1325561" cy="190493"/>
              <a:chOff x="7355873" y="381907"/>
              <a:chExt cx="1216705" cy="188695"/>
            </a:xfrm>
          </xdr:grpSpPr>
          <xdr:sp macro="" textlink="">
            <xdr:nvSpPr>
              <xdr:cNvPr id="4187" name="Group Box 91" hidden="1">
                <a:extLst>
                  <a:ext uri="{63B3BB69-23CF-44E3-9099-C40C66FF867C}">
                    <a14:compatExt spid="_x0000_s4187"/>
                  </a:ext>
                  <a:ext uri="{FF2B5EF4-FFF2-40B4-BE49-F238E27FC236}">
                    <a16:creationId xmlns:a16="http://schemas.microsoft.com/office/drawing/2014/main" id="{00000000-0008-0000-0100-00005B100000}"/>
                  </a:ext>
                </a:extLst>
              </xdr:cNvPr>
              <xdr:cNvSpPr/>
            </xdr:nvSpPr>
            <xdr:spPr bwMode="auto">
              <a:xfrm>
                <a:off x="7355873" y="381907"/>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88" name="Option Button 92" hidden="1">
                <a:extLst>
                  <a:ext uri="{63B3BB69-23CF-44E3-9099-C40C66FF867C}">
                    <a14:compatExt spid="_x0000_s4188"/>
                  </a:ext>
                  <a:ext uri="{FF2B5EF4-FFF2-40B4-BE49-F238E27FC236}">
                    <a16:creationId xmlns:a16="http://schemas.microsoft.com/office/drawing/2014/main" id="{00000000-0008-0000-0100-00005C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89" name="Option Button 93" hidden="1">
                <a:extLst>
                  <a:ext uri="{63B3BB69-23CF-44E3-9099-C40C66FF867C}">
                    <a14:compatExt spid="_x0000_s4189"/>
                  </a:ext>
                  <a:ext uri="{FF2B5EF4-FFF2-40B4-BE49-F238E27FC236}">
                    <a16:creationId xmlns:a16="http://schemas.microsoft.com/office/drawing/2014/main" id="{00000000-0008-0000-0100-00005D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31" name="Group 30">
              <a:extLst>
                <a:ext uri="{FF2B5EF4-FFF2-40B4-BE49-F238E27FC236}">
                  <a16:creationId xmlns:a16="http://schemas.microsoft.com/office/drawing/2014/main" id="{00000000-0008-0000-0100-00001F000000}"/>
                </a:ext>
              </a:extLst>
            </xdr:cNvPr>
            <xdr:cNvGrpSpPr/>
          </xdr:nvGrpSpPr>
          <xdr:grpSpPr>
            <a:xfrm>
              <a:off x="7944240" y="1428752"/>
              <a:ext cx="1325561" cy="190492"/>
              <a:chOff x="7355873" y="381868"/>
              <a:chExt cx="1216705" cy="188694"/>
            </a:xfrm>
          </xdr:grpSpPr>
          <xdr:sp macro="" textlink="">
            <xdr:nvSpPr>
              <xdr:cNvPr id="4190" name="Group Box 94" hidden="1">
                <a:extLst>
                  <a:ext uri="{63B3BB69-23CF-44E3-9099-C40C66FF867C}">
                    <a14:compatExt spid="_x0000_s4190"/>
                  </a:ext>
                  <a:ext uri="{FF2B5EF4-FFF2-40B4-BE49-F238E27FC236}">
                    <a16:creationId xmlns:a16="http://schemas.microsoft.com/office/drawing/2014/main" id="{00000000-0008-0000-0100-00005E100000}"/>
                  </a:ext>
                </a:extLst>
              </xdr:cNvPr>
              <xdr:cNvSpPr/>
            </xdr:nvSpPr>
            <xdr:spPr bwMode="auto">
              <a:xfrm>
                <a:off x="7355873" y="381868"/>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91" name="Option Button 95" hidden="1">
                <a:extLst>
                  <a:ext uri="{63B3BB69-23CF-44E3-9099-C40C66FF867C}">
                    <a14:compatExt spid="_x0000_s4191"/>
                  </a:ext>
                  <a:ext uri="{FF2B5EF4-FFF2-40B4-BE49-F238E27FC236}">
                    <a16:creationId xmlns:a16="http://schemas.microsoft.com/office/drawing/2014/main" id="{00000000-0008-0000-0100-00005F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92" name="Option Button 96" hidden="1">
                <a:extLst>
                  <a:ext uri="{63B3BB69-23CF-44E3-9099-C40C66FF867C}">
                    <a14:compatExt spid="_x0000_s4192"/>
                  </a:ext>
                  <a:ext uri="{FF2B5EF4-FFF2-40B4-BE49-F238E27FC236}">
                    <a16:creationId xmlns:a16="http://schemas.microsoft.com/office/drawing/2014/main" id="{00000000-0008-0000-0100-000060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32" name="Group 31">
              <a:extLst>
                <a:ext uri="{FF2B5EF4-FFF2-40B4-BE49-F238E27FC236}">
                  <a16:creationId xmlns:a16="http://schemas.microsoft.com/office/drawing/2014/main" id="{00000000-0008-0000-0100-000020000000}"/>
                </a:ext>
              </a:extLst>
            </xdr:cNvPr>
            <xdr:cNvGrpSpPr/>
          </xdr:nvGrpSpPr>
          <xdr:grpSpPr>
            <a:xfrm>
              <a:off x="7944240" y="1809752"/>
              <a:ext cx="1325561" cy="190492"/>
              <a:chOff x="7355873" y="381873"/>
              <a:chExt cx="1216705" cy="188696"/>
            </a:xfrm>
          </xdr:grpSpPr>
          <xdr:sp macro="" textlink="">
            <xdr:nvSpPr>
              <xdr:cNvPr id="4193" name="Group Box 97" hidden="1">
                <a:extLst>
                  <a:ext uri="{63B3BB69-23CF-44E3-9099-C40C66FF867C}">
                    <a14:compatExt spid="_x0000_s4193"/>
                  </a:ext>
                  <a:ext uri="{FF2B5EF4-FFF2-40B4-BE49-F238E27FC236}">
                    <a16:creationId xmlns:a16="http://schemas.microsoft.com/office/drawing/2014/main" id="{00000000-0008-0000-0100-000061100000}"/>
                  </a:ext>
                </a:extLst>
              </xdr:cNvPr>
              <xdr:cNvSpPr/>
            </xdr:nvSpPr>
            <xdr:spPr bwMode="auto">
              <a:xfrm>
                <a:off x="7355873" y="381873"/>
                <a:ext cx="1216705" cy="188696"/>
              </a:xfrm>
              <a:prstGeom prst="rect">
                <a:avLst/>
              </a:prstGeom>
              <a:noFill/>
              <a:ln w="9525">
                <a:miter lim="800000"/>
                <a:headEnd/>
                <a:tailEnd/>
              </a:ln>
              <a:extLst>
                <a:ext uri="{909E8E84-426E-40DD-AFC4-6F175D3DCCD1}">
                  <a14:hiddenFill>
                    <a:noFill/>
                  </a14:hiddenFill>
                </a:ext>
              </a:extLst>
            </xdr:spPr>
          </xdr:sp>
          <xdr:sp macro="" textlink="">
            <xdr:nvSpPr>
              <xdr:cNvPr id="4194" name="Option Button 98" hidden="1">
                <a:extLst>
                  <a:ext uri="{63B3BB69-23CF-44E3-9099-C40C66FF867C}">
                    <a14:compatExt spid="_x0000_s4194"/>
                  </a:ext>
                  <a:ext uri="{FF2B5EF4-FFF2-40B4-BE49-F238E27FC236}">
                    <a16:creationId xmlns:a16="http://schemas.microsoft.com/office/drawing/2014/main" id="{00000000-0008-0000-0100-00006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95" name="Option Button 99" hidden="1">
                <a:extLst>
                  <a:ext uri="{63B3BB69-23CF-44E3-9099-C40C66FF867C}">
                    <a14:compatExt spid="_x0000_s4195"/>
                  </a:ext>
                  <a:ext uri="{FF2B5EF4-FFF2-40B4-BE49-F238E27FC236}">
                    <a16:creationId xmlns:a16="http://schemas.microsoft.com/office/drawing/2014/main" id="{00000000-0008-0000-0100-00006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33" name="Group 32">
              <a:extLst>
                <a:ext uri="{FF2B5EF4-FFF2-40B4-BE49-F238E27FC236}">
                  <a16:creationId xmlns:a16="http://schemas.microsoft.com/office/drawing/2014/main" id="{00000000-0008-0000-0100-000021000000}"/>
                </a:ext>
              </a:extLst>
            </xdr:cNvPr>
            <xdr:cNvGrpSpPr/>
          </xdr:nvGrpSpPr>
          <xdr:grpSpPr>
            <a:xfrm>
              <a:off x="7944240" y="2286902"/>
              <a:ext cx="1325561" cy="342892"/>
              <a:chOff x="7355873" y="381891"/>
              <a:chExt cx="1216705" cy="188695"/>
            </a:xfrm>
          </xdr:grpSpPr>
          <xdr:sp macro="" textlink="">
            <xdr:nvSpPr>
              <xdr:cNvPr id="4196" name="Group Box 100" hidden="1">
                <a:extLst>
                  <a:ext uri="{63B3BB69-23CF-44E3-9099-C40C66FF867C}">
                    <a14:compatExt spid="_x0000_s4196"/>
                  </a:ext>
                  <a:ext uri="{FF2B5EF4-FFF2-40B4-BE49-F238E27FC236}">
                    <a16:creationId xmlns:a16="http://schemas.microsoft.com/office/drawing/2014/main" id="{00000000-0008-0000-0100-000064100000}"/>
                  </a:ext>
                </a:extLst>
              </xdr:cNvPr>
              <xdr:cNvSpPr/>
            </xdr:nvSpPr>
            <xdr:spPr bwMode="auto">
              <a:xfrm>
                <a:off x="7355873" y="38189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97" name="Option Button 101" hidden="1">
                <a:extLst>
                  <a:ext uri="{63B3BB69-23CF-44E3-9099-C40C66FF867C}">
                    <a14:compatExt spid="_x0000_s4197"/>
                  </a:ext>
                  <a:ext uri="{FF2B5EF4-FFF2-40B4-BE49-F238E27FC236}">
                    <a16:creationId xmlns:a16="http://schemas.microsoft.com/office/drawing/2014/main" id="{00000000-0008-0000-0100-00006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98" name="Option Button 102" hidden="1">
                <a:extLst>
                  <a:ext uri="{63B3BB69-23CF-44E3-9099-C40C66FF867C}">
                    <a14:compatExt spid="_x0000_s4198"/>
                  </a:ext>
                  <a:ext uri="{FF2B5EF4-FFF2-40B4-BE49-F238E27FC236}">
                    <a16:creationId xmlns:a16="http://schemas.microsoft.com/office/drawing/2014/main" id="{00000000-0008-0000-0100-00006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35" name="Group 34">
              <a:extLst>
                <a:ext uri="{FF2B5EF4-FFF2-40B4-BE49-F238E27FC236}">
                  <a16:creationId xmlns:a16="http://schemas.microsoft.com/office/drawing/2014/main" id="{00000000-0008-0000-0100-000023000000}"/>
                </a:ext>
              </a:extLst>
            </xdr:cNvPr>
            <xdr:cNvGrpSpPr/>
          </xdr:nvGrpSpPr>
          <xdr:grpSpPr>
            <a:xfrm>
              <a:off x="7944240" y="3109645"/>
              <a:ext cx="1325561" cy="190492"/>
              <a:chOff x="7355873" y="381868"/>
              <a:chExt cx="1216705" cy="188694"/>
            </a:xfrm>
          </xdr:grpSpPr>
          <xdr:sp macro="" textlink="">
            <xdr:nvSpPr>
              <xdr:cNvPr id="4199" name="Group Box 103" hidden="1">
                <a:extLst>
                  <a:ext uri="{63B3BB69-23CF-44E3-9099-C40C66FF867C}">
                    <a14:compatExt spid="_x0000_s4199"/>
                  </a:ext>
                  <a:ext uri="{FF2B5EF4-FFF2-40B4-BE49-F238E27FC236}">
                    <a16:creationId xmlns:a16="http://schemas.microsoft.com/office/drawing/2014/main" id="{00000000-0008-0000-0100-000067100000}"/>
                  </a:ext>
                </a:extLst>
              </xdr:cNvPr>
              <xdr:cNvSpPr/>
            </xdr:nvSpPr>
            <xdr:spPr bwMode="auto">
              <a:xfrm>
                <a:off x="7355873" y="381868"/>
                <a:ext cx="1216705" cy="188694"/>
              </a:xfrm>
              <a:prstGeom prst="rect">
                <a:avLst/>
              </a:prstGeom>
              <a:noFill/>
              <a:ln w="9525">
                <a:miter lim="800000"/>
                <a:headEnd/>
                <a:tailEnd/>
              </a:ln>
              <a:extLst>
                <a:ext uri="{909E8E84-426E-40DD-AFC4-6F175D3DCCD1}">
                  <a14:hiddenFill>
                    <a:noFill/>
                  </a14:hiddenFill>
                </a:ext>
              </a:extLst>
            </xdr:spPr>
          </xdr:sp>
          <xdr:sp macro="" textlink="">
            <xdr:nvSpPr>
              <xdr:cNvPr id="4200" name="Option Button 104" hidden="1">
                <a:extLst>
                  <a:ext uri="{63B3BB69-23CF-44E3-9099-C40C66FF867C}">
                    <a14:compatExt spid="_x0000_s4200"/>
                  </a:ext>
                  <a:ext uri="{FF2B5EF4-FFF2-40B4-BE49-F238E27FC236}">
                    <a16:creationId xmlns:a16="http://schemas.microsoft.com/office/drawing/2014/main" id="{00000000-0008-0000-0100-000068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01" name="Option Button 105" hidden="1">
                <a:extLst>
                  <a:ext uri="{63B3BB69-23CF-44E3-9099-C40C66FF867C}">
                    <a14:compatExt spid="_x0000_s4201"/>
                  </a:ext>
                  <a:ext uri="{FF2B5EF4-FFF2-40B4-BE49-F238E27FC236}">
                    <a16:creationId xmlns:a16="http://schemas.microsoft.com/office/drawing/2014/main" id="{00000000-0008-0000-0100-000069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36" name="Group 35">
              <a:extLst>
                <a:ext uri="{FF2B5EF4-FFF2-40B4-BE49-F238E27FC236}">
                  <a16:creationId xmlns:a16="http://schemas.microsoft.com/office/drawing/2014/main" id="{00000000-0008-0000-0100-000024000000}"/>
                </a:ext>
              </a:extLst>
            </xdr:cNvPr>
            <xdr:cNvGrpSpPr/>
          </xdr:nvGrpSpPr>
          <xdr:grpSpPr>
            <a:xfrm>
              <a:off x="7944240" y="3490645"/>
              <a:ext cx="1325561" cy="190492"/>
              <a:chOff x="7355873" y="381868"/>
              <a:chExt cx="1216705" cy="188694"/>
            </a:xfrm>
          </xdr:grpSpPr>
          <xdr:sp macro="" textlink="">
            <xdr:nvSpPr>
              <xdr:cNvPr id="4202" name="Group Box 106" hidden="1">
                <a:extLst>
                  <a:ext uri="{63B3BB69-23CF-44E3-9099-C40C66FF867C}">
                    <a14:compatExt spid="_x0000_s4202"/>
                  </a:ext>
                  <a:ext uri="{FF2B5EF4-FFF2-40B4-BE49-F238E27FC236}">
                    <a16:creationId xmlns:a16="http://schemas.microsoft.com/office/drawing/2014/main" id="{00000000-0008-0000-0100-00006A100000}"/>
                  </a:ext>
                </a:extLst>
              </xdr:cNvPr>
              <xdr:cNvSpPr/>
            </xdr:nvSpPr>
            <xdr:spPr bwMode="auto">
              <a:xfrm>
                <a:off x="7355873" y="381868"/>
                <a:ext cx="1216705" cy="188694"/>
              </a:xfrm>
              <a:prstGeom prst="rect">
                <a:avLst/>
              </a:prstGeom>
              <a:noFill/>
              <a:ln w="9525">
                <a:miter lim="800000"/>
                <a:headEnd/>
                <a:tailEnd/>
              </a:ln>
              <a:extLst>
                <a:ext uri="{909E8E84-426E-40DD-AFC4-6F175D3DCCD1}">
                  <a14:hiddenFill>
                    <a:noFill/>
                  </a14:hiddenFill>
                </a:ext>
              </a:extLst>
            </xdr:spPr>
          </xdr:sp>
          <xdr:sp macro="" textlink="">
            <xdr:nvSpPr>
              <xdr:cNvPr id="4203" name="Option Button 107" hidden="1">
                <a:extLst>
                  <a:ext uri="{63B3BB69-23CF-44E3-9099-C40C66FF867C}">
                    <a14:compatExt spid="_x0000_s4203"/>
                  </a:ext>
                  <a:ext uri="{FF2B5EF4-FFF2-40B4-BE49-F238E27FC236}">
                    <a16:creationId xmlns:a16="http://schemas.microsoft.com/office/drawing/2014/main" id="{00000000-0008-0000-0100-00006B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04" name="Option Button 108" hidden="1">
                <a:extLst>
                  <a:ext uri="{63B3BB69-23CF-44E3-9099-C40C66FF867C}">
                    <a14:compatExt spid="_x0000_s4204"/>
                  </a:ext>
                  <a:ext uri="{FF2B5EF4-FFF2-40B4-BE49-F238E27FC236}">
                    <a16:creationId xmlns:a16="http://schemas.microsoft.com/office/drawing/2014/main" id="{00000000-0008-0000-0100-00006C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37" name="Group 36">
              <a:extLst>
                <a:ext uri="{FF2B5EF4-FFF2-40B4-BE49-F238E27FC236}">
                  <a16:creationId xmlns:a16="http://schemas.microsoft.com/office/drawing/2014/main" id="{00000000-0008-0000-0100-000025000000}"/>
                </a:ext>
              </a:extLst>
            </xdr:cNvPr>
            <xdr:cNvGrpSpPr/>
          </xdr:nvGrpSpPr>
          <xdr:grpSpPr>
            <a:xfrm>
              <a:off x="7944240" y="3871645"/>
              <a:ext cx="1325561" cy="190492"/>
              <a:chOff x="7355873" y="381866"/>
              <a:chExt cx="1216705" cy="188695"/>
            </a:xfrm>
          </xdr:grpSpPr>
          <xdr:sp macro="" textlink="">
            <xdr:nvSpPr>
              <xdr:cNvPr id="4205" name="Group Box 109" hidden="1">
                <a:extLst>
                  <a:ext uri="{63B3BB69-23CF-44E3-9099-C40C66FF867C}">
                    <a14:compatExt spid="_x0000_s4205"/>
                  </a:ext>
                  <a:ext uri="{FF2B5EF4-FFF2-40B4-BE49-F238E27FC236}">
                    <a16:creationId xmlns:a16="http://schemas.microsoft.com/office/drawing/2014/main" id="{00000000-0008-0000-0100-00006D100000}"/>
                  </a:ext>
                </a:extLst>
              </xdr:cNvPr>
              <xdr:cNvSpPr/>
            </xdr:nvSpPr>
            <xdr:spPr bwMode="auto">
              <a:xfrm>
                <a:off x="7355873" y="381866"/>
                <a:ext cx="1216705" cy="188695"/>
              </a:xfrm>
              <a:prstGeom prst="rect">
                <a:avLst/>
              </a:prstGeom>
              <a:noFill/>
              <a:ln w="9525">
                <a:miter lim="800000"/>
                <a:headEnd/>
                <a:tailEnd/>
              </a:ln>
              <a:extLst>
                <a:ext uri="{909E8E84-426E-40DD-AFC4-6F175D3DCCD1}">
                  <a14:hiddenFill>
                    <a:noFill/>
                  </a14:hiddenFill>
                </a:ext>
              </a:extLst>
            </xdr:spPr>
          </xdr:sp>
          <xdr:sp macro="" textlink="">
            <xdr:nvSpPr>
              <xdr:cNvPr id="4206" name="Option Button 110" hidden="1">
                <a:extLst>
                  <a:ext uri="{63B3BB69-23CF-44E3-9099-C40C66FF867C}">
                    <a14:compatExt spid="_x0000_s4206"/>
                  </a:ext>
                  <a:ext uri="{FF2B5EF4-FFF2-40B4-BE49-F238E27FC236}">
                    <a16:creationId xmlns:a16="http://schemas.microsoft.com/office/drawing/2014/main" id="{00000000-0008-0000-0100-00006E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07" name="Option Button 111" hidden="1">
                <a:extLst>
                  <a:ext uri="{63B3BB69-23CF-44E3-9099-C40C66FF867C}">
                    <a14:compatExt spid="_x0000_s4207"/>
                  </a:ext>
                  <a:ext uri="{FF2B5EF4-FFF2-40B4-BE49-F238E27FC236}">
                    <a16:creationId xmlns:a16="http://schemas.microsoft.com/office/drawing/2014/main" id="{00000000-0008-0000-0100-00006F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39" name="Group 38">
              <a:extLst>
                <a:ext uri="{FF2B5EF4-FFF2-40B4-BE49-F238E27FC236}">
                  <a16:creationId xmlns:a16="http://schemas.microsoft.com/office/drawing/2014/main" id="{00000000-0008-0000-0100-000027000000}"/>
                </a:ext>
              </a:extLst>
            </xdr:cNvPr>
            <xdr:cNvGrpSpPr/>
          </xdr:nvGrpSpPr>
          <xdr:grpSpPr>
            <a:xfrm>
              <a:off x="7943881" y="1047393"/>
              <a:ext cx="1325561" cy="190492"/>
              <a:chOff x="7355873" y="381868"/>
              <a:chExt cx="1216705" cy="188694"/>
            </a:xfrm>
          </xdr:grpSpPr>
          <xdr:sp macro="" textlink="">
            <xdr:nvSpPr>
              <xdr:cNvPr id="4208" name="Group Box 112" hidden="1">
                <a:extLst>
                  <a:ext uri="{63B3BB69-23CF-44E3-9099-C40C66FF867C}">
                    <a14:compatExt spid="_x0000_s4208"/>
                  </a:ext>
                  <a:ext uri="{FF2B5EF4-FFF2-40B4-BE49-F238E27FC236}">
                    <a16:creationId xmlns:a16="http://schemas.microsoft.com/office/drawing/2014/main" id="{00000000-0008-0000-0100-000070100000}"/>
                  </a:ext>
                </a:extLst>
              </xdr:cNvPr>
              <xdr:cNvSpPr/>
            </xdr:nvSpPr>
            <xdr:spPr bwMode="auto">
              <a:xfrm>
                <a:off x="7355873" y="381868"/>
                <a:ext cx="1216705" cy="188694"/>
              </a:xfrm>
              <a:prstGeom prst="rect">
                <a:avLst/>
              </a:prstGeom>
              <a:noFill/>
              <a:ln w="9525">
                <a:miter lim="800000"/>
                <a:headEnd/>
                <a:tailEnd/>
              </a:ln>
              <a:extLst>
                <a:ext uri="{909E8E84-426E-40DD-AFC4-6F175D3DCCD1}">
                  <a14:hiddenFill>
                    <a:noFill/>
                  </a14:hiddenFill>
                </a:ext>
              </a:extLst>
            </xdr:spPr>
          </xdr:sp>
          <xdr:sp macro="" textlink="">
            <xdr:nvSpPr>
              <xdr:cNvPr id="4209" name="Option Button 113" hidden="1">
                <a:extLst>
                  <a:ext uri="{63B3BB69-23CF-44E3-9099-C40C66FF867C}">
                    <a14:compatExt spid="_x0000_s4209"/>
                  </a:ext>
                  <a:ext uri="{FF2B5EF4-FFF2-40B4-BE49-F238E27FC236}">
                    <a16:creationId xmlns:a16="http://schemas.microsoft.com/office/drawing/2014/main" id="{00000000-0008-0000-0100-000071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10" name="Option Button 114" hidden="1">
                <a:extLst>
                  <a:ext uri="{63B3BB69-23CF-44E3-9099-C40C66FF867C}">
                    <a14:compatExt spid="_x0000_s4210"/>
                  </a:ext>
                  <a:ext uri="{FF2B5EF4-FFF2-40B4-BE49-F238E27FC236}">
                    <a16:creationId xmlns:a16="http://schemas.microsoft.com/office/drawing/2014/main" id="{00000000-0008-0000-0100-000072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40" name="Group 39">
              <a:extLst>
                <a:ext uri="{FF2B5EF4-FFF2-40B4-BE49-F238E27FC236}">
                  <a16:creationId xmlns:a16="http://schemas.microsoft.com/office/drawing/2014/main" id="{00000000-0008-0000-0100-000028000000}"/>
                </a:ext>
              </a:extLst>
            </xdr:cNvPr>
            <xdr:cNvGrpSpPr/>
          </xdr:nvGrpSpPr>
          <xdr:grpSpPr>
            <a:xfrm>
              <a:off x="7944240" y="4252645"/>
              <a:ext cx="1325561" cy="190492"/>
              <a:chOff x="7355873" y="381868"/>
              <a:chExt cx="1216705" cy="188694"/>
            </a:xfrm>
          </xdr:grpSpPr>
          <xdr:sp macro="" textlink="">
            <xdr:nvSpPr>
              <xdr:cNvPr id="4211" name="Group Box 115" hidden="1">
                <a:extLst>
                  <a:ext uri="{63B3BB69-23CF-44E3-9099-C40C66FF867C}">
                    <a14:compatExt spid="_x0000_s4211"/>
                  </a:ext>
                  <a:ext uri="{FF2B5EF4-FFF2-40B4-BE49-F238E27FC236}">
                    <a16:creationId xmlns:a16="http://schemas.microsoft.com/office/drawing/2014/main" id="{00000000-0008-0000-0100-000073100000}"/>
                  </a:ext>
                </a:extLst>
              </xdr:cNvPr>
              <xdr:cNvSpPr/>
            </xdr:nvSpPr>
            <xdr:spPr bwMode="auto">
              <a:xfrm>
                <a:off x="7355873" y="381868"/>
                <a:ext cx="1216705" cy="188694"/>
              </a:xfrm>
              <a:prstGeom prst="rect">
                <a:avLst/>
              </a:prstGeom>
              <a:noFill/>
              <a:ln w="9525">
                <a:miter lim="800000"/>
                <a:headEnd/>
                <a:tailEnd/>
              </a:ln>
              <a:extLst>
                <a:ext uri="{909E8E84-426E-40DD-AFC4-6F175D3DCCD1}">
                  <a14:hiddenFill>
                    <a:noFill/>
                  </a14:hiddenFill>
                </a:ext>
              </a:extLst>
            </xdr:spPr>
          </xdr:sp>
          <xdr:sp macro="" textlink="">
            <xdr:nvSpPr>
              <xdr:cNvPr id="4212" name="Option Button 116" hidden="1">
                <a:extLst>
                  <a:ext uri="{63B3BB69-23CF-44E3-9099-C40C66FF867C}">
                    <a14:compatExt spid="_x0000_s4212"/>
                  </a:ext>
                  <a:ext uri="{FF2B5EF4-FFF2-40B4-BE49-F238E27FC236}">
                    <a16:creationId xmlns:a16="http://schemas.microsoft.com/office/drawing/2014/main" id="{00000000-0008-0000-0100-000074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13" name="Option Button 117" hidden="1">
                <a:extLst>
                  <a:ext uri="{63B3BB69-23CF-44E3-9099-C40C66FF867C}">
                    <a14:compatExt spid="_x0000_s4213"/>
                  </a:ext>
                  <a:ext uri="{FF2B5EF4-FFF2-40B4-BE49-F238E27FC236}">
                    <a16:creationId xmlns:a16="http://schemas.microsoft.com/office/drawing/2014/main" id="{00000000-0008-0000-0100-000075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41" name="Group 40">
              <a:extLst>
                <a:ext uri="{FF2B5EF4-FFF2-40B4-BE49-F238E27FC236}">
                  <a16:creationId xmlns:a16="http://schemas.microsoft.com/office/drawing/2014/main" id="{00000000-0008-0000-0100-000029000000}"/>
                </a:ext>
              </a:extLst>
            </xdr:cNvPr>
            <xdr:cNvGrpSpPr/>
          </xdr:nvGrpSpPr>
          <xdr:grpSpPr>
            <a:xfrm>
              <a:off x="7944240" y="4633645"/>
              <a:ext cx="1325561" cy="190492"/>
              <a:chOff x="7355873" y="381868"/>
              <a:chExt cx="1216705" cy="188694"/>
            </a:xfrm>
          </xdr:grpSpPr>
          <xdr:sp macro="" textlink="">
            <xdr:nvSpPr>
              <xdr:cNvPr id="4214" name="Group Box 118" hidden="1">
                <a:extLst>
                  <a:ext uri="{63B3BB69-23CF-44E3-9099-C40C66FF867C}">
                    <a14:compatExt spid="_x0000_s4214"/>
                  </a:ext>
                  <a:ext uri="{FF2B5EF4-FFF2-40B4-BE49-F238E27FC236}">
                    <a16:creationId xmlns:a16="http://schemas.microsoft.com/office/drawing/2014/main" id="{00000000-0008-0000-0100-000076100000}"/>
                  </a:ext>
                </a:extLst>
              </xdr:cNvPr>
              <xdr:cNvSpPr/>
            </xdr:nvSpPr>
            <xdr:spPr bwMode="auto">
              <a:xfrm>
                <a:off x="7355873" y="381868"/>
                <a:ext cx="1216705" cy="188694"/>
              </a:xfrm>
              <a:prstGeom prst="rect">
                <a:avLst/>
              </a:prstGeom>
              <a:noFill/>
              <a:ln w="9525">
                <a:miter lim="800000"/>
                <a:headEnd/>
                <a:tailEnd/>
              </a:ln>
              <a:extLst>
                <a:ext uri="{909E8E84-426E-40DD-AFC4-6F175D3DCCD1}">
                  <a14:hiddenFill>
                    <a:noFill/>
                  </a14:hiddenFill>
                </a:ext>
              </a:extLst>
            </xdr:spPr>
          </xdr:sp>
          <xdr:sp macro="" textlink="">
            <xdr:nvSpPr>
              <xdr:cNvPr id="4215" name="Option Button 119" hidden="1">
                <a:extLst>
                  <a:ext uri="{63B3BB69-23CF-44E3-9099-C40C66FF867C}">
                    <a14:compatExt spid="_x0000_s4215"/>
                  </a:ext>
                  <a:ext uri="{FF2B5EF4-FFF2-40B4-BE49-F238E27FC236}">
                    <a16:creationId xmlns:a16="http://schemas.microsoft.com/office/drawing/2014/main" id="{00000000-0008-0000-0100-000077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16" name="Option Button 120" hidden="1">
                <a:extLst>
                  <a:ext uri="{63B3BB69-23CF-44E3-9099-C40C66FF867C}">
                    <a14:compatExt spid="_x0000_s4216"/>
                  </a:ext>
                  <a:ext uri="{FF2B5EF4-FFF2-40B4-BE49-F238E27FC236}">
                    <a16:creationId xmlns:a16="http://schemas.microsoft.com/office/drawing/2014/main" id="{00000000-0008-0000-0100-000078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42" name="Group 41">
              <a:extLst>
                <a:ext uri="{FF2B5EF4-FFF2-40B4-BE49-F238E27FC236}">
                  <a16:creationId xmlns:a16="http://schemas.microsoft.com/office/drawing/2014/main" id="{00000000-0008-0000-0100-00002A000000}"/>
                </a:ext>
              </a:extLst>
            </xdr:cNvPr>
            <xdr:cNvGrpSpPr/>
          </xdr:nvGrpSpPr>
          <xdr:grpSpPr>
            <a:xfrm>
              <a:off x="7944240" y="381902"/>
              <a:ext cx="1325561" cy="190493"/>
              <a:chOff x="7355845" y="381894"/>
              <a:chExt cx="1216705" cy="188695"/>
            </a:xfrm>
          </xdr:grpSpPr>
          <xdr:sp macro="" textlink="">
            <xdr:nvSpPr>
              <xdr:cNvPr id="4217" name="Group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7355845" y="381894"/>
                <a:ext cx="1216705" cy="188695"/>
              </a:xfrm>
              <a:prstGeom prst="rect">
                <a:avLst/>
              </a:prstGeom>
              <a:noFill/>
              <a:ln w="9525">
                <a:miter lim="800000"/>
                <a:headEnd/>
                <a:tailEnd/>
              </a:ln>
              <a:extLst>
                <a:ext uri="{909E8E84-426E-40DD-AFC4-6F175D3DCCD1}">
                  <a14:hiddenFill>
                    <a:noFill/>
                  </a14:hiddenFill>
                </a:ext>
              </a:extLst>
            </xdr:spPr>
          </xdr:sp>
          <xdr:sp macro="" textlink="">
            <xdr:nvSpPr>
              <xdr:cNvPr id="4218" name="Option Button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19" name="Option Button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43" name="Group 42">
              <a:extLst>
                <a:ext uri="{FF2B5EF4-FFF2-40B4-BE49-F238E27FC236}">
                  <a16:creationId xmlns:a16="http://schemas.microsoft.com/office/drawing/2014/main" id="{00000000-0008-0000-0100-00002B000000}"/>
                </a:ext>
              </a:extLst>
            </xdr:cNvPr>
            <xdr:cNvGrpSpPr/>
          </xdr:nvGrpSpPr>
          <xdr:grpSpPr>
            <a:xfrm>
              <a:off x="7944240" y="1428752"/>
              <a:ext cx="1325561" cy="190492"/>
              <a:chOff x="7355845" y="381877"/>
              <a:chExt cx="1216705" cy="188694"/>
            </a:xfrm>
          </xdr:grpSpPr>
          <xdr:sp macro="" textlink="">
            <xdr:nvSpPr>
              <xdr:cNvPr id="4220" name="Group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7355845" y="381877"/>
                <a:ext cx="1216705" cy="188694"/>
              </a:xfrm>
              <a:prstGeom prst="rect">
                <a:avLst/>
              </a:prstGeom>
              <a:noFill/>
              <a:ln w="9525">
                <a:miter lim="800000"/>
                <a:headEnd/>
                <a:tailEnd/>
              </a:ln>
              <a:extLst>
                <a:ext uri="{909E8E84-426E-40DD-AFC4-6F175D3DCCD1}">
                  <a14:hiddenFill>
                    <a:noFill/>
                  </a14:hiddenFill>
                </a:ext>
              </a:extLst>
            </xdr:spPr>
          </xdr:sp>
          <xdr:sp macro="" textlink="">
            <xdr:nvSpPr>
              <xdr:cNvPr id="4221" name="Option Button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22" name="Option Button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44" name="Group 43">
              <a:extLst>
                <a:ext uri="{FF2B5EF4-FFF2-40B4-BE49-F238E27FC236}">
                  <a16:creationId xmlns:a16="http://schemas.microsoft.com/office/drawing/2014/main" id="{00000000-0008-0000-0100-00002C000000}"/>
                </a:ext>
              </a:extLst>
            </xdr:cNvPr>
            <xdr:cNvGrpSpPr/>
          </xdr:nvGrpSpPr>
          <xdr:grpSpPr>
            <a:xfrm>
              <a:off x="7944240" y="1809752"/>
              <a:ext cx="1325561" cy="190492"/>
              <a:chOff x="7355845" y="381879"/>
              <a:chExt cx="1216705" cy="188696"/>
            </a:xfrm>
          </xdr:grpSpPr>
          <xdr:sp macro="" textlink="">
            <xdr:nvSpPr>
              <xdr:cNvPr id="4223" name="Group Box 127" hidden="1">
                <a:extLst>
                  <a:ext uri="{63B3BB69-23CF-44E3-9099-C40C66FF867C}">
                    <a14:compatExt spid="_x0000_s4223"/>
                  </a:ext>
                  <a:ext uri="{FF2B5EF4-FFF2-40B4-BE49-F238E27FC236}">
                    <a16:creationId xmlns:a16="http://schemas.microsoft.com/office/drawing/2014/main" id="{00000000-0008-0000-0100-00007F100000}"/>
                  </a:ext>
                </a:extLst>
              </xdr:cNvPr>
              <xdr:cNvSpPr/>
            </xdr:nvSpPr>
            <xdr:spPr bwMode="auto">
              <a:xfrm>
                <a:off x="7355845" y="381879"/>
                <a:ext cx="1216705" cy="188696"/>
              </a:xfrm>
              <a:prstGeom prst="rect">
                <a:avLst/>
              </a:prstGeom>
              <a:noFill/>
              <a:ln w="9525">
                <a:miter lim="800000"/>
                <a:headEnd/>
                <a:tailEnd/>
              </a:ln>
              <a:extLst>
                <a:ext uri="{909E8E84-426E-40DD-AFC4-6F175D3DCCD1}">
                  <a14:hiddenFill>
                    <a:noFill/>
                  </a14:hiddenFill>
                </a:ext>
              </a:extLst>
            </xdr:spPr>
          </xdr:sp>
          <xdr:sp macro="" textlink="">
            <xdr:nvSpPr>
              <xdr:cNvPr id="4224" name="Option Button 128" hidden="1">
                <a:extLst>
                  <a:ext uri="{63B3BB69-23CF-44E3-9099-C40C66FF867C}">
                    <a14:compatExt spid="_x0000_s4224"/>
                  </a:ext>
                  <a:ext uri="{FF2B5EF4-FFF2-40B4-BE49-F238E27FC236}">
                    <a16:creationId xmlns:a16="http://schemas.microsoft.com/office/drawing/2014/main" id="{00000000-0008-0000-0100-000080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25" name="Option Button 129" hidden="1">
                <a:extLst>
                  <a:ext uri="{63B3BB69-23CF-44E3-9099-C40C66FF867C}">
                    <a14:compatExt spid="_x0000_s4225"/>
                  </a:ext>
                  <a:ext uri="{FF2B5EF4-FFF2-40B4-BE49-F238E27FC236}">
                    <a16:creationId xmlns:a16="http://schemas.microsoft.com/office/drawing/2014/main" id="{00000000-0008-0000-0100-000081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45" name="Group 44">
              <a:extLst>
                <a:ext uri="{FF2B5EF4-FFF2-40B4-BE49-F238E27FC236}">
                  <a16:creationId xmlns:a16="http://schemas.microsoft.com/office/drawing/2014/main" id="{00000000-0008-0000-0100-00002D000000}"/>
                </a:ext>
              </a:extLst>
            </xdr:cNvPr>
            <xdr:cNvGrpSpPr/>
          </xdr:nvGrpSpPr>
          <xdr:grpSpPr>
            <a:xfrm>
              <a:off x="7944240" y="2286902"/>
              <a:ext cx="1325561" cy="342892"/>
              <a:chOff x="7355845" y="381891"/>
              <a:chExt cx="1216705" cy="188695"/>
            </a:xfrm>
          </xdr:grpSpPr>
          <xdr:sp macro="" textlink="">
            <xdr:nvSpPr>
              <xdr:cNvPr id="4226" name="Group Box 130" hidden="1">
                <a:extLst>
                  <a:ext uri="{63B3BB69-23CF-44E3-9099-C40C66FF867C}">
                    <a14:compatExt spid="_x0000_s4226"/>
                  </a:ext>
                  <a:ext uri="{FF2B5EF4-FFF2-40B4-BE49-F238E27FC236}">
                    <a16:creationId xmlns:a16="http://schemas.microsoft.com/office/drawing/2014/main" id="{00000000-0008-0000-0100-000082100000}"/>
                  </a:ext>
                </a:extLst>
              </xdr:cNvPr>
              <xdr:cNvSpPr/>
            </xdr:nvSpPr>
            <xdr:spPr bwMode="auto">
              <a:xfrm>
                <a:off x="7355845" y="38189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227" name="Option Button 131" hidden="1">
                <a:extLst>
                  <a:ext uri="{63B3BB69-23CF-44E3-9099-C40C66FF867C}">
                    <a14:compatExt spid="_x0000_s4227"/>
                  </a:ext>
                  <a:ext uri="{FF2B5EF4-FFF2-40B4-BE49-F238E27FC236}">
                    <a16:creationId xmlns:a16="http://schemas.microsoft.com/office/drawing/2014/main" id="{00000000-0008-0000-0100-000083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28" name="Option Button 132" hidden="1">
                <a:extLst>
                  <a:ext uri="{63B3BB69-23CF-44E3-9099-C40C66FF867C}">
                    <a14:compatExt spid="_x0000_s4228"/>
                  </a:ext>
                  <a:ext uri="{FF2B5EF4-FFF2-40B4-BE49-F238E27FC236}">
                    <a16:creationId xmlns:a16="http://schemas.microsoft.com/office/drawing/2014/main" id="{00000000-0008-0000-0100-000084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46" name="Group 45">
              <a:extLst>
                <a:ext uri="{FF2B5EF4-FFF2-40B4-BE49-F238E27FC236}">
                  <a16:creationId xmlns:a16="http://schemas.microsoft.com/office/drawing/2014/main" id="{00000000-0008-0000-0100-00002E000000}"/>
                </a:ext>
              </a:extLst>
            </xdr:cNvPr>
            <xdr:cNvGrpSpPr/>
          </xdr:nvGrpSpPr>
          <xdr:grpSpPr>
            <a:xfrm>
              <a:off x="7944240" y="3109645"/>
              <a:ext cx="1325561" cy="190492"/>
              <a:chOff x="7355845" y="381877"/>
              <a:chExt cx="1216705" cy="188694"/>
            </a:xfrm>
          </xdr:grpSpPr>
          <xdr:sp macro="" textlink="">
            <xdr:nvSpPr>
              <xdr:cNvPr id="4229" name="Group Box 133" hidden="1">
                <a:extLst>
                  <a:ext uri="{63B3BB69-23CF-44E3-9099-C40C66FF867C}">
                    <a14:compatExt spid="_x0000_s4229"/>
                  </a:ext>
                  <a:ext uri="{FF2B5EF4-FFF2-40B4-BE49-F238E27FC236}">
                    <a16:creationId xmlns:a16="http://schemas.microsoft.com/office/drawing/2014/main" id="{00000000-0008-0000-0100-000085100000}"/>
                  </a:ext>
                </a:extLst>
              </xdr:cNvPr>
              <xdr:cNvSpPr/>
            </xdr:nvSpPr>
            <xdr:spPr bwMode="auto">
              <a:xfrm>
                <a:off x="7355845" y="381877"/>
                <a:ext cx="1216705" cy="188694"/>
              </a:xfrm>
              <a:prstGeom prst="rect">
                <a:avLst/>
              </a:prstGeom>
              <a:noFill/>
              <a:ln w="9525">
                <a:miter lim="800000"/>
                <a:headEnd/>
                <a:tailEnd/>
              </a:ln>
              <a:extLst>
                <a:ext uri="{909E8E84-426E-40DD-AFC4-6F175D3DCCD1}">
                  <a14:hiddenFill>
                    <a:noFill/>
                  </a14:hiddenFill>
                </a:ext>
              </a:extLst>
            </xdr:spPr>
          </xdr:sp>
          <xdr:sp macro="" textlink="">
            <xdr:nvSpPr>
              <xdr:cNvPr id="4230" name="Option Button 134" hidden="1">
                <a:extLst>
                  <a:ext uri="{63B3BB69-23CF-44E3-9099-C40C66FF867C}">
                    <a14:compatExt spid="_x0000_s4230"/>
                  </a:ext>
                  <a:ext uri="{FF2B5EF4-FFF2-40B4-BE49-F238E27FC236}">
                    <a16:creationId xmlns:a16="http://schemas.microsoft.com/office/drawing/2014/main" id="{00000000-0008-0000-0100-000086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31" name="Option Button 135" hidden="1">
                <a:extLst>
                  <a:ext uri="{63B3BB69-23CF-44E3-9099-C40C66FF867C}">
                    <a14:compatExt spid="_x0000_s4231"/>
                  </a:ext>
                  <a:ext uri="{FF2B5EF4-FFF2-40B4-BE49-F238E27FC236}">
                    <a16:creationId xmlns:a16="http://schemas.microsoft.com/office/drawing/2014/main" id="{00000000-0008-0000-0100-000087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47" name="Group 46">
              <a:extLst>
                <a:ext uri="{FF2B5EF4-FFF2-40B4-BE49-F238E27FC236}">
                  <a16:creationId xmlns:a16="http://schemas.microsoft.com/office/drawing/2014/main" id="{00000000-0008-0000-0100-00002F000000}"/>
                </a:ext>
              </a:extLst>
            </xdr:cNvPr>
            <xdr:cNvGrpSpPr/>
          </xdr:nvGrpSpPr>
          <xdr:grpSpPr>
            <a:xfrm>
              <a:off x="7944240" y="3490645"/>
              <a:ext cx="1325561" cy="190492"/>
              <a:chOff x="7355845" y="381877"/>
              <a:chExt cx="1216705" cy="188694"/>
            </a:xfrm>
          </xdr:grpSpPr>
          <xdr:sp macro="" textlink="">
            <xdr:nvSpPr>
              <xdr:cNvPr id="4232" name="Group Box 136" hidden="1">
                <a:extLst>
                  <a:ext uri="{63B3BB69-23CF-44E3-9099-C40C66FF867C}">
                    <a14:compatExt spid="_x0000_s4232"/>
                  </a:ext>
                  <a:ext uri="{FF2B5EF4-FFF2-40B4-BE49-F238E27FC236}">
                    <a16:creationId xmlns:a16="http://schemas.microsoft.com/office/drawing/2014/main" id="{00000000-0008-0000-0100-000088100000}"/>
                  </a:ext>
                </a:extLst>
              </xdr:cNvPr>
              <xdr:cNvSpPr/>
            </xdr:nvSpPr>
            <xdr:spPr bwMode="auto">
              <a:xfrm>
                <a:off x="7355845" y="381877"/>
                <a:ext cx="1216705" cy="188694"/>
              </a:xfrm>
              <a:prstGeom prst="rect">
                <a:avLst/>
              </a:prstGeom>
              <a:noFill/>
              <a:ln w="9525">
                <a:miter lim="800000"/>
                <a:headEnd/>
                <a:tailEnd/>
              </a:ln>
              <a:extLst>
                <a:ext uri="{909E8E84-426E-40DD-AFC4-6F175D3DCCD1}">
                  <a14:hiddenFill>
                    <a:noFill/>
                  </a14:hiddenFill>
                </a:ext>
              </a:extLst>
            </xdr:spPr>
          </xdr:sp>
          <xdr:sp macro="" textlink="">
            <xdr:nvSpPr>
              <xdr:cNvPr id="4233" name="Option Button 137" hidden="1">
                <a:extLst>
                  <a:ext uri="{63B3BB69-23CF-44E3-9099-C40C66FF867C}">
                    <a14:compatExt spid="_x0000_s4233"/>
                  </a:ext>
                  <a:ext uri="{FF2B5EF4-FFF2-40B4-BE49-F238E27FC236}">
                    <a16:creationId xmlns:a16="http://schemas.microsoft.com/office/drawing/2014/main" id="{00000000-0008-0000-0100-000089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34" name="Option Button 138" hidden="1">
                <a:extLst>
                  <a:ext uri="{63B3BB69-23CF-44E3-9099-C40C66FF867C}">
                    <a14:compatExt spid="_x0000_s4234"/>
                  </a:ext>
                  <a:ext uri="{FF2B5EF4-FFF2-40B4-BE49-F238E27FC236}">
                    <a16:creationId xmlns:a16="http://schemas.microsoft.com/office/drawing/2014/main" id="{00000000-0008-0000-0100-00008A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48" name="Group 47">
              <a:extLst>
                <a:ext uri="{FF2B5EF4-FFF2-40B4-BE49-F238E27FC236}">
                  <a16:creationId xmlns:a16="http://schemas.microsoft.com/office/drawing/2014/main" id="{00000000-0008-0000-0100-000030000000}"/>
                </a:ext>
              </a:extLst>
            </xdr:cNvPr>
            <xdr:cNvGrpSpPr/>
          </xdr:nvGrpSpPr>
          <xdr:grpSpPr>
            <a:xfrm>
              <a:off x="7944240" y="3871645"/>
              <a:ext cx="1325561" cy="190492"/>
              <a:chOff x="7355845" y="381874"/>
              <a:chExt cx="1216705" cy="188695"/>
            </a:xfrm>
          </xdr:grpSpPr>
          <xdr:sp macro="" textlink="">
            <xdr:nvSpPr>
              <xdr:cNvPr id="4235" name="Group Box 139"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7355845" y="381874"/>
                <a:ext cx="1216705" cy="188695"/>
              </a:xfrm>
              <a:prstGeom prst="rect">
                <a:avLst/>
              </a:prstGeom>
              <a:noFill/>
              <a:ln w="9525">
                <a:miter lim="800000"/>
                <a:headEnd/>
                <a:tailEnd/>
              </a:ln>
              <a:extLst>
                <a:ext uri="{909E8E84-426E-40DD-AFC4-6F175D3DCCD1}">
                  <a14:hiddenFill>
                    <a:noFill/>
                  </a14:hiddenFill>
                </a:ext>
              </a:extLst>
            </xdr:spPr>
          </xdr:sp>
          <xdr:sp macro="" textlink="">
            <xdr:nvSpPr>
              <xdr:cNvPr id="4236" name="Option Button 140"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37" name="Option Button 141" hidden="1">
                <a:extLst>
                  <a:ext uri="{63B3BB69-23CF-44E3-9099-C40C66FF867C}">
                    <a14:compatExt spid="_x0000_s4237"/>
                  </a:ext>
                  <a:ext uri="{FF2B5EF4-FFF2-40B4-BE49-F238E27FC236}">
                    <a16:creationId xmlns:a16="http://schemas.microsoft.com/office/drawing/2014/main" id="{00000000-0008-0000-0100-00008D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49" name="Group 48">
              <a:extLst>
                <a:ext uri="{FF2B5EF4-FFF2-40B4-BE49-F238E27FC236}">
                  <a16:creationId xmlns:a16="http://schemas.microsoft.com/office/drawing/2014/main" id="{00000000-0008-0000-0100-000031000000}"/>
                </a:ext>
              </a:extLst>
            </xdr:cNvPr>
            <xdr:cNvGrpSpPr/>
          </xdr:nvGrpSpPr>
          <xdr:grpSpPr>
            <a:xfrm>
              <a:off x="7943881" y="1047393"/>
              <a:ext cx="1325561" cy="190492"/>
              <a:chOff x="7355845" y="381877"/>
              <a:chExt cx="1216705" cy="188694"/>
            </a:xfrm>
          </xdr:grpSpPr>
          <xdr:sp macro="" textlink="">
            <xdr:nvSpPr>
              <xdr:cNvPr id="4238" name="Group Box 142" hidden="1">
                <a:extLst>
                  <a:ext uri="{63B3BB69-23CF-44E3-9099-C40C66FF867C}">
                    <a14:compatExt spid="_x0000_s4238"/>
                  </a:ext>
                  <a:ext uri="{FF2B5EF4-FFF2-40B4-BE49-F238E27FC236}">
                    <a16:creationId xmlns:a16="http://schemas.microsoft.com/office/drawing/2014/main" id="{00000000-0008-0000-0100-00008E100000}"/>
                  </a:ext>
                </a:extLst>
              </xdr:cNvPr>
              <xdr:cNvSpPr/>
            </xdr:nvSpPr>
            <xdr:spPr bwMode="auto">
              <a:xfrm>
                <a:off x="7355845" y="381877"/>
                <a:ext cx="1216705" cy="188694"/>
              </a:xfrm>
              <a:prstGeom prst="rect">
                <a:avLst/>
              </a:prstGeom>
              <a:noFill/>
              <a:ln w="9525">
                <a:miter lim="800000"/>
                <a:headEnd/>
                <a:tailEnd/>
              </a:ln>
              <a:extLst>
                <a:ext uri="{909E8E84-426E-40DD-AFC4-6F175D3DCCD1}">
                  <a14:hiddenFill>
                    <a:noFill/>
                  </a14:hiddenFill>
                </a:ext>
              </a:extLst>
            </xdr:spPr>
          </xdr:sp>
          <xdr:sp macro="" textlink="">
            <xdr:nvSpPr>
              <xdr:cNvPr id="4239" name="Option Button 143" hidden="1">
                <a:extLst>
                  <a:ext uri="{63B3BB69-23CF-44E3-9099-C40C66FF867C}">
                    <a14:compatExt spid="_x0000_s4239"/>
                  </a:ext>
                  <a:ext uri="{FF2B5EF4-FFF2-40B4-BE49-F238E27FC236}">
                    <a16:creationId xmlns:a16="http://schemas.microsoft.com/office/drawing/2014/main" id="{00000000-0008-0000-0100-00008F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40" name="Option Button 144" hidden="1">
                <a:extLst>
                  <a:ext uri="{63B3BB69-23CF-44E3-9099-C40C66FF867C}">
                    <a14:compatExt spid="_x0000_s4240"/>
                  </a:ext>
                  <a:ext uri="{FF2B5EF4-FFF2-40B4-BE49-F238E27FC236}">
                    <a16:creationId xmlns:a16="http://schemas.microsoft.com/office/drawing/2014/main" id="{00000000-0008-0000-0100-000090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50" name="Group 49">
              <a:extLst>
                <a:ext uri="{FF2B5EF4-FFF2-40B4-BE49-F238E27FC236}">
                  <a16:creationId xmlns:a16="http://schemas.microsoft.com/office/drawing/2014/main" id="{00000000-0008-0000-0100-000032000000}"/>
                </a:ext>
              </a:extLst>
            </xdr:cNvPr>
            <xdr:cNvGrpSpPr/>
          </xdr:nvGrpSpPr>
          <xdr:grpSpPr>
            <a:xfrm>
              <a:off x="7944240" y="4252645"/>
              <a:ext cx="1325561" cy="190492"/>
              <a:chOff x="7355845" y="381877"/>
              <a:chExt cx="1216705" cy="188694"/>
            </a:xfrm>
          </xdr:grpSpPr>
          <xdr:sp macro="" textlink="">
            <xdr:nvSpPr>
              <xdr:cNvPr id="4241" name="Group Box 145" hidden="1">
                <a:extLst>
                  <a:ext uri="{63B3BB69-23CF-44E3-9099-C40C66FF867C}">
                    <a14:compatExt spid="_x0000_s4241"/>
                  </a:ext>
                  <a:ext uri="{FF2B5EF4-FFF2-40B4-BE49-F238E27FC236}">
                    <a16:creationId xmlns:a16="http://schemas.microsoft.com/office/drawing/2014/main" id="{00000000-0008-0000-0100-000091100000}"/>
                  </a:ext>
                </a:extLst>
              </xdr:cNvPr>
              <xdr:cNvSpPr/>
            </xdr:nvSpPr>
            <xdr:spPr bwMode="auto">
              <a:xfrm>
                <a:off x="7355845" y="381877"/>
                <a:ext cx="1216705" cy="188694"/>
              </a:xfrm>
              <a:prstGeom prst="rect">
                <a:avLst/>
              </a:prstGeom>
              <a:noFill/>
              <a:ln w="9525">
                <a:miter lim="800000"/>
                <a:headEnd/>
                <a:tailEnd/>
              </a:ln>
              <a:extLst>
                <a:ext uri="{909E8E84-426E-40DD-AFC4-6F175D3DCCD1}">
                  <a14:hiddenFill>
                    <a:noFill/>
                  </a14:hiddenFill>
                </a:ext>
              </a:extLst>
            </xdr:spPr>
          </xdr:sp>
          <xdr:sp macro="" textlink="">
            <xdr:nvSpPr>
              <xdr:cNvPr id="4242" name="Option Button 146" hidden="1">
                <a:extLst>
                  <a:ext uri="{63B3BB69-23CF-44E3-9099-C40C66FF867C}">
                    <a14:compatExt spid="_x0000_s4242"/>
                  </a:ext>
                  <a:ext uri="{FF2B5EF4-FFF2-40B4-BE49-F238E27FC236}">
                    <a16:creationId xmlns:a16="http://schemas.microsoft.com/office/drawing/2014/main" id="{00000000-0008-0000-0100-00009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43" name="Option Button 147" hidden="1">
                <a:extLst>
                  <a:ext uri="{63B3BB69-23CF-44E3-9099-C40C66FF867C}">
                    <a14:compatExt spid="_x0000_s4243"/>
                  </a:ext>
                  <a:ext uri="{FF2B5EF4-FFF2-40B4-BE49-F238E27FC236}">
                    <a16:creationId xmlns:a16="http://schemas.microsoft.com/office/drawing/2014/main" id="{00000000-0008-0000-0100-00009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51" name="Group 50">
              <a:extLst>
                <a:ext uri="{FF2B5EF4-FFF2-40B4-BE49-F238E27FC236}">
                  <a16:creationId xmlns:a16="http://schemas.microsoft.com/office/drawing/2014/main" id="{00000000-0008-0000-0100-000033000000}"/>
                </a:ext>
              </a:extLst>
            </xdr:cNvPr>
            <xdr:cNvGrpSpPr/>
          </xdr:nvGrpSpPr>
          <xdr:grpSpPr>
            <a:xfrm>
              <a:off x="7944240" y="4633645"/>
              <a:ext cx="1325561" cy="190492"/>
              <a:chOff x="7355845" y="381877"/>
              <a:chExt cx="1216705" cy="188694"/>
            </a:xfrm>
          </xdr:grpSpPr>
          <xdr:sp macro="" textlink="">
            <xdr:nvSpPr>
              <xdr:cNvPr id="4244" name="Group Box 148" hidden="1">
                <a:extLst>
                  <a:ext uri="{63B3BB69-23CF-44E3-9099-C40C66FF867C}">
                    <a14:compatExt spid="_x0000_s4244"/>
                  </a:ext>
                  <a:ext uri="{FF2B5EF4-FFF2-40B4-BE49-F238E27FC236}">
                    <a16:creationId xmlns:a16="http://schemas.microsoft.com/office/drawing/2014/main" id="{00000000-0008-0000-0100-000094100000}"/>
                  </a:ext>
                </a:extLst>
              </xdr:cNvPr>
              <xdr:cNvSpPr/>
            </xdr:nvSpPr>
            <xdr:spPr bwMode="auto">
              <a:xfrm>
                <a:off x="7355845" y="381877"/>
                <a:ext cx="1216705" cy="188694"/>
              </a:xfrm>
              <a:prstGeom prst="rect">
                <a:avLst/>
              </a:prstGeom>
              <a:noFill/>
              <a:ln w="9525">
                <a:miter lim="800000"/>
                <a:headEnd/>
                <a:tailEnd/>
              </a:ln>
              <a:extLst>
                <a:ext uri="{909E8E84-426E-40DD-AFC4-6F175D3DCCD1}">
                  <a14:hiddenFill>
                    <a:noFill/>
                  </a14:hiddenFill>
                </a:ext>
              </a:extLst>
            </xdr:spPr>
          </xdr:sp>
          <xdr:sp macro="" textlink="">
            <xdr:nvSpPr>
              <xdr:cNvPr id="4245" name="Option Button 149" hidden="1">
                <a:extLst>
                  <a:ext uri="{63B3BB69-23CF-44E3-9099-C40C66FF867C}">
                    <a14:compatExt spid="_x0000_s4245"/>
                  </a:ext>
                  <a:ext uri="{FF2B5EF4-FFF2-40B4-BE49-F238E27FC236}">
                    <a16:creationId xmlns:a16="http://schemas.microsoft.com/office/drawing/2014/main" id="{00000000-0008-0000-0100-00009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46" name="Option Button 150" hidden="1">
                <a:extLst>
                  <a:ext uri="{63B3BB69-23CF-44E3-9099-C40C66FF867C}">
                    <a14:compatExt spid="_x0000_s4246"/>
                  </a:ext>
                  <a:ext uri="{FF2B5EF4-FFF2-40B4-BE49-F238E27FC236}">
                    <a16:creationId xmlns:a16="http://schemas.microsoft.com/office/drawing/2014/main" id="{00000000-0008-0000-0100-00009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38"/>
  <sheetViews>
    <sheetView tabSelected="1" view="pageLayout" topLeftCell="A312" zoomScale="85" zoomScaleNormal="100" zoomScalePageLayoutView="85" workbookViewId="0">
      <selection activeCell="J168" sqref="I168:J168"/>
    </sheetView>
  </sheetViews>
  <sheetFormatPr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7.85546875" style="1" customWidth="1"/>
    <col min="13" max="13" width="5.5703125" style="1" customWidth="1"/>
    <col min="14" max="16" width="6" style="1" customWidth="1"/>
    <col min="17" max="17" width="4.85546875" style="1" customWidth="1"/>
    <col min="18" max="18" width="6" style="1" customWidth="1"/>
    <col min="19" max="19" width="6.140625" style="1" customWidth="1"/>
    <col min="20" max="20" width="9.28515625" style="1" customWidth="1"/>
    <col min="21" max="26" width="9.140625" style="1"/>
    <col min="27" max="27" width="11" style="1" customWidth="1"/>
    <col min="28" max="16384" width="9.140625" style="1"/>
  </cols>
  <sheetData>
    <row r="1" spans="1:28" ht="15.75" customHeight="1" x14ac:dyDescent="0.2">
      <c r="A1" s="212" t="s">
        <v>150</v>
      </c>
      <c r="B1" s="212"/>
      <c r="C1" s="212"/>
      <c r="D1" s="212"/>
      <c r="E1" s="212"/>
      <c r="F1" s="212"/>
      <c r="G1" s="212"/>
      <c r="H1" s="212"/>
      <c r="I1" s="212"/>
      <c r="J1" s="212"/>
      <c r="K1" s="212"/>
      <c r="M1" s="214" t="s">
        <v>19</v>
      </c>
      <c r="N1" s="214"/>
      <c r="O1" s="214"/>
      <c r="P1" s="214"/>
      <c r="Q1" s="214"/>
      <c r="R1" s="214"/>
      <c r="S1" s="214"/>
      <c r="T1" s="214"/>
    </row>
    <row r="2" spans="1:28" ht="6.75" customHeight="1" x14ac:dyDescent="0.2">
      <c r="A2" s="212"/>
      <c r="B2" s="212"/>
      <c r="C2" s="212"/>
      <c r="D2" s="212"/>
      <c r="E2" s="212"/>
      <c r="F2" s="212"/>
      <c r="G2" s="212"/>
      <c r="H2" s="212"/>
      <c r="I2" s="212"/>
      <c r="J2" s="212"/>
      <c r="K2" s="212"/>
    </row>
    <row r="3" spans="1:28" ht="24" customHeight="1" x14ac:dyDescent="0.2">
      <c r="A3" s="213" t="s">
        <v>0</v>
      </c>
      <c r="B3" s="213"/>
      <c r="C3" s="213"/>
      <c r="D3" s="213"/>
      <c r="E3" s="213"/>
      <c r="F3" s="213"/>
      <c r="G3" s="213"/>
      <c r="H3" s="213"/>
      <c r="I3" s="213"/>
      <c r="J3" s="213"/>
      <c r="K3" s="213"/>
      <c r="M3" s="219"/>
      <c r="N3" s="142"/>
      <c r="O3" s="87" t="s">
        <v>35</v>
      </c>
      <c r="P3" s="88"/>
      <c r="Q3" s="89"/>
      <c r="R3" s="87" t="s">
        <v>36</v>
      </c>
      <c r="S3" s="88"/>
      <c r="T3" s="89"/>
      <c r="U3" s="246" t="str">
        <f>IF(O4&gt;=12,"Corect","Trebuie alocate cel puțin 12 de ore pe săptămână")</f>
        <v>Corect</v>
      </c>
      <c r="V3" s="247"/>
      <c r="W3" s="247"/>
      <c r="X3" s="247"/>
    </row>
    <row r="4" spans="1:28" ht="17.25" customHeight="1" x14ac:dyDescent="0.2">
      <c r="A4" s="215" t="s">
        <v>151</v>
      </c>
      <c r="B4" s="215"/>
      <c r="C4" s="215"/>
      <c r="D4" s="215"/>
      <c r="E4" s="215"/>
      <c r="F4" s="215"/>
      <c r="G4" s="215"/>
      <c r="H4" s="215"/>
      <c r="I4" s="215"/>
      <c r="J4" s="215"/>
      <c r="K4" s="215"/>
      <c r="M4" s="220" t="s">
        <v>14</v>
      </c>
      <c r="N4" s="221"/>
      <c r="O4" s="222">
        <f>N42</f>
        <v>15</v>
      </c>
      <c r="P4" s="223"/>
      <c r="Q4" s="224"/>
      <c r="R4" s="222">
        <f>N54</f>
        <v>18</v>
      </c>
      <c r="S4" s="223"/>
      <c r="T4" s="224"/>
      <c r="U4" s="246" t="str">
        <f>IF(R4&gt;=12,"Corect","Trebuie alocate cel puțin 12 de ore pe săptămână")</f>
        <v>Corect</v>
      </c>
      <c r="V4" s="247"/>
      <c r="W4" s="247"/>
      <c r="X4" s="247"/>
    </row>
    <row r="5" spans="1:28" ht="16.5" customHeight="1" x14ac:dyDescent="0.2">
      <c r="A5" s="215"/>
      <c r="B5" s="215"/>
      <c r="C5" s="215"/>
      <c r="D5" s="215"/>
      <c r="E5" s="215"/>
      <c r="F5" s="215"/>
      <c r="G5" s="215"/>
      <c r="H5" s="215"/>
      <c r="I5" s="215"/>
      <c r="J5" s="215"/>
      <c r="K5" s="215"/>
      <c r="M5" s="220" t="s">
        <v>15</v>
      </c>
      <c r="N5" s="221"/>
      <c r="O5" s="222">
        <f>N71</f>
        <v>15</v>
      </c>
      <c r="P5" s="223"/>
      <c r="Q5" s="224"/>
      <c r="R5" s="222">
        <f>N83</f>
        <v>18</v>
      </c>
      <c r="S5" s="223"/>
      <c r="T5" s="224"/>
      <c r="U5" s="246" t="str">
        <f>IF(O5&gt;=12,"Corect","Trebuie alocate cel puțin 12 de ore pe săptămână")</f>
        <v>Corect</v>
      </c>
      <c r="V5" s="247"/>
      <c r="W5" s="247"/>
      <c r="X5" s="247"/>
    </row>
    <row r="6" spans="1:28" ht="15" customHeight="1" x14ac:dyDescent="0.2">
      <c r="A6" s="232" t="s">
        <v>152</v>
      </c>
      <c r="B6" s="232"/>
      <c r="C6" s="232"/>
      <c r="D6" s="232"/>
      <c r="E6" s="232"/>
      <c r="F6" s="232"/>
      <c r="G6" s="232"/>
      <c r="H6" s="232"/>
      <c r="I6" s="232"/>
      <c r="J6" s="232"/>
      <c r="K6" s="232"/>
      <c r="M6" s="238"/>
      <c r="N6" s="238"/>
      <c r="O6" s="237"/>
      <c r="P6" s="237"/>
      <c r="Q6" s="237"/>
      <c r="R6" s="237"/>
      <c r="S6" s="237"/>
      <c r="T6" s="237"/>
      <c r="U6" s="246" t="str">
        <f>IF(R5&gt;=12,"Corect","Trebuie alocate cel puțin 12 de ore pe săptămână")</f>
        <v>Corect</v>
      </c>
      <c r="V6" s="247"/>
      <c r="W6" s="247"/>
      <c r="X6" s="247"/>
    </row>
    <row r="7" spans="1:28" ht="18" customHeight="1" x14ac:dyDescent="0.2">
      <c r="A7" s="239" t="s">
        <v>153</v>
      </c>
      <c r="B7" s="239"/>
      <c r="C7" s="239"/>
      <c r="D7" s="239"/>
      <c r="E7" s="239"/>
      <c r="F7" s="239"/>
      <c r="G7" s="239"/>
      <c r="H7" s="239"/>
      <c r="I7" s="239"/>
      <c r="J7" s="239"/>
      <c r="K7" s="239"/>
    </row>
    <row r="8" spans="1:28" ht="18.75" customHeight="1" x14ac:dyDescent="0.2">
      <c r="A8" s="240" t="s">
        <v>154</v>
      </c>
      <c r="B8" s="240"/>
      <c r="C8" s="240"/>
      <c r="D8" s="240"/>
      <c r="E8" s="240"/>
      <c r="F8" s="240"/>
      <c r="G8" s="240"/>
      <c r="H8" s="240"/>
      <c r="I8" s="240"/>
      <c r="J8" s="240"/>
      <c r="K8" s="240"/>
      <c r="M8" s="239" t="s">
        <v>94</v>
      </c>
      <c r="N8" s="239"/>
      <c r="O8" s="239"/>
      <c r="P8" s="239"/>
      <c r="Q8" s="239"/>
      <c r="R8" s="239"/>
      <c r="S8" s="239"/>
      <c r="T8" s="239"/>
    </row>
    <row r="9" spans="1:28" ht="15" customHeight="1" x14ac:dyDescent="0.2">
      <c r="A9" s="218" t="s">
        <v>97</v>
      </c>
      <c r="B9" s="218"/>
      <c r="C9" s="218"/>
      <c r="D9" s="218"/>
      <c r="E9" s="218"/>
      <c r="F9" s="218"/>
      <c r="G9" s="218"/>
      <c r="H9" s="218"/>
      <c r="I9" s="218"/>
      <c r="J9" s="218"/>
      <c r="K9" s="218"/>
      <c r="M9" s="239"/>
      <c r="N9" s="239"/>
      <c r="O9" s="239"/>
      <c r="P9" s="239"/>
      <c r="Q9" s="239"/>
      <c r="R9" s="239"/>
      <c r="S9" s="239"/>
      <c r="T9" s="239"/>
      <c r="U9" s="248" t="s">
        <v>91</v>
      </c>
      <c r="V9" s="249"/>
      <c r="W9" s="249"/>
      <c r="X9" s="250"/>
      <c r="Y9" s="250"/>
      <c r="Z9" s="250"/>
    </row>
    <row r="10" spans="1:28" ht="16.5" customHeight="1" x14ac:dyDescent="0.2">
      <c r="A10" s="218" t="s">
        <v>60</v>
      </c>
      <c r="B10" s="218"/>
      <c r="C10" s="218"/>
      <c r="D10" s="218"/>
      <c r="E10" s="218"/>
      <c r="F10" s="218"/>
      <c r="G10" s="218"/>
      <c r="H10" s="218"/>
      <c r="I10" s="218"/>
      <c r="J10" s="218"/>
      <c r="K10" s="218"/>
      <c r="M10" s="239"/>
      <c r="N10" s="239"/>
      <c r="O10" s="239"/>
      <c r="P10" s="239"/>
      <c r="Q10" s="239"/>
      <c r="R10" s="239"/>
      <c r="S10" s="239"/>
      <c r="T10" s="239"/>
      <c r="U10" s="249"/>
      <c r="V10" s="249"/>
      <c r="W10" s="249"/>
      <c r="X10" s="250"/>
      <c r="Y10" s="250"/>
      <c r="Z10" s="250"/>
    </row>
    <row r="11" spans="1:28" x14ac:dyDescent="0.2">
      <c r="A11" s="218" t="s">
        <v>17</v>
      </c>
      <c r="B11" s="218"/>
      <c r="C11" s="218"/>
      <c r="D11" s="218"/>
      <c r="E11" s="218"/>
      <c r="F11" s="218"/>
      <c r="G11" s="218"/>
      <c r="H11" s="218"/>
      <c r="I11" s="218"/>
      <c r="J11" s="218"/>
      <c r="K11" s="218"/>
      <c r="M11" s="239"/>
      <c r="N11" s="239"/>
      <c r="O11" s="239"/>
      <c r="P11" s="239"/>
      <c r="Q11" s="239"/>
      <c r="R11" s="239"/>
      <c r="S11" s="239"/>
      <c r="T11" s="239"/>
      <c r="U11" s="249"/>
      <c r="V11" s="249"/>
      <c r="W11" s="249"/>
      <c r="X11" s="250"/>
      <c r="Y11" s="250"/>
      <c r="Z11" s="250"/>
    </row>
    <row r="12" spans="1:28" ht="10.5" customHeight="1" x14ac:dyDescent="0.2">
      <c r="A12" s="218" t="s">
        <v>155</v>
      </c>
      <c r="B12" s="218"/>
      <c r="C12" s="218"/>
      <c r="D12" s="218"/>
      <c r="E12" s="218"/>
      <c r="F12" s="218"/>
      <c r="G12" s="218"/>
      <c r="H12" s="218"/>
      <c r="I12" s="218"/>
      <c r="J12" s="218"/>
      <c r="K12" s="218"/>
      <c r="M12" s="2"/>
      <c r="N12" s="2"/>
      <c r="O12" s="2"/>
      <c r="P12" s="2"/>
      <c r="Q12" s="2"/>
      <c r="R12" s="2"/>
      <c r="U12" s="249"/>
      <c r="V12" s="249"/>
      <c r="W12" s="249"/>
      <c r="X12" s="250"/>
      <c r="Y12" s="250"/>
      <c r="Z12" s="250"/>
    </row>
    <row r="13" spans="1:28" x14ac:dyDescent="0.2">
      <c r="A13" s="241" t="s">
        <v>69</v>
      </c>
      <c r="B13" s="241"/>
      <c r="C13" s="241"/>
      <c r="D13" s="241"/>
      <c r="E13" s="241"/>
      <c r="F13" s="241"/>
      <c r="G13" s="241"/>
      <c r="H13" s="241"/>
      <c r="I13" s="241"/>
      <c r="J13" s="241"/>
      <c r="K13" s="241"/>
      <c r="M13" s="225" t="s">
        <v>20</v>
      </c>
      <c r="N13" s="225"/>
      <c r="O13" s="225"/>
      <c r="P13" s="225"/>
      <c r="Q13" s="225"/>
      <c r="R13" s="225"/>
      <c r="S13" s="225"/>
      <c r="T13" s="225"/>
    </row>
    <row r="14" spans="1:28" ht="12.75" customHeight="1" x14ac:dyDescent="0.2">
      <c r="A14" s="241" t="s">
        <v>61</v>
      </c>
      <c r="B14" s="241"/>
      <c r="C14" s="241"/>
      <c r="D14" s="241"/>
      <c r="E14" s="241"/>
      <c r="F14" s="241"/>
      <c r="G14" s="241"/>
      <c r="H14" s="241"/>
      <c r="I14" s="241"/>
      <c r="J14" s="241"/>
      <c r="K14" s="241"/>
      <c r="M14" s="226" t="s">
        <v>156</v>
      </c>
      <c r="N14" s="226"/>
      <c r="O14" s="226"/>
      <c r="P14" s="226"/>
      <c r="Q14" s="226"/>
      <c r="R14" s="226"/>
      <c r="S14" s="226"/>
      <c r="T14" s="226"/>
    </row>
    <row r="15" spans="1:28" ht="12.75" customHeight="1" x14ac:dyDescent="0.2">
      <c r="A15" s="306" t="s">
        <v>263</v>
      </c>
      <c r="B15" s="306"/>
      <c r="C15" s="306"/>
      <c r="D15" s="306"/>
      <c r="E15" s="306"/>
      <c r="F15" s="306"/>
      <c r="G15" s="306"/>
      <c r="H15" s="306"/>
      <c r="I15" s="306"/>
      <c r="J15" s="306"/>
      <c r="K15" s="306"/>
      <c r="M15" s="226"/>
      <c r="N15" s="226"/>
      <c r="O15" s="226"/>
      <c r="P15" s="226"/>
      <c r="Q15" s="226"/>
      <c r="R15" s="226"/>
      <c r="S15" s="226"/>
      <c r="T15" s="226"/>
      <c r="U15" s="251" t="s">
        <v>92</v>
      </c>
      <c r="V15" s="251"/>
      <c r="W15" s="251"/>
      <c r="X15" s="251"/>
      <c r="Y15" s="251"/>
      <c r="Z15" s="251"/>
    </row>
    <row r="16" spans="1:28" ht="12.75" customHeight="1" x14ac:dyDescent="0.25">
      <c r="A16" s="306" t="s">
        <v>264</v>
      </c>
      <c r="B16" s="306"/>
      <c r="C16" s="306"/>
      <c r="D16" s="306"/>
      <c r="E16" s="306"/>
      <c r="F16" s="306"/>
      <c r="G16" s="306"/>
      <c r="H16" s="306"/>
      <c r="I16" s="306"/>
      <c r="J16" s="306"/>
      <c r="K16" s="306"/>
      <c r="M16" s="226" t="s">
        <v>157</v>
      </c>
      <c r="N16" s="226"/>
      <c r="O16" s="226"/>
      <c r="P16" s="226"/>
      <c r="Q16" s="226"/>
      <c r="R16" s="226"/>
      <c r="S16" s="226"/>
      <c r="T16" s="226"/>
      <c r="U16" s="251"/>
      <c r="V16" s="251"/>
      <c r="W16" s="251"/>
      <c r="X16" s="251"/>
      <c r="Y16" s="251"/>
      <c r="Z16" s="251"/>
      <c r="AA16" s="254"/>
      <c r="AB16" s="255"/>
    </row>
    <row r="17" spans="1:28" ht="12.75" customHeight="1" x14ac:dyDescent="0.2">
      <c r="A17" s="218" t="s">
        <v>1</v>
      </c>
      <c r="B17" s="218"/>
      <c r="C17" s="218"/>
      <c r="D17" s="218"/>
      <c r="E17" s="218"/>
      <c r="F17" s="218"/>
      <c r="G17" s="218"/>
      <c r="H17" s="218"/>
      <c r="I17" s="218"/>
      <c r="J17" s="218"/>
      <c r="K17" s="218"/>
      <c r="M17" s="226"/>
      <c r="N17" s="226"/>
      <c r="O17" s="226"/>
      <c r="P17" s="226"/>
      <c r="Q17" s="226"/>
      <c r="R17" s="226"/>
      <c r="S17" s="226"/>
      <c r="T17" s="226"/>
      <c r="U17" s="251"/>
      <c r="V17" s="251"/>
      <c r="W17" s="251"/>
      <c r="X17" s="251"/>
      <c r="Y17" s="251"/>
      <c r="Z17" s="251"/>
    </row>
    <row r="18" spans="1:28" ht="14.25" customHeight="1" x14ac:dyDescent="0.2">
      <c r="A18" s="218" t="s">
        <v>70</v>
      </c>
      <c r="B18" s="218"/>
      <c r="C18" s="218"/>
      <c r="D18" s="218"/>
      <c r="E18" s="218"/>
      <c r="F18" s="218"/>
      <c r="G18" s="218"/>
      <c r="H18" s="218"/>
      <c r="I18" s="218"/>
      <c r="J18" s="218"/>
      <c r="K18" s="218"/>
      <c r="M18" s="64"/>
      <c r="N18" s="64"/>
      <c r="O18" s="64"/>
      <c r="P18" s="64"/>
      <c r="Q18" s="64"/>
      <c r="R18" s="64"/>
      <c r="S18" s="64"/>
      <c r="T18" s="64"/>
    </row>
    <row r="19" spans="1:28" x14ac:dyDescent="0.2">
      <c r="A19" s="218"/>
      <c r="B19" s="218"/>
      <c r="C19" s="218"/>
      <c r="D19" s="218"/>
      <c r="E19" s="218"/>
      <c r="F19" s="218"/>
      <c r="G19" s="218"/>
      <c r="H19" s="218"/>
      <c r="I19" s="218"/>
      <c r="J19" s="218"/>
      <c r="K19" s="218"/>
      <c r="M19" s="64"/>
      <c r="N19" s="64"/>
      <c r="O19" s="64"/>
      <c r="P19" s="64"/>
      <c r="Q19" s="64"/>
      <c r="R19" s="64"/>
      <c r="S19" s="64"/>
      <c r="T19" s="64"/>
    </row>
    <row r="20" spans="1:28" ht="7.5" customHeight="1" x14ac:dyDescent="0.2">
      <c r="A20" s="239" t="s">
        <v>82</v>
      </c>
      <c r="B20" s="239"/>
      <c r="C20" s="239"/>
      <c r="D20" s="239"/>
      <c r="E20" s="239"/>
      <c r="F20" s="239"/>
      <c r="G20" s="239"/>
      <c r="H20" s="239"/>
      <c r="I20" s="239"/>
      <c r="J20" s="239"/>
      <c r="K20" s="239"/>
      <c r="M20" s="2"/>
      <c r="N20" s="2"/>
      <c r="O20" s="2"/>
      <c r="P20" s="2"/>
      <c r="Q20" s="2"/>
      <c r="R20" s="2"/>
      <c r="U20" s="252" t="s">
        <v>93</v>
      </c>
      <c r="V20" s="253"/>
      <c r="W20" s="253"/>
      <c r="X20" s="253"/>
      <c r="Y20" s="253"/>
      <c r="Z20" s="253"/>
      <c r="AA20" s="85"/>
    </row>
    <row r="21" spans="1:28" ht="15" customHeight="1" x14ac:dyDescent="0.2">
      <c r="A21" s="239"/>
      <c r="B21" s="239"/>
      <c r="C21" s="239"/>
      <c r="D21" s="239"/>
      <c r="E21" s="239"/>
      <c r="F21" s="239"/>
      <c r="G21" s="239"/>
      <c r="H21" s="239"/>
      <c r="I21" s="239"/>
      <c r="J21" s="239"/>
      <c r="K21" s="239"/>
      <c r="M21" s="64" t="s">
        <v>105</v>
      </c>
      <c r="N21" s="64"/>
      <c r="O21" s="64"/>
      <c r="P21" s="64"/>
      <c r="Q21" s="64"/>
      <c r="R21" s="64"/>
      <c r="S21" s="64"/>
      <c r="T21" s="64"/>
      <c r="U21" s="85"/>
      <c r="V21" s="85"/>
      <c r="W21" s="85"/>
      <c r="X21" s="85"/>
      <c r="Y21" s="85"/>
      <c r="Z21" s="85"/>
      <c r="AA21" s="85"/>
    </row>
    <row r="22" spans="1:28" ht="15" customHeight="1" x14ac:dyDescent="0.2">
      <c r="A22" s="239"/>
      <c r="B22" s="239"/>
      <c r="C22" s="239"/>
      <c r="D22" s="239"/>
      <c r="E22" s="239"/>
      <c r="F22" s="239"/>
      <c r="G22" s="239"/>
      <c r="H22" s="239"/>
      <c r="I22" s="239"/>
      <c r="J22" s="239"/>
      <c r="K22" s="239"/>
      <c r="M22" s="64"/>
      <c r="N22" s="64"/>
      <c r="O22" s="64"/>
      <c r="P22" s="64"/>
      <c r="Q22" s="64"/>
      <c r="R22" s="64"/>
      <c r="S22" s="64"/>
      <c r="T22" s="64"/>
      <c r="U22" s="85"/>
      <c r="V22" s="85"/>
      <c r="W22" s="85"/>
      <c r="X22" s="85"/>
      <c r="Y22" s="85"/>
      <c r="Z22" s="85"/>
      <c r="AA22" s="85"/>
    </row>
    <row r="23" spans="1:28" ht="24" customHeight="1" x14ac:dyDescent="0.2">
      <c r="A23" s="239"/>
      <c r="B23" s="239"/>
      <c r="C23" s="239"/>
      <c r="D23" s="239"/>
      <c r="E23" s="239"/>
      <c r="F23" s="239"/>
      <c r="G23" s="239"/>
      <c r="H23" s="239"/>
      <c r="I23" s="239"/>
      <c r="J23" s="239"/>
      <c r="K23" s="239"/>
      <c r="M23" s="64"/>
      <c r="N23" s="64"/>
      <c r="O23" s="64"/>
      <c r="P23" s="64"/>
      <c r="Q23" s="64"/>
      <c r="R23" s="64"/>
      <c r="S23" s="64"/>
      <c r="T23" s="64"/>
      <c r="U23" s="85"/>
      <c r="V23" s="85"/>
      <c r="W23" s="85"/>
      <c r="X23" s="85"/>
      <c r="Y23" s="85"/>
      <c r="Z23" s="85"/>
      <c r="AA23" s="85"/>
    </row>
    <row r="24" spans="1:28" ht="13.5" customHeight="1" x14ac:dyDescent="0.2">
      <c r="A24" s="2"/>
      <c r="B24" s="2"/>
      <c r="C24" s="2"/>
      <c r="D24" s="2"/>
      <c r="E24" s="2"/>
      <c r="F24" s="2"/>
      <c r="G24" s="2"/>
      <c r="H24" s="2"/>
      <c r="I24" s="2"/>
      <c r="J24" s="2"/>
      <c r="K24" s="2"/>
      <c r="M24" s="3"/>
      <c r="N24" s="3"/>
      <c r="O24" s="3"/>
      <c r="P24" s="3"/>
      <c r="Q24" s="3"/>
      <c r="R24" s="3"/>
    </row>
    <row r="25" spans="1:28" ht="15" customHeight="1" x14ac:dyDescent="0.25">
      <c r="A25" s="184" t="s">
        <v>16</v>
      </c>
      <c r="B25" s="184"/>
      <c r="C25" s="184"/>
      <c r="D25" s="184"/>
      <c r="E25" s="184"/>
      <c r="F25" s="184"/>
      <c r="G25" s="184"/>
      <c r="H25" s="235"/>
      <c r="I25" s="236"/>
      <c r="J25" s="236"/>
      <c r="K25" s="236"/>
      <c r="M25" s="64" t="s">
        <v>158</v>
      </c>
      <c r="N25" s="64"/>
      <c r="O25" s="64"/>
      <c r="P25" s="64"/>
      <c r="Q25" s="64"/>
      <c r="R25" s="64"/>
      <c r="S25" s="64"/>
      <c r="T25" s="64"/>
      <c r="U25" s="256" t="s">
        <v>131</v>
      </c>
      <c r="V25" s="257"/>
      <c r="W25" s="257"/>
      <c r="X25" s="257"/>
      <c r="Y25" s="257"/>
      <c r="Z25" s="257"/>
      <c r="AA25" s="257"/>
      <c r="AB25" s="257"/>
    </row>
    <row r="26" spans="1:28" ht="26.25" customHeight="1" x14ac:dyDescent="0.2">
      <c r="A26" s="4"/>
      <c r="B26" s="87" t="s">
        <v>2</v>
      </c>
      <c r="C26" s="89"/>
      <c r="D26" s="87" t="s">
        <v>3</v>
      </c>
      <c r="E26" s="88"/>
      <c r="F26" s="89"/>
      <c r="G26" s="79" t="s">
        <v>18</v>
      </c>
      <c r="H26" s="79" t="s">
        <v>10</v>
      </c>
      <c r="I26" s="87" t="s">
        <v>4</v>
      </c>
      <c r="J26" s="88"/>
      <c r="K26" s="89"/>
      <c r="M26" s="64"/>
      <c r="N26" s="64"/>
      <c r="O26" s="64"/>
      <c r="P26" s="64"/>
      <c r="Q26" s="64"/>
      <c r="R26" s="64"/>
      <c r="S26" s="64"/>
      <c r="T26" s="64"/>
      <c r="U26" s="257"/>
      <c r="V26" s="257"/>
      <c r="W26" s="257"/>
      <c r="X26" s="257"/>
      <c r="Y26" s="257"/>
      <c r="Z26" s="257"/>
      <c r="AA26" s="257"/>
      <c r="AB26" s="257"/>
    </row>
    <row r="27" spans="1:28" ht="14.25" customHeight="1" x14ac:dyDescent="0.2">
      <c r="A27" s="4"/>
      <c r="B27" s="5" t="s">
        <v>5</v>
      </c>
      <c r="C27" s="5" t="s">
        <v>6</v>
      </c>
      <c r="D27" s="5" t="s">
        <v>7</v>
      </c>
      <c r="E27" s="5" t="s">
        <v>8</v>
      </c>
      <c r="F27" s="5" t="s">
        <v>9</v>
      </c>
      <c r="G27" s="81"/>
      <c r="H27" s="81"/>
      <c r="I27" s="5" t="s">
        <v>11</v>
      </c>
      <c r="J27" s="5" t="s">
        <v>12</v>
      </c>
      <c r="K27" s="5" t="s">
        <v>13</v>
      </c>
      <c r="M27" s="64"/>
      <c r="N27" s="64"/>
      <c r="O27" s="64"/>
      <c r="P27" s="64"/>
      <c r="Q27" s="64"/>
      <c r="R27" s="64"/>
      <c r="S27" s="64"/>
      <c r="T27" s="64"/>
      <c r="U27" s="258"/>
      <c r="V27" s="258"/>
      <c r="W27" s="258"/>
      <c r="X27" s="258"/>
      <c r="Y27" s="258"/>
      <c r="Z27" s="258"/>
      <c r="AA27" s="258"/>
      <c r="AB27" s="258"/>
    </row>
    <row r="28" spans="1:28" ht="17.25" customHeight="1" x14ac:dyDescent="0.2">
      <c r="A28" s="6" t="s">
        <v>14</v>
      </c>
      <c r="B28" s="7">
        <v>14</v>
      </c>
      <c r="C28" s="7">
        <v>14</v>
      </c>
      <c r="D28" s="52">
        <v>3</v>
      </c>
      <c r="E28" s="52">
        <v>3</v>
      </c>
      <c r="F28" s="52">
        <v>2</v>
      </c>
      <c r="G28" s="52"/>
      <c r="H28" s="53" t="s">
        <v>262</v>
      </c>
      <c r="I28" s="52">
        <v>2</v>
      </c>
      <c r="J28" s="52">
        <v>1</v>
      </c>
      <c r="K28" s="52">
        <v>13</v>
      </c>
      <c r="M28" s="64"/>
      <c r="N28" s="64"/>
      <c r="O28" s="64"/>
      <c r="P28" s="64"/>
      <c r="Q28" s="64"/>
      <c r="R28" s="64"/>
      <c r="S28" s="64"/>
      <c r="T28" s="64"/>
      <c r="U28" s="245" t="str">
        <f t="shared" ref="U28" si="0">IF(SUM(B28:K28)=52,"Corect","Suma trebuie să fie 52")</f>
        <v>Corect</v>
      </c>
      <c r="V28" s="245"/>
    </row>
    <row r="29" spans="1:28" ht="15" customHeight="1" x14ac:dyDescent="0.2">
      <c r="A29" s="6" t="s">
        <v>15</v>
      </c>
      <c r="B29" s="7">
        <v>14</v>
      </c>
      <c r="C29" s="7">
        <v>12</v>
      </c>
      <c r="D29" s="52">
        <v>3</v>
      </c>
      <c r="E29" s="52">
        <v>3</v>
      </c>
      <c r="F29" s="52">
        <v>2</v>
      </c>
      <c r="G29" s="52"/>
      <c r="H29" s="52">
        <v>2</v>
      </c>
      <c r="I29" s="52">
        <v>2</v>
      </c>
      <c r="J29" s="52">
        <v>1</v>
      </c>
      <c r="K29" s="52">
        <v>13</v>
      </c>
      <c r="M29" s="64"/>
      <c r="N29" s="64"/>
      <c r="O29" s="64"/>
      <c r="P29" s="64"/>
      <c r="Q29" s="64"/>
      <c r="R29" s="64"/>
      <c r="S29" s="64"/>
      <c r="T29" s="64"/>
      <c r="U29" s="245" t="str">
        <f t="shared" ref="U29" si="1">IF(SUM(B29:K29)=52,"Corect","Suma trebuie să fie 52")</f>
        <v>Corect</v>
      </c>
      <c r="V29" s="245"/>
    </row>
    <row r="30" spans="1:28" ht="15.75" customHeight="1" x14ac:dyDescent="0.2">
      <c r="A30" s="14"/>
      <c r="B30" s="13"/>
      <c r="C30" s="13"/>
      <c r="D30" s="13"/>
      <c r="E30" s="13"/>
      <c r="F30" s="13"/>
      <c r="G30" s="13"/>
      <c r="H30" s="13"/>
      <c r="I30" s="13"/>
      <c r="J30" s="13"/>
      <c r="K30" s="13"/>
      <c r="M30" s="31"/>
      <c r="N30" s="31"/>
      <c r="O30" s="31"/>
      <c r="P30" s="31"/>
      <c r="Q30" s="31"/>
      <c r="R30" s="31"/>
      <c r="S30" s="31"/>
      <c r="T30" s="31"/>
    </row>
    <row r="31" spans="1:28" ht="34.5" customHeight="1" x14ac:dyDescent="0.2">
      <c r="M31" s="31"/>
      <c r="N31" s="31"/>
      <c r="O31" s="31"/>
      <c r="P31" s="31"/>
      <c r="Q31" s="31"/>
      <c r="R31" s="31"/>
      <c r="S31" s="31"/>
      <c r="T31" s="31"/>
    </row>
    <row r="32" spans="1:28" ht="17.25" customHeight="1" x14ac:dyDescent="0.2">
      <c r="A32" s="216" t="s">
        <v>21</v>
      </c>
      <c r="B32" s="217"/>
      <c r="C32" s="217"/>
      <c r="D32" s="217"/>
      <c r="E32" s="217"/>
      <c r="F32" s="217"/>
      <c r="G32" s="217"/>
      <c r="H32" s="217"/>
      <c r="I32" s="217"/>
      <c r="J32" s="217"/>
      <c r="K32" s="217"/>
      <c r="L32" s="217"/>
      <c r="M32" s="217"/>
      <c r="N32" s="217"/>
      <c r="O32" s="217"/>
      <c r="P32" s="217"/>
      <c r="Q32" s="217"/>
      <c r="R32" s="217"/>
      <c r="S32" s="217"/>
      <c r="T32" s="217"/>
    </row>
    <row r="33" spans="1:34" ht="20.25" hidden="1" customHeight="1" x14ac:dyDescent="0.2">
      <c r="N33" s="8"/>
      <c r="O33" s="9" t="s">
        <v>37</v>
      </c>
      <c r="P33" s="9" t="s">
        <v>38</v>
      </c>
      <c r="Q33" s="9" t="s">
        <v>39</v>
      </c>
      <c r="R33" s="9" t="s">
        <v>98</v>
      </c>
      <c r="S33" s="9" t="s">
        <v>99</v>
      </c>
      <c r="T33" s="9"/>
    </row>
    <row r="34" spans="1:34" ht="15.75" customHeight="1" x14ac:dyDescent="0.2">
      <c r="A34" s="197" t="s">
        <v>42</v>
      </c>
      <c r="B34" s="197"/>
      <c r="C34" s="197"/>
      <c r="D34" s="197"/>
      <c r="E34" s="197"/>
      <c r="F34" s="197"/>
      <c r="G34" s="197"/>
      <c r="H34" s="197"/>
      <c r="I34" s="197"/>
      <c r="J34" s="197"/>
      <c r="K34" s="197"/>
      <c r="L34" s="197"/>
      <c r="M34" s="197"/>
      <c r="N34" s="197"/>
      <c r="O34" s="197"/>
      <c r="P34" s="197"/>
      <c r="Q34" s="197"/>
      <c r="R34" s="197"/>
      <c r="S34" s="197"/>
      <c r="T34" s="197"/>
    </row>
    <row r="35" spans="1:34" ht="19.5" customHeight="1" x14ac:dyDescent="0.2">
      <c r="A35" s="233" t="s">
        <v>27</v>
      </c>
      <c r="B35" s="206" t="s">
        <v>26</v>
      </c>
      <c r="C35" s="207"/>
      <c r="D35" s="207"/>
      <c r="E35" s="207"/>
      <c r="F35" s="207"/>
      <c r="G35" s="207"/>
      <c r="H35" s="207"/>
      <c r="I35" s="208"/>
      <c r="J35" s="79" t="s">
        <v>40</v>
      </c>
      <c r="K35" s="76" t="s">
        <v>24</v>
      </c>
      <c r="L35" s="77"/>
      <c r="M35" s="78"/>
      <c r="N35" s="76" t="s">
        <v>41</v>
      </c>
      <c r="O35" s="195"/>
      <c r="P35" s="196"/>
      <c r="Q35" s="76" t="s">
        <v>23</v>
      </c>
      <c r="R35" s="77"/>
      <c r="S35" s="78"/>
      <c r="T35" s="80" t="s">
        <v>22</v>
      </c>
    </row>
    <row r="36" spans="1:34" ht="17.25" customHeight="1" x14ac:dyDescent="0.2">
      <c r="A36" s="234"/>
      <c r="B36" s="209"/>
      <c r="C36" s="210"/>
      <c r="D36" s="210"/>
      <c r="E36" s="210"/>
      <c r="F36" s="210"/>
      <c r="G36" s="210"/>
      <c r="H36" s="210"/>
      <c r="I36" s="211"/>
      <c r="J36" s="81"/>
      <c r="K36" s="5" t="s">
        <v>28</v>
      </c>
      <c r="L36" s="5" t="s">
        <v>29</v>
      </c>
      <c r="M36" s="5" t="s">
        <v>30</v>
      </c>
      <c r="N36" s="5" t="s">
        <v>34</v>
      </c>
      <c r="O36" s="5" t="s">
        <v>7</v>
      </c>
      <c r="P36" s="5" t="s">
        <v>31</v>
      </c>
      <c r="Q36" s="5" t="s">
        <v>32</v>
      </c>
      <c r="R36" s="5" t="s">
        <v>28</v>
      </c>
      <c r="S36" s="5" t="s">
        <v>33</v>
      </c>
      <c r="T36" s="81"/>
      <c r="U36" s="259" t="s">
        <v>130</v>
      </c>
      <c r="V36" s="260"/>
      <c r="W36" s="260"/>
      <c r="X36" s="260"/>
      <c r="Y36" s="260"/>
      <c r="Z36" s="260"/>
      <c r="AA36" s="260"/>
      <c r="AB36" s="260"/>
      <c r="AC36" s="260"/>
      <c r="AD36" s="260"/>
      <c r="AE36" s="260"/>
      <c r="AF36" s="260"/>
      <c r="AG36" s="260"/>
      <c r="AH36" s="260"/>
    </row>
    <row r="37" spans="1:34" x14ac:dyDescent="0.2">
      <c r="A37" s="54" t="s">
        <v>159</v>
      </c>
      <c r="B37" s="203" t="s">
        <v>160</v>
      </c>
      <c r="C37" s="204"/>
      <c r="D37" s="204"/>
      <c r="E37" s="204"/>
      <c r="F37" s="204"/>
      <c r="G37" s="204"/>
      <c r="H37" s="204"/>
      <c r="I37" s="205"/>
      <c r="J37" s="55">
        <v>6</v>
      </c>
      <c r="K37" s="55">
        <v>2</v>
      </c>
      <c r="L37" s="55">
        <v>1</v>
      </c>
      <c r="M37" s="55">
        <v>0</v>
      </c>
      <c r="N37" s="29">
        <f>K37+L37+M37</f>
        <v>3</v>
      </c>
      <c r="O37" s="32">
        <f>P37-N37</f>
        <v>8</v>
      </c>
      <c r="P37" s="32">
        <f>ROUND(PRODUCT(J37,25)/14,0)</f>
        <v>11</v>
      </c>
      <c r="Q37" s="57" t="s">
        <v>32</v>
      </c>
      <c r="R37" s="55"/>
      <c r="S37" s="11"/>
      <c r="T37" s="55" t="s">
        <v>99</v>
      </c>
      <c r="U37" s="261"/>
      <c r="V37" s="260"/>
      <c r="W37" s="260"/>
      <c r="X37" s="260"/>
      <c r="Y37" s="260"/>
      <c r="Z37" s="260"/>
      <c r="AA37" s="260"/>
      <c r="AB37" s="260"/>
      <c r="AC37" s="260"/>
      <c r="AD37" s="260"/>
      <c r="AE37" s="260"/>
      <c r="AF37" s="260"/>
      <c r="AG37" s="260"/>
      <c r="AH37" s="260"/>
    </row>
    <row r="38" spans="1:34" ht="25.5" customHeight="1" x14ac:dyDescent="0.2">
      <c r="A38" s="54" t="s">
        <v>161</v>
      </c>
      <c r="B38" s="60" t="s">
        <v>162</v>
      </c>
      <c r="C38" s="61"/>
      <c r="D38" s="61"/>
      <c r="E38" s="61"/>
      <c r="F38" s="61"/>
      <c r="G38" s="61"/>
      <c r="H38" s="61"/>
      <c r="I38" s="62"/>
      <c r="J38" s="55">
        <v>6</v>
      </c>
      <c r="K38" s="55">
        <v>2</v>
      </c>
      <c r="L38" s="55">
        <v>1</v>
      </c>
      <c r="M38" s="55">
        <v>0</v>
      </c>
      <c r="N38" s="29">
        <f t="shared" ref="N38:N41" si="2">K38+L38+M38</f>
        <v>3</v>
      </c>
      <c r="O38" s="32">
        <f t="shared" ref="O38:O41" si="3">P38-N38</f>
        <v>8</v>
      </c>
      <c r="P38" s="32">
        <f t="shared" ref="P38:P41" si="4">ROUND(PRODUCT(J38,25)/14,0)</f>
        <v>11</v>
      </c>
      <c r="Q38" s="57" t="s">
        <v>32</v>
      </c>
      <c r="R38" s="55"/>
      <c r="S38" s="11"/>
      <c r="T38" s="55" t="s">
        <v>99</v>
      </c>
    </row>
    <row r="39" spans="1:34" ht="26.25" customHeight="1" x14ac:dyDescent="0.2">
      <c r="A39" s="56" t="s">
        <v>163</v>
      </c>
      <c r="B39" s="60" t="s">
        <v>164</v>
      </c>
      <c r="C39" s="61"/>
      <c r="D39" s="61"/>
      <c r="E39" s="61"/>
      <c r="F39" s="61"/>
      <c r="G39" s="61"/>
      <c r="H39" s="61"/>
      <c r="I39" s="62"/>
      <c r="J39" s="55">
        <v>6</v>
      </c>
      <c r="K39" s="55">
        <v>2</v>
      </c>
      <c r="L39" s="55">
        <v>1</v>
      </c>
      <c r="M39" s="55">
        <v>0</v>
      </c>
      <c r="N39" s="29">
        <f t="shared" si="2"/>
        <v>3</v>
      </c>
      <c r="O39" s="32">
        <f t="shared" si="3"/>
        <v>8</v>
      </c>
      <c r="P39" s="32">
        <f t="shared" si="4"/>
        <v>11</v>
      </c>
      <c r="Q39" s="57" t="s">
        <v>32</v>
      </c>
      <c r="R39" s="55"/>
      <c r="S39" s="11"/>
      <c r="T39" s="55" t="s">
        <v>98</v>
      </c>
    </row>
    <row r="40" spans="1:34" ht="15.75" customHeight="1" x14ac:dyDescent="0.2">
      <c r="A40" s="56" t="s">
        <v>165</v>
      </c>
      <c r="B40" s="203" t="s">
        <v>166</v>
      </c>
      <c r="C40" s="204"/>
      <c r="D40" s="204"/>
      <c r="E40" s="204"/>
      <c r="F40" s="204"/>
      <c r="G40" s="204"/>
      <c r="H40" s="204"/>
      <c r="I40" s="205"/>
      <c r="J40" s="55">
        <v>6</v>
      </c>
      <c r="K40" s="55">
        <v>2</v>
      </c>
      <c r="L40" s="55">
        <v>1</v>
      </c>
      <c r="M40" s="55">
        <v>0</v>
      </c>
      <c r="N40" s="29">
        <f t="shared" si="2"/>
        <v>3</v>
      </c>
      <c r="O40" s="32">
        <f t="shared" si="3"/>
        <v>8</v>
      </c>
      <c r="P40" s="32">
        <f t="shared" si="4"/>
        <v>11</v>
      </c>
      <c r="Q40" s="57" t="s">
        <v>32</v>
      </c>
      <c r="R40" s="55"/>
      <c r="S40" s="11"/>
      <c r="T40" s="55" t="s">
        <v>98</v>
      </c>
    </row>
    <row r="41" spans="1:34" ht="16.5" customHeight="1" x14ac:dyDescent="0.2">
      <c r="A41" s="54" t="s">
        <v>167</v>
      </c>
      <c r="B41" s="203" t="s">
        <v>168</v>
      </c>
      <c r="C41" s="204"/>
      <c r="D41" s="204"/>
      <c r="E41" s="204"/>
      <c r="F41" s="204"/>
      <c r="G41" s="204"/>
      <c r="H41" s="204"/>
      <c r="I41" s="205"/>
      <c r="J41" s="55">
        <v>6</v>
      </c>
      <c r="K41" s="55">
        <v>2</v>
      </c>
      <c r="L41" s="55">
        <v>1</v>
      </c>
      <c r="M41" s="55">
        <v>0</v>
      </c>
      <c r="N41" s="29">
        <f t="shared" si="2"/>
        <v>3</v>
      </c>
      <c r="O41" s="32">
        <f t="shared" si="3"/>
        <v>8</v>
      </c>
      <c r="P41" s="32">
        <f t="shared" si="4"/>
        <v>11</v>
      </c>
      <c r="Q41" s="57" t="s">
        <v>32</v>
      </c>
      <c r="R41" s="55"/>
      <c r="S41" s="11"/>
      <c r="T41" s="55" t="s">
        <v>99</v>
      </c>
    </row>
    <row r="42" spans="1:34" x14ac:dyDescent="0.2">
      <c r="A42" s="28" t="s">
        <v>25</v>
      </c>
      <c r="B42" s="128"/>
      <c r="C42" s="181"/>
      <c r="D42" s="181"/>
      <c r="E42" s="181"/>
      <c r="F42" s="181"/>
      <c r="G42" s="181"/>
      <c r="H42" s="181"/>
      <c r="I42" s="129"/>
      <c r="J42" s="28">
        <f t="shared" ref="J42:P42" si="5">SUM(J37:J41)</f>
        <v>30</v>
      </c>
      <c r="K42" s="28">
        <f t="shared" si="5"/>
        <v>10</v>
      </c>
      <c r="L42" s="28">
        <f t="shared" si="5"/>
        <v>5</v>
      </c>
      <c r="M42" s="28">
        <f t="shared" si="5"/>
        <v>0</v>
      </c>
      <c r="N42" s="28">
        <f t="shared" si="5"/>
        <v>15</v>
      </c>
      <c r="O42" s="28">
        <f t="shared" si="5"/>
        <v>40</v>
      </c>
      <c r="P42" s="28">
        <f t="shared" si="5"/>
        <v>55</v>
      </c>
      <c r="Q42" s="28">
        <f>COUNTIF(Q37:Q41,"E")</f>
        <v>5</v>
      </c>
      <c r="R42" s="28">
        <f>COUNTIF(R37:R41,"C")</f>
        <v>0</v>
      </c>
      <c r="S42" s="28">
        <f>COUNTIF(S37:S41,"VP")</f>
        <v>0</v>
      </c>
      <c r="T42" s="33">
        <f>COUNTA(T37:T41)</f>
        <v>5</v>
      </c>
      <c r="U42" s="242" t="str">
        <f>IF(Q42&gt;=SUM(R42:S42),"Corect","E trebuie să fie cel puțin egal cu C+VP")</f>
        <v>Corect</v>
      </c>
      <c r="V42" s="243"/>
      <c r="W42" s="243"/>
    </row>
    <row r="43" spans="1:34" ht="18" customHeight="1" x14ac:dyDescent="0.2"/>
    <row r="44" spans="1:34" ht="15.75" customHeight="1" x14ac:dyDescent="0.2"/>
    <row r="45" spans="1:34" ht="15.75" customHeight="1" x14ac:dyDescent="0.2">
      <c r="A45" s="197" t="s">
        <v>43</v>
      </c>
      <c r="B45" s="197"/>
      <c r="C45" s="197"/>
      <c r="D45" s="197"/>
      <c r="E45" s="197"/>
      <c r="F45" s="197"/>
      <c r="G45" s="197"/>
      <c r="H45" s="197"/>
      <c r="I45" s="197"/>
      <c r="J45" s="197"/>
      <c r="K45" s="197"/>
      <c r="L45" s="197"/>
      <c r="M45" s="197"/>
      <c r="N45" s="197"/>
      <c r="O45" s="197"/>
      <c r="P45" s="197"/>
      <c r="Q45" s="197"/>
      <c r="R45" s="197"/>
      <c r="S45" s="197"/>
      <c r="T45" s="197"/>
    </row>
    <row r="46" spans="1:34" ht="18" customHeight="1" x14ac:dyDescent="0.2">
      <c r="A46" s="233" t="s">
        <v>27</v>
      </c>
      <c r="B46" s="206" t="s">
        <v>26</v>
      </c>
      <c r="C46" s="207"/>
      <c r="D46" s="207"/>
      <c r="E46" s="207"/>
      <c r="F46" s="207"/>
      <c r="G46" s="207"/>
      <c r="H46" s="207"/>
      <c r="I46" s="208"/>
      <c r="J46" s="79" t="s">
        <v>40</v>
      </c>
      <c r="K46" s="76" t="s">
        <v>24</v>
      </c>
      <c r="L46" s="77"/>
      <c r="M46" s="78"/>
      <c r="N46" s="76" t="s">
        <v>41</v>
      </c>
      <c r="O46" s="195"/>
      <c r="P46" s="196"/>
      <c r="Q46" s="76" t="s">
        <v>23</v>
      </c>
      <c r="R46" s="77"/>
      <c r="S46" s="78"/>
      <c r="T46" s="80" t="s">
        <v>22</v>
      </c>
    </row>
    <row r="47" spans="1:34" ht="12.75" customHeight="1" x14ac:dyDescent="0.2">
      <c r="A47" s="234"/>
      <c r="B47" s="209"/>
      <c r="C47" s="210"/>
      <c r="D47" s="210"/>
      <c r="E47" s="210"/>
      <c r="F47" s="210"/>
      <c r="G47" s="210"/>
      <c r="H47" s="210"/>
      <c r="I47" s="211"/>
      <c r="J47" s="81"/>
      <c r="K47" s="5" t="s">
        <v>28</v>
      </c>
      <c r="L47" s="5" t="s">
        <v>29</v>
      </c>
      <c r="M47" s="5" t="s">
        <v>30</v>
      </c>
      <c r="N47" s="5" t="s">
        <v>34</v>
      </c>
      <c r="O47" s="5" t="s">
        <v>7</v>
      </c>
      <c r="P47" s="5" t="s">
        <v>31</v>
      </c>
      <c r="Q47" s="5" t="s">
        <v>32</v>
      </c>
      <c r="R47" s="5" t="s">
        <v>28</v>
      </c>
      <c r="S47" s="5" t="s">
        <v>33</v>
      </c>
      <c r="T47" s="81"/>
    </row>
    <row r="48" spans="1:34" ht="26.25" customHeight="1" x14ac:dyDescent="0.2">
      <c r="A48" s="56" t="s">
        <v>170</v>
      </c>
      <c r="B48" s="60" t="s">
        <v>171</v>
      </c>
      <c r="C48" s="61"/>
      <c r="D48" s="61"/>
      <c r="E48" s="61"/>
      <c r="F48" s="61"/>
      <c r="G48" s="61"/>
      <c r="H48" s="61"/>
      <c r="I48" s="62"/>
      <c r="J48" s="55">
        <v>5</v>
      </c>
      <c r="K48" s="55">
        <v>2</v>
      </c>
      <c r="L48" s="55">
        <v>1</v>
      </c>
      <c r="M48" s="55">
        <v>0</v>
      </c>
      <c r="N48" s="29">
        <f>K48+L48+M48</f>
        <v>3</v>
      </c>
      <c r="O48" s="32">
        <f>P48-N48</f>
        <v>6</v>
      </c>
      <c r="P48" s="32">
        <f>ROUND(PRODUCT(J48,25)/14,0)</f>
        <v>9</v>
      </c>
      <c r="Q48" s="57" t="s">
        <v>32</v>
      </c>
      <c r="R48" s="55"/>
      <c r="S48" s="11"/>
      <c r="T48" s="55" t="s">
        <v>99</v>
      </c>
    </row>
    <row r="49" spans="1:23" ht="24.75" customHeight="1" x14ac:dyDescent="0.2">
      <c r="A49" s="56" t="s">
        <v>172</v>
      </c>
      <c r="B49" s="60" t="s">
        <v>173</v>
      </c>
      <c r="C49" s="61"/>
      <c r="D49" s="61"/>
      <c r="E49" s="61"/>
      <c r="F49" s="61"/>
      <c r="G49" s="61"/>
      <c r="H49" s="61"/>
      <c r="I49" s="62"/>
      <c r="J49" s="55">
        <v>5</v>
      </c>
      <c r="K49" s="55">
        <v>2</v>
      </c>
      <c r="L49" s="55">
        <v>1</v>
      </c>
      <c r="M49" s="55">
        <v>0</v>
      </c>
      <c r="N49" s="29">
        <f t="shared" ref="N49:N51" si="6">K49+L49+M49</f>
        <v>3</v>
      </c>
      <c r="O49" s="32">
        <f t="shared" ref="O49:O51" si="7">P49-N49</f>
        <v>6</v>
      </c>
      <c r="P49" s="32">
        <f t="shared" ref="P49:P51" si="8">ROUND(PRODUCT(J49,25)/14,0)</f>
        <v>9</v>
      </c>
      <c r="Q49" s="57" t="s">
        <v>32</v>
      </c>
      <c r="R49" s="55"/>
      <c r="S49" s="11"/>
      <c r="T49" s="55" t="s">
        <v>98</v>
      </c>
    </row>
    <row r="50" spans="1:23" x14ac:dyDescent="0.2">
      <c r="A50" s="54" t="s">
        <v>174</v>
      </c>
      <c r="B50" s="203" t="s">
        <v>175</v>
      </c>
      <c r="C50" s="204"/>
      <c r="D50" s="204"/>
      <c r="E50" s="204"/>
      <c r="F50" s="204"/>
      <c r="G50" s="204"/>
      <c r="H50" s="204"/>
      <c r="I50" s="205"/>
      <c r="J50" s="55">
        <v>5</v>
      </c>
      <c r="K50" s="55">
        <v>2</v>
      </c>
      <c r="L50" s="55">
        <v>1</v>
      </c>
      <c r="M50" s="55">
        <v>0</v>
      </c>
      <c r="N50" s="29">
        <f t="shared" si="6"/>
        <v>3</v>
      </c>
      <c r="O50" s="32">
        <f t="shared" si="7"/>
        <v>6</v>
      </c>
      <c r="P50" s="32">
        <f t="shared" si="8"/>
        <v>9</v>
      </c>
      <c r="Q50" s="57" t="s">
        <v>32</v>
      </c>
      <c r="R50" s="55"/>
      <c r="S50" s="11"/>
      <c r="T50" s="55" t="s">
        <v>99</v>
      </c>
    </row>
    <row r="51" spans="1:23" ht="26.25" customHeight="1" x14ac:dyDescent="0.2">
      <c r="A51" s="54" t="s">
        <v>176</v>
      </c>
      <c r="B51" s="60" t="s">
        <v>177</v>
      </c>
      <c r="C51" s="61"/>
      <c r="D51" s="61"/>
      <c r="E51" s="61"/>
      <c r="F51" s="61"/>
      <c r="G51" s="61"/>
      <c r="H51" s="61"/>
      <c r="I51" s="62"/>
      <c r="J51" s="55">
        <v>5</v>
      </c>
      <c r="K51" s="55">
        <v>2</v>
      </c>
      <c r="L51" s="55">
        <v>1</v>
      </c>
      <c r="M51" s="55">
        <v>0</v>
      </c>
      <c r="N51" s="29">
        <f t="shared" si="6"/>
        <v>3</v>
      </c>
      <c r="O51" s="32">
        <f t="shared" si="7"/>
        <v>6</v>
      </c>
      <c r="P51" s="32">
        <f t="shared" si="8"/>
        <v>9</v>
      </c>
      <c r="Q51" s="57" t="s">
        <v>32</v>
      </c>
      <c r="R51" s="55"/>
      <c r="S51" s="11"/>
      <c r="T51" s="55" t="s">
        <v>99</v>
      </c>
    </row>
    <row r="52" spans="1:23" ht="24" customHeight="1" x14ac:dyDescent="0.2">
      <c r="A52" s="58" t="s">
        <v>178</v>
      </c>
      <c r="B52" s="60" t="s">
        <v>179</v>
      </c>
      <c r="C52" s="61"/>
      <c r="D52" s="61"/>
      <c r="E52" s="61"/>
      <c r="F52" s="61"/>
      <c r="G52" s="61"/>
      <c r="H52" s="61"/>
      <c r="I52" s="62"/>
      <c r="J52" s="55">
        <v>5</v>
      </c>
      <c r="K52" s="55">
        <v>2</v>
      </c>
      <c r="L52" s="55">
        <v>1</v>
      </c>
      <c r="M52" s="55">
        <v>0</v>
      </c>
      <c r="N52" s="29">
        <f>K52+L52+M52</f>
        <v>3</v>
      </c>
      <c r="O52" s="32">
        <f>P52-N52</f>
        <v>6</v>
      </c>
      <c r="P52" s="32">
        <f>ROUND(PRODUCT(J52,25)/14,0)</f>
        <v>9</v>
      </c>
      <c r="Q52" s="57" t="s">
        <v>32</v>
      </c>
      <c r="R52" s="55"/>
      <c r="S52" s="11"/>
      <c r="T52" s="55" t="s">
        <v>99</v>
      </c>
    </row>
    <row r="53" spans="1:23" x14ac:dyDescent="0.2">
      <c r="A53" s="54" t="s">
        <v>180</v>
      </c>
      <c r="B53" s="227" t="s">
        <v>169</v>
      </c>
      <c r="C53" s="228"/>
      <c r="D53" s="228"/>
      <c r="E53" s="228"/>
      <c r="F53" s="228"/>
      <c r="G53" s="228"/>
      <c r="H53" s="228"/>
      <c r="I53" s="229"/>
      <c r="J53" s="55">
        <v>5</v>
      </c>
      <c r="K53" s="55">
        <v>2</v>
      </c>
      <c r="L53" s="55">
        <v>1</v>
      </c>
      <c r="M53" s="55">
        <v>0</v>
      </c>
      <c r="N53" s="29">
        <f>K53+L53+M53</f>
        <v>3</v>
      </c>
      <c r="O53" s="32">
        <f>P53-N53</f>
        <v>6</v>
      </c>
      <c r="P53" s="32">
        <f>ROUND(PRODUCT(J53,25)/14,0)</f>
        <v>9</v>
      </c>
      <c r="Q53" s="57"/>
      <c r="R53" s="55" t="s">
        <v>28</v>
      </c>
      <c r="S53" s="11"/>
      <c r="T53" s="55" t="s">
        <v>98</v>
      </c>
    </row>
    <row r="54" spans="1:23" x14ac:dyDescent="0.2">
      <c r="A54" s="28" t="s">
        <v>25</v>
      </c>
      <c r="B54" s="128"/>
      <c r="C54" s="181"/>
      <c r="D54" s="181"/>
      <c r="E54" s="181"/>
      <c r="F54" s="181"/>
      <c r="G54" s="181"/>
      <c r="H54" s="181"/>
      <c r="I54" s="129"/>
      <c r="J54" s="28">
        <f t="shared" ref="J54:P54" si="9">SUM(J48:J53)</f>
        <v>30</v>
      </c>
      <c r="K54" s="28">
        <f t="shared" si="9"/>
        <v>12</v>
      </c>
      <c r="L54" s="28">
        <f t="shared" si="9"/>
        <v>6</v>
      </c>
      <c r="M54" s="28">
        <f t="shared" si="9"/>
        <v>0</v>
      </c>
      <c r="N54" s="28">
        <f t="shared" si="9"/>
        <v>18</v>
      </c>
      <c r="O54" s="28">
        <f t="shared" si="9"/>
        <v>36</v>
      </c>
      <c r="P54" s="28">
        <f t="shared" si="9"/>
        <v>54</v>
      </c>
      <c r="Q54" s="28">
        <f>COUNTIF(Q48:Q53,"E")</f>
        <v>5</v>
      </c>
      <c r="R54" s="28">
        <f>COUNTIF(R48:R53,"C")</f>
        <v>1</v>
      </c>
      <c r="S54" s="28">
        <f>COUNTIF(S48:S53,"VP")</f>
        <v>0</v>
      </c>
      <c r="T54" s="33">
        <f>COUNTA(T48:T53)</f>
        <v>6</v>
      </c>
      <c r="U54" s="242" t="str">
        <f>IF(Q54&gt;=SUM(R54:S54),"Corect","E trebuie să fie cel puțin egal cu C+VP")</f>
        <v>Corect</v>
      </c>
      <c r="V54" s="243"/>
      <c r="W54" s="243"/>
    </row>
    <row r="55" spans="1:23" x14ac:dyDescent="0.2">
      <c r="A55" s="307"/>
      <c r="B55" s="307"/>
      <c r="C55" s="307"/>
      <c r="D55" s="307"/>
      <c r="E55" s="307"/>
      <c r="F55" s="307"/>
      <c r="G55" s="307"/>
      <c r="H55" s="307"/>
      <c r="I55" s="307"/>
      <c r="J55" s="307"/>
      <c r="K55" s="307"/>
      <c r="L55" s="307"/>
      <c r="M55" s="307"/>
      <c r="N55" s="307"/>
      <c r="O55" s="307"/>
      <c r="P55" s="307"/>
      <c r="Q55" s="307"/>
      <c r="R55" s="307"/>
      <c r="S55" s="307"/>
      <c r="T55" s="308"/>
      <c r="U55" s="309"/>
    </row>
    <row r="56" spans="1:23" x14ac:dyDescent="0.2">
      <c r="A56" s="307"/>
      <c r="B56" s="307"/>
      <c r="C56" s="307"/>
      <c r="D56" s="307"/>
      <c r="E56" s="307"/>
      <c r="F56" s="307"/>
      <c r="G56" s="307"/>
      <c r="H56" s="307"/>
      <c r="I56" s="307"/>
      <c r="J56" s="307"/>
      <c r="K56" s="307"/>
      <c r="L56" s="307"/>
      <c r="M56" s="307"/>
      <c r="N56" s="307"/>
      <c r="O56" s="307"/>
      <c r="P56" s="307"/>
      <c r="Q56" s="307"/>
      <c r="R56" s="307"/>
      <c r="S56" s="307"/>
      <c r="T56" s="308"/>
      <c r="U56" s="309"/>
    </row>
    <row r="57" spans="1:23" x14ac:dyDescent="0.2">
      <c r="A57" s="307"/>
      <c r="B57" s="307"/>
      <c r="C57" s="307"/>
      <c r="D57" s="307"/>
      <c r="E57" s="307"/>
      <c r="F57" s="307"/>
      <c r="G57" s="307"/>
      <c r="H57" s="307"/>
      <c r="I57" s="307"/>
      <c r="J57" s="307"/>
      <c r="K57" s="307"/>
      <c r="L57" s="307"/>
      <c r="M57" s="307"/>
      <c r="N57" s="307"/>
      <c r="O57" s="307"/>
      <c r="P57" s="307"/>
      <c r="Q57" s="307"/>
      <c r="R57" s="307"/>
      <c r="S57" s="307"/>
      <c r="T57" s="308"/>
      <c r="U57" s="309"/>
    </row>
    <row r="58" spans="1:23" x14ac:dyDescent="0.2">
      <c r="A58" s="307"/>
      <c r="B58" s="307"/>
      <c r="C58" s="307"/>
      <c r="D58" s="307"/>
      <c r="E58" s="307"/>
      <c r="F58" s="307"/>
      <c r="G58" s="307"/>
      <c r="H58" s="307"/>
      <c r="I58" s="307"/>
      <c r="J58" s="307"/>
      <c r="K58" s="307"/>
      <c r="L58" s="307"/>
      <c r="M58" s="307"/>
      <c r="N58" s="307"/>
      <c r="O58" s="307"/>
      <c r="P58" s="307"/>
      <c r="Q58" s="307"/>
      <c r="R58" s="307"/>
      <c r="S58" s="307"/>
      <c r="T58" s="308"/>
      <c r="U58" s="309"/>
    </row>
    <row r="59" spans="1:23" x14ac:dyDescent="0.2">
      <c r="A59" s="307"/>
      <c r="B59" s="307"/>
      <c r="C59" s="307"/>
      <c r="D59" s="307"/>
      <c r="E59" s="307"/>
      <c r="F59" s="307"/>
      <c r="G59" s="307"/>
      <c r="H59" s="307"/>
      <c r="I59" s="307"/>
      <c r="J59" s="307"/>
      <c r="K59" s="307"/>
      <c r="L59" s="307"/>
      <c r="M59" s="307"/>
      <c r="N59" s="307"/>
      <c r="O59" s="307"/>
      <c r="P59" s="307"/>
      <c r="Q59" s="307"/>
      <c r="R59" s="307"/>
      <c r="S59" s="307"/>
      <c r="T59" s="308"/>
      <c r="U59" s="309"/>
    </row>
    <row r="60" spans="1:23" x14ac:dyDescent="0.2">
      <c r="A60" s="307"/>
      <c r="B60" s="307"/>
      <c r="C60" s="307"/>
      <c r="D60" s="307"/>
      <c r="E60" s="307"/>
      <c r="F60" s="307"/>
      <c r="G60" s="307"/>
      <c r="H60" s="307"/>
      <c r="I60" s="307"/>
      <c r="J60" s="307"/>
      <c r="K60" s="307"/>
      <c r="L60" s="307"/>
      <c r="M60" s="307"/>
      <c r="N60" s="307"/>
      <c r="O60" s="307"/>
      <c r="P60" s="307"/>
      <c r="Q60" s="307"/>
      <c r="R60" s="307"/>
      <c r="S60" s="307"/>
      <c r="T60" s="308"/>
      <c r="U60" s="309"/>
    </row>
    <row r="61" spans="1:23" x14ac:dyDescent="0.2">
      <c r="A61" s="307"/>
      <c r="B61" s="307"/>
      <c r="C61" s="307"/>
      <c r="D61" s="307"/>
      <c r="E61" s="307"/>
      <c r="F61" s="307"/>
      <c r="G61" s="307"/>
      <c r="H61" s="307"/>
      <c r="I61" s="307"/>
      <c r="J61" s="307"/>
      <c r="K61" s="307"/>
      <c r="L61" s="307"/>
      <c r="M61" s="307"/>
      <c r="N61" s="307"/>
      <c r="O61" s="307"/>
      <c r="P61" s="307"/>
      <c r="Q61" s="307"/>
      <c r="R61" s="307"/>
      <c r="S61" s="307"/>
      <c r="T61" s="308"/>
      <c r="U61" s="309"/>
    </row>
    <row r="62" spans="1:23" ht="11.25" customHeight="1" x14ac:dyDescent="0.2"/>
    <row r="63" spans="1:23" ht="18" customHeight="1" x14ac:dyDescent="0.2">
      <c r="A63" s="69" t="s">
        <v>44</v>
      </c>
      <c r="B63" s="69"/>
      <c r="C63" s="69"/>
      <c r="D63" s="69"/>
      <c r="E63" s="69"/>
      <c r="F63" s="69"/>
      <c r="G63" s="69"/>
      <c r="H63" s="69"/>
      <c r="I63" s="69"/>
      <c r="J63" s="69"/>
      <c r="K63" s="69"/>
      <c r="L63" s="69"/>
      <c r="M63" s="69"/>
      <c r="N63" s="69"/>
      <c r="O63" s="69"/>
      <c r="P63" s="69"/>
      <c r="Q63" s="69"/>
      <c r="R63" s="69"/>
      <c r="S63" s="69"/>
      <c r="T63" s="69"/>
    </row>
    <row r="64" spans="1:23" ht="17.25" customHeight="1" x14ac:dyDescent="0.2">
      <c r="A64" s="79" t="s">
        <v>27</v>
      </c>
      <c r="B64" s="70" t="s">
        <v>26</v>
      </c>
      <c r="C64" s="71"/>
      <c r="D64" s="71"/>
      <c r="E64" s="71"/>
      <c r="F64" s="71"/>
      <c r="G64" s="71"/>
      <c r="H64" s="71"/>
      <c r="I64" s="72"/>
      <c r="J64" s="79" t="s">
        <v>40</v>
      </c>
      <c r="K64" s="76" t="s">
        <v>24</v>
      </c>
      <c r="L64" s="77"/>
      <c r="M64" s="78"/>
      <c r="N64" s="76" t="s">
        <v>41</v>
      </c>
      <c r="O64" s="230"/>
      <c r="P64" s="231"/>
      <c r="Q64" s="76" t="s">
        <v>23</v>
      </c>
      <c r="R64" s="77"/>
      <c r="S64" s="78"/>
      <c r="T64" s="80" t="s">
        <v>22</v>
      </c>
    </row>
    <row r="65" spans="1:23" ht="13.5" customHeight="1" x14ac:dyDescent="0.2">
      <c r="A65" s="81"/>
      <c r="B65" s="76"/>
      <c r="C65" s="77"/>
      <c r="D65" s="77"/>
      <c r="E65" s="77"/>
      <c r="F65" s="77"/>
      <c r="G65" s="77"/>
      <c r="H65" s="77"/>
      <c r="I65" s="78"/>
      <c r="J65" s="81"/>
      <c r="K65" s="5" t="s">
        <v>28</v>
      </c>
      <c r="L65" s="5" t="s">
        <v>29</v>
      </c>
      <c r="M65" s="5" t="s">
        <v>30</v>
      </c>
      <c r="N65" s="5" t="s">
        <v>34</v>
      </c>
      <c r="O65" s="5" t="s">
        <v>7</v>
      </c>
      <c r="P65" s="5" t="s">
        <v>31</v>
      </c>
      <c r="Q65" s="5" t="s">
        <v>32</v>
      </c>
      <c r="R65" s="5" t="s">
        <v>28</v>
      </c>
      <c r="S65" s="5" t="s">
        <v>33</v>
      </c>
      <c r="T65" s="81"/>
    </row>
    <row r="66" spans="1:23" ht="12.75" customHeight="1" x14ac:dyDescent="0.2">
      <c r="A66" s="54" t="s">
        <v>181</v>
      </c>
      <c r="B66" s="227" t="s">
        <v>182</v>
      </c>
      <c r="C66" s="228"/>
      <c r="D66" s="228"/>
      <c r="E66" s="228"/>
      <c r="F66" s="228"/>
      <c r="G66" s="228"/>
      <c r="H66" s="228"/>
      <c r="I66" s="229"/>
      <c r="J66" s="55">
        <v>6</v>
      </c>
      <c r="K66" s="55">
        <v>2</v>
      </c>
      <c r="L66" s="55">
        <v>1</v>
      </c>
      <c r="M66" s="55">
        <v>0</v>
      </c>
      <c r="N66" s="29">
        <f>K66+L66+M66</f>
        <v>3</v>
      </c>
      <c r="O66" s="32">
        <f>P66-N66</f>
        <v>8</v>
      </c>
      <c r="P66" s="32">
        <f>ROUND(PRODUCT(J66,25)/14,0)</f>
        <v>11</v>
      </c>
      <c r="Q66" s="57" t="s">
        <v>32</v>
      </c>
      <c r="R66" s="55"/>
      <c r="S66" s="11"/>
      <c r="T66" s="55" t="s">
        <v>98</v>
      </c>
    </row>
    <row r="67" spans="1:23" x14ac:dyDescent="0.2">
      <c r="A67" s="54" t="s">
        <v>181</v>
      </c>
      <c r="B67" s="227" t="s">
        <v>183</v>
      </c>
      <c r="C67" s="228"/>
      <c r="D67" s="228"/>
      <c r="E67" s="228"/>
      <c r="F67" s="228"/>
      <c r="G67" s="228"/>
      <c r="H67" s="228"/>
      <c r="I67" s="229"/>
      <c r="J67" s="55">
        <v>6</v>
      </c>
      <c r="K67" s="55">
        <v>2</v>
      </c>
      <c r="L67" s="55">
        <v>1</v>
      </c>
      <c r="M67" s="55">
        <v>0</v>
      </c>
      <c r="N67" s="29">
        <f t="shared" ref="N67:N70" si="10">K67+L67+M67</f>
        <v>3</v>
      </c>
      <c r="O67" s="32">
        <f t="shared" ref="O67:O70" si="11">P67-N67</f>
        <v>8</v>
      </c>
      <c r="P67" s="32">
        <f t="shared" ref="P67:P70" si="12">ROUND(PRODUCT(J67,25)/14,0)</f>
        <v>11</v>
      </c>
      <c r="Q67" s="57" t="s">
        <v>32</v>
      </c>
      <c r="R67" s="55"/>
      <c r="S67" s="11"/>
      <c r="T67" s="55" t="s">
        <v>98</v>
      </c>
    </row>
    <row r="68" spans="1:23" x14ac:dyDescent="0.2">
      <c r="A68" s="54" t="s">
        <v>181</v>
      </c>
      <c r="B68" s="227" t="s">
        <v>184</v>
      </c>
      <c r="C68" s="228"/>
      <c r="D68" s="228"/>
      <c r="E68" s="228"/>
      <c r="F68" s="228"/>
      <c r="G68" s="228"/>
      <c r="H68" s="228"/>
      <c r="I68" s="229"/>
      <c r="J68" s="55">
        <v>6</v>
      </c>
      <c r="K68" s="55">
        <v>2</v>
      </c>
      <c r="L68" s="55">
        <v>1</v>
      </c>
      <c r="M68" s="55">
        <v>0</v>
      </c>
      <c r="N68" s="29">
        <f t="shared" si="10"/>
        <v>3</v>
      </c>
      <c r="O68" s="32">
        <f t="shared" si="11"/>
        <v>8</v>
      </c>
      <c r="P68" s="32">
        <f t="shared" si="12"/>
        <v>11</v>
      </c>
      <c r="Q68" s="57" t="s">
        <v>32</v>
      </c>
      <c r="R68" s="55"/>
      <c r="S68" s="11"/>
      <c r="T68" s="55" t="s">
        <v>98</v>
      </c>
    </row>
    <row r="69" spans="1:23" x14ac:dyDescent="0.2">
      <c r="A69" s="54" t="s">
        <v>181</v>
      </c>
      <c r="B69" s="227" t="s">
        <v>185</v>
      </c>
      <c r="C69" s="228"/>
      <c r="D69" s="228"/>
      <c r="E69" s="228"/>
      <c r="F69" s="228"/>
      <c r="G69" s="228"/>
      <c r="H69" s="228"/>
      <c r="I69" s="229"/>
      <c r="J69" s="55">
        <v>6</v>
      </c>
      <c r="K69" s="55">
        <v>2</v>
      </c>
      <c r="L69" s="55">
        <v>1</v>
      </c>
      <c r="M69" s="55">
        <v>0</v>
      </c>
      <c r="N69" s="29">
        <f t="shared" si="10"/>
        <v>3</v>
      </c>
      <c r="O69" s="32">
        <f t="shared" si="11"/>
        <v>8</v>
      </c>
      <c r="P69" s="32">
        <f t="shared" si="12"/>
        <v>11</v>
      </c>
      <c r="Q69" s="57" t="s">
        <v>32</v>
      </c>
      <c r="R69" s="55"/>
      <c r="S69" s="11"/>
      <c r="T69" s="55" t="s">
        <v>98</v>
      </c>
    </row>
    <row r="70" spans="1:23" x14ac:dyDescent="0.2">
      <c r="A70" s="54" t="s">
        <v>181</v>
      </c>
      <c r="B70" s="227" t="s">
        <v>186</v>
      </c>
      <c r="C70" s="228"/>
      <c r="D70" s="228"/>
      <c r="E70" s="228"/>
      <c r="F70" s="228"/>
      <c r="G70" s="228"/>
      <c r="H70" s="228"/>
      <c r="I70" s="229"/>
      <c r="J70" s="55">
        <v>6</v>
      </c>
      <c r="K70" s="55">
        <v>2</v>
      </c>
      <c r="L70" s="55">
        <v>1</v>
      </c>
      <c r="M70" s="55">
        <v>0</v>
      </c>
      <c r="N70" s="29">
        <f t="shared" si="10"/>
        <v>3</v>
      </c>
      <c r="O70" s="32">
        <f t="shared" si="11"/>
        <v>8</v>
      </c>
      <c r="P70" s="32">
        <f t="shared" si="12"/>
        <v>11</v>
      </c>
      <c r="Q70" s="57" t="s">
        <v>32</v>
      </c>
      <c r="R70" s="55"/>
      <c r="S70" s="11"/>
      <c r="T70" s="55" t="s">
        <v>98</v>
      </c>
    </row>
    <row r="71" spans="1:23" x14ac:dyDescent="0.2">
      <c r="A71" s="28" t="s">
        <v>25</v>
      </c>
      <c r="B71" s="128"/>
      <c r="C71" s="181"/>
      <c r="D71" s="181"/>
      <c r="E71" s="181"/>
      <c r="F71" s="181"/>
      <c r="G71" s="181"/>
      <c r="H71" s="181"/>
      <c r="I71" s="129"/>
      <c r="J71" s="28">
        <f t="shared" ref="J71:P71" si="13">SUM(J66:J70)</f>
        <v>30</v>
      </c>
      <c r="K71" s="28">
        <f t="shared" si="13"/>
        <v>10</v>
      </c>
      <c r="L71" s="28">
        <f t="shared" si="13"/>
        <v>5</v>
      </c>
      <c r="M71" s="28">
        <f t="shared" si="13"/>
        <v>0</v>
      </c>
      <c r="N71" s="28">
        <f t="shared" si="13"/>
        <v>15</v>
      </c>
      <c r="O71" s="28">
        <f t="shared" si="13"/>
        <v>40</v>
      </c>
      <c r="P71" s="28">
        <f t="shared" si="13"/>
        <v>55</v>
      </c>
      <c r="Q71" s="28">
        <f>COUNTIF(Q66:Q70,"E")</f>
        <v>5</v>
      </c>
      <c r="R71" s="28">
        <f>COUNTIF(R66:R70,"C")</f>
        <v>0</v>
      </c>
      <c r="S71" s="28">
        <f>COUNTIF(S66:S70,"VP")</f>
        <v>0</v>
      </c>
      <c r="T71" s="33">
        <f>COUNTA(T66:T70)</f>
        <v>5</v>
      </c>
      <c r="U71" s="242" t="str">
        <f>IF(Q71&gt;=SUM(R71:S71),"Corect","E trebuie să fie cel puțin egal cu C+VP")</f>
        <v>Corect</v>
      </c>
      <c r="V71" s="243"/>
      <c r="W71" s="243"/>
    </row>
    <row r="72" spans="1:23" ht="21.75" customHeight="1" x14ac:dyDescent="0.2"/>
    <row r="73" spans="1:23" ht="18.75" customHeight="1" x14ac:dyDescent="0.2"/>
    <row r="74" spans="1:23" ht="15" customHeight="1" x14ac:dyDescent="0.2">
      <c r="A74" s="69" t="s">
        <v>45</v>
      </c>
      <c r="B74" s="69"/>
      <c r="C74" s="69"/>
      <c r="D74" s="69"/>
      <c r="E74" s="69"/>
      <c r="F74" s="69"/>
      <c r="G74" s="69"/>
      <c r="H74" s="69"/>
      <c r="I74" s="69"/>
      <c r="J74" s="69"/>
      <c r="K74" s="69"/>
      <c r="L74" s="69"/>
      <c r="M74" s="69"/>
      <c r="N74" s="69"/>
      <c r="O74" s="69"/>
      <c r="P74" s="69"/>
      <c r="Q74" s="69"/>
      <c r="R74" s="69"/>
      <c r="S74" s="69"/>
      <c r="T74" s="69"/>
    </row>
    <row r="75" spans="1:23" ht="13.5" customHeight="1" x14ac:dyDescent="0.2">
      <c r="A75" s="79" t="s">
        <v>27</v>
      </c>
      <c r="B75" s="70" t="s">
        <v>26</v>
      </c>
      <c r="C75" s="71"/>
      <c r="D75" s="71"/>
      <c r="E75" s="71"/>
      <c r="F75" s="71"/>
      <c r="G75" s="71"/>
      <c r="H75" s="71"/>
      <c r="I75" s="72"/>
      <c r="J75" s="79" t="s">
        <v>40</v>
      </c>
      <c r="K75" s="76" t="s">
        <v>24</v>
      </c>
      <c r="L75" s="77"/>
      <c r="M75" s="78"/>
      <c r="N75" s="76" t="s">
        <v>41</v>
      </c>
      <c r="O75" s="230"/>
      <c r="P75" s="231"/>
      <c r="Q75" s="76" t="s">
        <v>23</v>
      </c>
      <c r="R75" s="77"/>
      <c r="S75" s="78"/>
      <c r="T75" s="80" t="s">
        <v>22</v>
      </c>
    </row>
    <row r="76" spans="1:23" x14ac:dyDescent="0.2">
      <c r="A76" s="81"/>
      <c r="B76" s="76"/>
      <c r="C76" s="77"/>
      <c r="D76" s="77"/>
      <c r="E76" s="77"/>
      <c r="F76" s="77"/>
      <c r="G76" s="77"/>
      <c r="H76" s="77"/>
      <c r="I76" s="78"/>
      <c r="J76" s="81"/>
      <c r="K76" s="5" t="s">
        <v>28</v>
      </c>
      <c r="L76" s="5" t="s">
        <v>29</v>
      </c>
      <c r="M76" s="5" t="s">
        <v>30</v>
      </c>
      <c r="N76" s="5" t="s">
        <v>34</v>
      </c>
      <c r="O76" s="5" t="s">
        <v>7</v>
      </c>
      <c r="P76" s="5" t="s">
        <v>31</v>
      </c>
      <c r="Q76" s="5" t="s">
        <v>32</v>
      </c>
      <c r="R76" s="5" t="s">
        <v>28</v>
      </c>
      <c r="S76" s="5" t="s">
        <v>33</v>
      </c>
      <c r="T76" s="81"/>
    </row>
    <row r="77" spans="1:23" ht="12.75" customHeight="1" x14ac:dyDescent="0.2">
      <c r="A77" s="54" t="s">
        <v>187</v>
      </c>
      <c r="B77" s="227" t="s">
        <v>188</v>
      </c>
      <c r="C77" s="228"/>
      <c r="D77" s="228"/>
      <c r="E77" s="228"/>
      <c r="F77" s="228"/>
      <c r="G77" s="228"/>
      <c r="H77" s="228"/>
      <c r="I77" s="229"/>
      <c r="J77" s="55">
        <v>5</v>
      </c>
      <c r="K77" s="55">
        <v>2</v>
      </c>
      <c r="L77" s="55">
        <v>1</v>
      </c>
      <c r="M77" s="55">
        <v>0</v>
      </c>
      <c r="N77" s="29">
        <f>K77+L77+M77</f>
        <v>3</v>
      </c>
      <c r="O77" s="32">
        <f>P77-N77</f>
        <v>7</v>
      </c>
      <c r="P77" s="32">
        <f>ROUND(PRODUCT(J77,25)/12,0)</f>
        <v>10</v>
      </c>
      <c r="Q77" s="57" t="s">
        <v>32</v>
      </c>
      <c r="R77" s="55"/>
      <c r="S77" s="11"/>
      <c r="T77" s="55" t="s">
        <v>98</v>
      </c>
    </row>
    <row r="78" spans="1:23" x14ac:dyDescent="0.2">
      <c r="A78" s="54" t="s">
        <v>187</v>
      </c>
      <c r="B78" s="227" t="s">
        <v>189</v>
      </c>
      <c r="C78" s="228"/>
      <c r="D78" s="228"/>
      <c r="E78" s="228"/>
      <c r="F78" s="228"/>
      <c r="G78" s="228"/>
      <c r="H78" s="228"/>
      <c r="I78" s="229"/>
      <c r="J78" s="55">
        <v>5</v>
      </c>
      <c r="K78" s="55">
        <v>2</v>
      </c>
      <c r="L78" s="55">
        <v>1</v>
      </c>
      <c r="M78" s="55">
        <v>0</v>
      </c>
      <c r="N78" s="29">
        <f t="shared" ref="N78:N82" si="14">K78+L78+M78</f>
        <v>3</v>
      </c>
      <c r="O78" s="32">
        <f t="shared" ref="O78:O82" si="15">P78-N78</f>
        <v>7</v>
      </c>
      <c r="P78" s="32">
        <f t="shared" ref="P78:P82" si="16">ROUND(PRODUCT(J78,25)/12,0)</f>
        <v>10</v>
      </c>
      <c r="Q78" s="57" t="s">
        <v>32</v>
      </c>
      <c r="R78" s="55"/>
      <c r="S78" s="11"/>
      <c r="T78" s="55" t="s">
        <v>98</v>
      </c>
    </row>
    <row r="79" spans="1:23" x14ac:dyDescent="0.2">
      <c r="A79" s="54" t="s">
        <v>187</v>
      </c>
      <c r="B79" s="227" t="s">
        <v>190</v>
      </c>
      <c r="C79" s="228"/>
      <c r="D79" s="228"/>
      <c r="E79" s="228"/>
      <c r="F79" s="228"/>
      <c r="G79" s="228"/>
      <c r="H79" s="228"/>
      <c r="I79" s="229"/>
      <c r="J79" s="55">
        <v>5</v>
      </c>
      <c r="K79" s="55">
        <v>2</v>
      </c>
      <c r="L79" s="55">
        <v>1</v>
      </c>
      <c r="M79" s="55">
        <v>0</v>
      </c>
      <c r="N79" s="29">
        <f t="shared" si="14"/>
        <v>3</v>
      </c>
      <c r="O79" s="32">
        <f t="shared" si="15"/>
        <v>7</v>
      </c>
      <c r="P79" s="32">
        <f t="shared" si="16"/>
        <v>10</v>
      </c>
      <c r="Q79" s="57" t="s">
        <v>32</v>
      </c>
      <c r="R79" s="55"/>
      <c r="S79" s="11"/>
      <c r="T79" s="55" t="s">
        <v>98</v>
      </c>
    </row>
    <row r="80" spans="1:23" x14ac:dyDescent="0.2">
      <c r="A80" s="54" t="s">
        <v>187</v>
      </c>
      <c r="B80" s="227" t="s">
        <v>191</v>
      </c>
      <c r="C80" s="228"/>
      <c r="D80" s="228"/>
      <c r="E80" s="228"/>
      <c r="F80" s="228"/>
      <c r="G80" s="228"/>
      <c r="H80" s="228"/>
      <c r="I80" s="229"/>
      <c r="J80" s="55">
        <v>5</v>
      </c>
      <c r="K80" s="55">
        <v>2</v>
      </c>
      <c r="L80" s="55">
        <v>1</v>
      </c>
      <c r="M80" s="55">
        <v>0</v>
      </c>
      <c r="N80" s="29">
        <f t="shared" si="14"/>
        <v>3</v>
      </c>
      <c r="O80" s="32">
        <f t="shared" si="15"/>
        <v>7</v>
      </c>
      <c r="P80" s="32">
        <f t="shared" si="16"/>
        <v>10</v>
      </c>
      <c r="Q80" s="57" t="s">
        <v>32</v>
      </c>
      <c r="R80" s="55"/>
      <c r="S80" s="11"/>
      <c r="T80" s="55" t="s">
        <v>98</v>
      </c>
    </row>
    <row r="81" spans="1:23" x14ac:dyDescent="0.2">
      <c r="A81" s="54" t="s">
        <v>187</v>
      </c>
      <c r="B81" s="227" t="s">
        <v>192</v>
      </c>
      <c r="C81" s="228"/>
      <c r="D81" s="228"/>
      <c r="E81" s="228"/>
      <c r="F81" s="228"/>
      <c r="G81" s="228"/>
      <c r="H81" s="228"/>
      <c r="I81" s="229"/>
      <c r="J81" s="55">
        <v>5</v>
      </c>
      <c r="K81" s="55">
        <v>2</v>
      </c>
      <c r="L81" s="55">
        <v>1</v>
      </c>
      <c r="M81" s="55">
        <v>0</v>
      </c>
      <c r="N81" s="29">
        <f t="shared" si="14"/>
        <v>3</v>
      </c>
      <c r="O81" s="32">
        <f t="shared" si="15"/>
        <v>7</v>
      </c>
      <c r="P81" s="32">
        <f t="shared" si="16"/>
        <v>10</v>
      </c>
      <c r="Q81" s="57" t="s">
        <v>32</v>
      </c>
      <c r="R81" s="55"/>
      <c r="S81" s="11"/>
      <c r="T81" s="55" t="s">
        <v>98</v>
      </c>
    </row>
    <row r="82" spans="1:23" ht="22.5" customHeight="1" x14ac:dyDescent="0.2">
      <c r="A82" s="56" t="s">
        <v>193</v>
      </c>
      <c r="B82" s="303" t="s">
        <v>194</v>
      </c>
      <c r="C82" s="304"/>
      <c r="D82" s="304"/>
      <c r="E82" s="304"/>
      <c r="F82" s="304"/>
      <c r="G82" s="304"/>
      <c r="H82" s="304"/>
      <c r="I82" s="305"/>
      <c r="J82" s="55">
        <v>5</v>
      </c>
      <c r="K82" s="55">
        <v>0</v>
      </c>
      <c r="L82" s="55">
        <v>0</v>
      </c>
      <c r="M82" s="55">
        <v>3</v>
      </c>
      <c r="N82" s="29">
        <f t="shared" si="14"/>
        <v>3</v>
      </c>
      <c r="O82" s="32">
        <f t="shared" si="15"/>
        <v>7</v>
      </c>
      <c r="P82" s="32">
        <f t="shared" si="16"/>
        <v>10</v>
      </c>
      <c r="Q82" s="57"/>
      <c r="R82" s="55" t="s">
        <v>28</v>
      </c>
      <c r="S82" s="11"/>
      <c r="T82" s="55" t="s">
        <v>98</v>
      </c>
    </row>
    <row r="83" spans="1:23" x14ac:dyDescent="0.2">
      <c r="A83" s="28" t="s">
        <v>25</v>
      </c>
      <c r="B83" s="128"/>
      <c r="C83" s="181"/>
      <c r="D83" s="181"/>
      <c r="E83" s="181"/>
      <c r="F83" s="181"/>
      <c r="G83" s="181"/>
      <c r="H83" s="181"/>
      <c r="I83" s="129"/>
      <c r="J83" s="28">
        <f t="shared" ref="J83:P83" si="17">SUM(J77:J82)</f>
        <v>30</v>
      </c>
      <c r="K83" s="28">
        <f t="shared" si="17"/>
        <v>10</v>
      </c>
      <c r="L83" s="28">
        <f t="shared" si="17"/>
        <v>5</v>
      </c>
      <c r="M83" s="28">
        <f t="shared" si="17"/>
        <v>3</v>
      </c>
      <c r="N83" s="28">
        <f t="shared" si="17"/>
        <v>18</v>
      </c>
      <c r="O83" s="28">
        <f t="shared" si="17"/>
        <v>42</v>
      </c>
      <c r="P83" s="28">
        <f t="shared" si="17"/>
        <v>60</v>
      </c>
      <c r="Q83" s="28">
        <f>COUNTIF(Q77:Q82,"E")</f>
        <v>5</v>
      </c>
      <c r="R83" s="28">
        <f>COUNTIF(R77:R82,"C")</f>
        <v>1</v>
      </c>
      <c r="S83" s="28">
        <f>COUNTIF(S77:S82,"VP")</f>
        <v>0</v>
      </c>
      <c r="T83" s="33">
        <f>COUNTA(T77:T82)</f>
        <v>6</v>
      </c>
      <c r="U83" s="242" t="str">
        <f>IF(Q83&gt;=SUM(R83:S83),"Corect","E trebuie să fie cel puțin egal cu C+VP")</f>
        <v>Corect</v>
      </c>
      <c r="V83" s="243"/>
      <c r="W83" s="243"/>
    </row>
    <row r="84" spans="1:23" x14ac:dyDescent="0.2">
      <c r="A84" s="26"/>
      <c r="B84" s="26"/>
      <c r="C84" s="26"/>
      <c r="D84" s="26"/>
      <c r="E84" s="26"/>
      <c r="F84" s="26"/>
      <c r="G84" s="26"/>
      <c r="H84" s="26"/>
      <c r="I84" s="26"/>
      <c r="J84" s="26"/>
      <c r="K84" s="26"/>
      <c r="L84" s="26"/>
      <c r="M84" s="26"/>
      <c r="N84" s="26"/>
      <c r="O84" s="26"/>
      <c r="P84" s="26"/>
      <c r="Q84" s="26"/>
      <c r="R84" s="26"/>
      <c r="S84" s="26"/>
      <c r="T84" s="27"/>
    </row>
    <row r="85" spans="1:23" x14ac:dyDescent="0.2">
      <c r="A85" s="26"/>
      <c r="B85" s="26"/>
      <c r="C85" s="26"/>
      <c r="D85" s="26"/>
      <c r="E85" s="26"/>
      <c r="F85" s="26"/>
      <c r="G85" s="26"/>
      <c r="H85" s="26"/>
      <c r="I85" s="26"/>
      <c r="J85" s="26"/>
      <c r="K85" s="26"/>
      <c r="L85" s="26"/>
      <c r="M85" s="26"/>
      <c r="N85" s="26"/>
      <c r="O85" s="26"/>
      <c r="P85" s="26"/>
      <c r="Q85" s="26"/>
      <c r="R85" s="26"/>
      <c r="S85" s="26"/>
      <c r="T85" s="27"/>
    </row>
    <row r="86" spans="1:23" ht="19.5" customHeight="1" x14ac:dyDescent="0.2">
      <c r="A86" s="74" t="s">
        <v>46</v>
      </c>
      <c r="B86" s="74"/>
      <c r="C86" s="74"/>
      <c r="D86" s="74"/>
      <c r="E86" s="74"/>
      <c r="F86" s="74"/>
      <c r="G86" s="74"/>
      <c r="H86" s="74"/>
      <c r="I86" s="74"/>
      <c r="J86" s="74"/>
      <c r="K86" s="74"/>
      <c r="L86" s="74"/>
      <c r="M86" s="74"/>
      <c r="N86" s="74"/>
      <c r="O86" s="74"/>
      <c r="P86" s="74"/>
      <c r="Q86" s="74"/>
      <c r="R86" s="74"/>
      <c r="S86" s="74"/>
      <c r="T86" s="74"/>
    </row>
    <row r="87" spans="1:23" ht="27.75" customHeight="1" x14ac:dyDescent="0.2">
      <c r="A87" s="79" t="s">
        <v>27</v>
      </c>
      <c r="B87" s="70" t="s">
        <v>26</v>
      </c>
      <c r="C87" s="71"/>
      <c r="D87" s="71"/>
      <c r="E87" s="71"/>
      <c r="F87" s="71"/>
      <c r="G87" s="71"/>
      <c r="H87" s="71"/>
      <c r="I87" s="72"/>
      <c r="J87" s="79" t="s">
        <v>40</v>
      </c>
      <c r="K87" s="69" t="s">
        <v>24</v>
      </c>
      <c r="L87" s="69"/>
      <c r="M87" s="69"/>
      <c r="N87" s="69" t="s">
        <v>41</v>
      </c>
      <c r="O87" s="86"/>
      <c r="P87" s="86"/>
      <c r="Q87" s="69" t="s">
        <v>23</v>
      </c>
      <c r="R87" s="69"/>
      <c r="S87" s="69"/>
      <c r="T87" s="69" t="s">
        <v>22</v>
      </c>
    </row>
    <row r="88" spans="1:23" ht="12.75" customHeight="1" x14ac:dyDescent="0.2">
      <c r="A88" s="81"/>
      <c r="B88" s="76"/>
      <c r="C88" s="77"/>
      <c r="D88" s="77"/>
      <c r="E88" s="77"/>
      <c r="F88" s="77"/>
      <c r="G88" s="77"/>
      <c r="H88" s="77"/>
      <c r="I88" s="78"/>
      <c r="J88" s="81"/>
      <c r="K88" s="5" t="s">
        <v>28</v>
      </c>
      <c r="L88" s="5" t="s">
        <v>29</v>
      </c>
      <c r="M88" s="5" t="s">
        <v>30</v>
      </c>
      <c r="N88" s="5" t="s">
        <v>34</v>
      </c>
      <c r="O88" s="5" t="s">
        <v>7</v>
      </c>
      <c r="P88" s="5" t="s">
        <v>31</v>
      </c>
      <c r="Q88" s="5" t="s">
        <v>32</v>
      </c>
      <c r="R88" s="5" t="s">
        <v>28</v>
      </c>
      <c r="S88" s="5" t="s">
        <v>33</v>
      </c>
      <c r="T88" s="69"/>
    </row>
    <row r="89" spans="1:23" hidden="1" x14ac:dyDescent="0.2">
      <c r="A89" s="87" t="s">
        <v>95</v>
      </c>
      <c r="B89" s="88"/>
      <c r="C89" s="88"/>
      <c r="D89" s="88"/>
      <c r="E89" s="88"/>
      <c r="F89" s="88"/>
      <c r="G89" s="88"/>
      <c r="H89" s="88"/>
      <c r="I89" s="88"/>
      <c r="J89" s="88"/>
      <c r="K89" s="88"/>
      <c r="L89" s="88"/>
      <c r="M89" s="88"/>
      <c r="N89" s="88"/>
      <c r="O89" s="88"/>
      <c r="P89" s="88"/>
      <c r="Q89" s="88"/>
      <c r="R89" s="88"/>
      <c r="S89" s="88"/>
      <c r="T89" s="89"/>
    </row>
    <row r="90" spans="1:23" hidden="1" x14ac:dyDescent="0.2">
      <c r="A90" s="34"/>
      <c r="B90" s="177"/>
      <c r="C90" s="178"/>
      <c r="D90" s="178"/>
      <c r="E90" s="178"/>
      <c r="F90" s="178"/>
      <c r="G90" s="178"/>
      <c r="H90" s="178"/>
      <c r="I90" s="179"/>
      <c r="J90" s="12">
        <v>0</v>
      </c>
      <c r="K90" s="12">
        <v>0</v>
      </c>
      <c r="L90" s="12">
        <v>0</v>
      </c>
      <c r="M90" s="12">
        <v>0</v>
      </c>
      <c r="N90" s="32">
        <f>K90+L90+M90</f>
        <v>0</v>
      </c>
      <c r="O90" s="32">
        <f>P90-N90</f>
        <v>0</v>
      </c>
      <c r="P90" s="32">
        <f>ROUND(PRODUCT(J90,25)/14,0)</f>
        <v>0</v>
      </c>
      <c r="Q90" s="12"/>
      <c r="R90" s="12"/>
      <c r="S90" s="12"/>
      <c r="T90" s="11"/>
    </row>
    <row r="91" spans="1:23" hidden="1" x14ac:dyDescent="0.2">
      <c r="A91" s="34"/>
      <c r="B91" s="177"/>
      <c r="C91" s="178"/>
      <c r="D91" s="178"/>
      <c r="E91" s="178"/>
      <c r="F91" s="178"/>
      <c r="G91" s="178"/>
      <c r="H91" s="178"/>
      <c r="I91" s="179"/>
      <c r="J91" s="12">
        <v>0</v>
      </c>
      <c r="K91" s="12">
        <v>0</v>
      </c>
      <c r="L91" s="12">
        <v>0</v>
      </c>
      <c r="M91" s="12">
        <v>0</v>
      </c>
      <c r="N91" s="32">
        <f t="shared" ref="N91:N115" si="18">K91+L91+M91</f>
        <v>0</v>
      </c>
      <c r="O91" s="32">
        <f t="shared" ref="O91:O115" si="19">P91-N91</f>
        <v>0</v>
      </c>
      <c r="P91" s="32">
        <f t="shared" ref="P91:P102" si="20">ROUND(PRODUCT(J91,25)/14,0)</f>
        <v>0</v>
      </c>
      <c r="Q91" s="12"/>
      <c r="R91" s="12"/>
      <c r="S91" s="12"/>
      <c r="T91" s="11"/>
    </row>
    <row r="92" spans="1:23" hidden="1" x14ac:dyDescent="0.2">
      <c r="A92" s="34"/>
      <c r="B92" s="177"/>
      <c r="C92" s="178"/>
      <c r="D92" s="178"/>
      <c r="E92" s="178"/>
      <c r="F92" s="178"/>
      <c r="G92" s="178"/>
      <c r="H92" s="178"/>
      <c r="I92" s="179"/>
      <c r="J92" s="12">
        <v>0</v>
      </c>
      <c r="K92" s="12">
        <v>0</v>
      </c>
      <c r="L92" s="12">
        <v>0</v>
      </c>
      <c r="M92" s="12">
        <v>0</v>
      </c>
      <c r="N92" s="32">
        <f t="shared" ref="N92:N94" si="21">K92+L92+M92</f>
        <v>0</v>
      </c>
      <c r="O92" s="32">
        <f t="shared" ref="O92:O94" si="22">P92-N92</f>
        <v>0</v>
      </c>
      <c r="P92" s="32">
        <f t="shared" ref="P92:P94" si="23">ROUND(PRODUCT(J92,25)/14,0)</f>
        <v>0</v>
      </c>
      <c r="Q92" s="12"/>
      <c r="R92" s="12"/>
      <c r="S92" s="12"/>
      <c r="T92" s="11"/>
    </row>
    <row r="93" spans="1:23" hidden="1" x14ac:dyDescent="0.2">
      <c r="A93" s="34"/>
      <c r="B93" s="177"/>
      <c r="C93" s="178"/>
      <c r="D93" s="178"/>
      <c r="E93" s="178"/>
      <c r="F93" s="178"/>
      <c r="G93" s="178"/>
      <c r="H93" s="178"/>
      <c r="I93" s="179"/>
      <c r="J93" s="12">
        <v>0</v>
      </c>
      <c r="K93" s="12">
        <v>0</v>
      </c>
      <c r="L93" s="12">
        <v>0</v>
      </c>
      <c r="M93" s="12">
        <v>0</v>
      </c>
      <c r="N93" s="32">
        <f t="shared" si="21"/>
        <v>0</v>
      </c>
      <c r="O93" s="32">
        <f t="shared" si="22"/>
        <v>0</v>
      </c>
      <c r="P93" s="32">
        <f t="shared" si="23"/>
        <v>0</v>
      </c>
      <c r="Q93" s="12"/>
      <c r="R93" s="12"/>
      <c r="S93" s="12"/>
      <c r="T93" s="11"/>
    </row>
    <row r="94" spans="1:23" hidden="1" x14ac:dyDescent="0.2">
      <c r="A94" s="34"/>
      <c r="B94" s="177"/>
      <c r="C94" s="178"/>
      <c r="D94" s="178"/>
      <c r="E94" s="178"/>
      <c r="F94" s="178"/>
      <c r="G94" s="178"/>
      <c r="H94" s="178"/>
      <c r="I94" s="179"/>
      <c r="J94" s="12">
        <v>0</v>
      </c>
      <c r="K94" s="12">
        <v>0</v>
      </c>
      <c r="L94" s="12">
        <v>0</v>
      </c>
      <c r="M94" s="12">
        <v>0</v>
      </c>
      <c r="N94" s="32">
        <f t="shared" si="21"/>
        <v>0</v>
      </c>
      <c r="O94" s="32">
        <f t="shared" si="22"/>
        <v>0</v>
      </c>
      <c r="P94" s="32">
        <f t="shared" si="23"/>
        <v>0</v>
      </c>
      <c r="Q94" s="12"/>
      <c r="R94" s="12"/>
      <c r="S94" s="12"/>
      <c r="T94" s="11"/>
    </row>
    <row r="95" spans="1:23" hidden="1" x14ac:dyDescent="0.2">
      <c r="A95" s="34"/>
      <c r="B95" s="177"/>
      <c r="C95" s="178"/>
      <c r="D95" s="178"/>
      <c r="E95" s="178"/>
      <c r="F95" s="178"/>
      <c r="G95" s="178"/>
      <c r="H95" s="178"/>
      <c r="I95" s="179"/>
      <c r="J95" s="12">
        <v>0</v>
      </c>
      <c r="K95" s="12">
        <v>0</v>
      </c>
      <c r="L95" s="12">
        <v>0</v>
      </c>
      <c r="M95" s="12">
        <v>0</v>
      </c>
      <c r="N95" s="32">
        <f>K95+L95+M95</f>
        <v>0</v>
      </c>
      <c r="O95" s="32">
        <f>P95-N95</f>
        <v>0</v>
      </c>
      <c r="P95" s="32">
        <f>ROUND(PRODUCT(J95,25)/14,0)</f>
        <v>0</v>
      </c>
      <c r="Q95" s="12"/>
      <c r="R95" s="12"/>
      <c r="S95" s="12"/>
      <c r="T95" s="11"/>
    </row>
    <row r="96" spans="1:23" hidden="1" x14ac:dyDescent="0.2">
      <c r="A96" s="102" t="s">
        <v>96</v>
      </c>
      <c r="B96" s="154"/>
      <c r="C96" s="154"/>
      <c r="D96" s="154"/>
      <c r="E96" s="154"/>
      <c r="F96" s="154"/>
      <c r="G96" s="154"/>
      <c r="H96" s="154"/>
      <c r="I96" s="154"/>
      <c r="J96" s="154"/>
      <c r="K96" s="154"/>
      <c r="L96" s="154"/>
      <c r="M96" s="154"/>
      <c r="N96" s="154"/>
      <c r="O96" s="154"/>
      <c r="P96" s="154"/>
      <c r="Q96" s="154"/>
      <c r="R96" s="154"/>
      <c r="S96" s="154"/>
      <c r="T96" s="155"/>
    </row>
    <row r="97" spans="1:20" hidden="1" x14ac:dyDescent="0.2">
      <c r="A97" s="34"/>
      <c r="B97" s="177"/>
      <c r="C97" s="178"/>
      <c r="D97" s="178"/>
      <c r="E97" s="178"/>
      <c r="F97" s="178"/>
      <c r="G97" s="178"/>
      <c r="H97" s="178"/>
      <c r="I97" s="179"/>
      <c r="J97" s="12">
        <v>0</v>
      </c>
      <c r="K97" s="12">
        <v>0</v>
      </c>
      <c r="L97" s="12">
        <v>0</v>
      </c>
      <c r="M97" s="12">
        <v>0</v>
      </c>
      <c r="N97" s="32">
        <f t="shared" si="18"/>
        <v>0</v>
      </c>
      <c r="O97" s="32">
        <f t="shared" si="19"/>
        <v>0</v>
      </c>
      <c r="P97" s="32">
        <f t="shared" si="20"/>
        <v>0</v>
      </c>
      <c r="Q97" s="12"/>
      <c r="R97" s="12"/>
      <c r="S97" s="12"/>
      <c r="T97" s="11"/>
    </row>
    <row r="98" spans="1:20" hidden="1" x14ac:dyDescent="0.2">
      <c r="A98" s="34"/>
      <c r="B98" s="177"/>
      <c r="C98" s="178"/>
      <c r="D98" s="178"/>
      <c r="E98" s="178"/>
      <c r="F98" s="178"/>
      <c r="G98" s="178"/>
      <c r="H98" s="178"/>
      <c r="I98" s="179"/>
      <c r="J98" s="12">
        <v>0</v>
      </c>
      <c r="K98" s="12">
        <v>0</v>
      </c>
      <c r="L98" s="12">
        <v>0</v>
      </c>
      <c r="M98" s="12">
        <v>0</v>
      </c>
      <c r="N98" s="32">
        <f t="shared" ref="N98:N100" si="24">K98+L98+M98</f>
        <v>0</v>
      </c>
      <c r="O98" s="32">
        <f t="shared" ref="O98:O100" si="25">P98-N98</f>
        <v>0</v>
      </c>
      <c r="P98" s="32">
        <f t="shared" ref="P98:P100" si="26">ROUND(PRODUCT(J98,25)/14,0)</f>
        <v>0</v>
      </c>
      <c r="Q98" s="12"/>
      <c r="R98" s="12"/>
      <c r="S98" s="12"/>
      <c r="T98" s="11"/>
    </row>
    <row r="99" spans="1:20" hidden="1" x14ac:dyDescent="0.2">
      <c r="A99" s="34"/>
      <c r="B99" s="177"/>
      <c r="C99" s="178"/>
      <c r="D99" s="178"/>
      <c r="E99" s="178"/>
      <c r="F99" s="178"/>
      <c r="G99" s="178"/>
      <c r="H99" s="178"/>
      <c r="I99" s="179"/>
      <c r="J99" s="12">
        <v>0</v>
      </c>
      <c r="K99" s="12">
        <v>0</v>
      </c>
      <c r="L99" s="12">
        <v>0</v>
      </c>
      <c r="M99" s="12">
        <v>0</v>
      </c>
      <c r="N99" s="32">
        <f t="shared" si="24"/>
        <v>0</v>
      </c>
      <c r="O99" s="32">
        <f t="shared" si="25"/>
        <v>0</v>
      </c>
      <c r="P99" s="32">
        <f t="shared" si="26"/>
        <v>0</v>
      </c>
      <c r="Q99" s="12"/>
      <c r="R99" s="12"/>
      <c r="S99" s="12"/>
      <c r="T99" s="11"/>
    </row>
    <row r="100" spans="1:20" hidden="1" x14ac:dyDescent="0.2">
      <c r="A100" s="34"/>
      <c r="B100" s="177"/>
      <c r="C100" s="178"/>
      <c r="D100" s="178"/>
      <c r="E100" s="178"/>
      <c r="F100" s="178"/>
      <c r="G100" s="178"/>
      <c r="H100" s="178"/>
      <c r="I100" s="179"/>
      <c r="J100" s="12">
        <v>0</v>
      </c>
      <c r="K100" s="12">
        <v>0</v>
      </c>
      <c r="L100" s="12">
        <v>0</v>
      </c>
      <c r="M100" s="12">
        <v>0</v>
      </c>
      <c r="N100" s="32">
        <f t="shared" si="24"/>
        <v>0</v>
      </c>
      <c r="O100" s="32">
        <f t="shared" si="25"/>
        <v>0</v>
      </c>
      <c r="P100" s="32">
        <f t="shared" si="26"/>
        <v>0</v>
      </c>
      <c r="Q100" s="12"/>
      <c r="R100" s="12"/>
      <c r="S100" s="12"/>
      <c r="T100" s="11"/>
    </row>
    <row r="101" spans="1:20" hidden="1" x14ac:dyDescent="0.2">
      <c r="A101" s="34"/>
      <c r="B101" s="177"/>
      <c r="C101" s="178"/>
      <c r="D101" s="178"/>
      <c r="E101" s="178"/>
      <c r="F101" s="178"/>
      <c r="G101" s="178"/>
      <c r="H101" s="178"/>
      <c r="I101" s="179"/>
      <c r="J101" s="12">
        <v>0</v>
      </c>
      <c r="K101" s="12">
        <v>0</v>
      </c>
      <c r="L101" s="12">
        <v>0</v>
      </c>
      <c r="M101" s="12">
        <v>0</v>
      </c>
      <c r="N101" s="32">
        <f>K101+L101+M101</f>
        <v>0</v>
      </c>
      <c r="O101" s="32">
        <f>P101-N101</f>
        <v>0</v>
      </c>
      <c r="P101" s="32">
        <f>ROUND(PRODUCT(J101,25)/14,0)</f>
        <v>0</v>
      </c>
      <c r="Q101" s="12"/>
      <c r="R101" s="12"/>
      <c r="S101" s="12"/>
      <c r="T101" s="11"/>
    </row>
    <row r="102" spans="1:20" hidden="1" x14ac:dyDescent="0.2">
      <c r="A102" s="34"/>
      <c r="B102" s="177"/>
      <c r="C102" s="178"/>
      <c r="D102" s="178"/>
      <c r="E102" s="178"/>
      <c r="F102" s="178"/>
      <c r="G102" s="178"/>
      <c r="H102" s="178"/>
      <c r="I102" s="179"/>
      <c r="J102" s="12">
        <v>0</v>
      </c>
      <c r="K102" s="12">
        <v>0</v>
      </c>
      <c r="L102" s="12">
        <v>0</v>
      </c>
      <c r="M102" s="12">
        <v>0</v>
      </c>
      <c r="N102" s="32">
        <f t="shared" si="18"/>
        <v>0</v>
      </c>
      <c r="O102" s="32">
        <f t="shared" si="19"/>
        <v>0</v>
      </c>
      <c r="P102" s="32">
        <f t="shared" si="20"/>
        <v>0</v>
      </c>
      <c r="Q102" s="12"/>
      <c r="R102" s="12"/>
      <c r="S102" s="12"/>
      <c r="T102" s="11"/>
    </row>
    <row r="103" spans="1:20" ht="12.75" customHeight="1" x14ac:dyDescent="0.2">
      <c r="A103" s="192" t="s">
        <v>195</v>
      </c>
      <c r="B103" s="201"/>
      <c r="C103" s="201"/>
      <c r="D103" s="201"/>
      <c r="E103" s="201"/>
      <c r="F103" s="201"/>
      <c r="G103" s="201"/>
      <c r="H103" s="201"/>
      <c r="I103" s="201"/>
      <c r="J103" s="201"/>
      <c r="K103" s="201"/>
      <c r="L103" s="201"/>
      <c r="M103" s="201"/>
      <c r="N103" s="201"/>
      <c r="O103" s="201"/>
      <c r="P103" s="201"/>
      <c r="Q103" s="201"/>
      <c r="R103" s="201"/>
      <c r="S103" s="201"/>
      <c r="T103" s="202"/>
    </row>
    <row r="104" spans="1:20" x14ac:dyDescent="0.2">
      <c r="A104" s="56" t="s">
        <v>197</v>
      </c>
      <c r="B104" s="198" t="s">
        <v>198</v>
      </c>
      <c r="C104" s="199"/>
      <c r="D104" s="199"/>
      <c r="E104" s="199"/>
      <c r="F104" s="199"/>
      <c r="G104" s="199"/>
      <c r="H104" s="199"/>
      <c r="I104" s="200"/>
      <c r="J104" s="55">
        <v>6</v>
      </c>
      <c r="K104" s="55">
        <v>2</v>
      </c>
      <c r="L104" s="55">
        <v>1</v>
      </c>
      <c r="M104" s="55">
        <v>0</v>
      </c>
      <c r="N104" s="32">
        <f t="shared" si="18"/>
        <v>3</v>
      </c>
      <c r="O104" s="32">
        <f t="shared" si="19"/>
        <v>8</v>
      </c>
      <c r="P104" s="32">
        <f t="shared" ref="P104:P115" si="27">ROUND(PRODUCT(J104,25)/14,0)</f>
        <v>11</v>
      </c>
      <c r="Q104" s="59" t="s">
        <v>32</v>
      </c>
      <c r="R104" s="59"/>
      <c r="S104" s="12"/>
      <c r="T104" s="55" t="s">
        <v>98</v>
      </c>
    </row>
    <row r="105" spans="1:20" x14ac:dyDescent="0.2">
      <c r="A105" s="56" t="s">
        <v>199</v>
      </c>
      <c r="B105" s="60" t="s">
        <v>200</v>
      </c>
      <c r="C105" s="61"/>
      <c r="D105" s="61"/>
      <c r="E105" s="61"/>
      <c r="F105" s="61"/>
      <c r="G105" s="61"/>
      <c r="H105" s="61"/>
      <c r="I105" s="62"/>
      <c r="J105" s="55">
        <v>6</v>
      </c>
      <c r="K105" s="55">
        <v>2</v>
      </c>
      <c r="L105" s="55">
        <v>1</v>
      </c>
      <c r="M105" s="55">
        <v>0</v>
      </c>
      <c r="N105" s="32">
        <f t="shared" ref="N105:N110" si="28">K105+L105+M105</f>
        <v>3</v>
      </c>
      <c r="O105" s="32">
        <f t="shared" ref="O105:O110" si="29">P105-N105</f>
        <v>8</v>
      </c>
      <c r="P105" s="32">
        <f t="shared" ref="P105:P110" si="30">ROUND(PRODUCT(J105,25)/14,0)</f>
        <v>11</v>
      </c>
      <c r="Q105" s="59" t="s">
        <v>32</v>
      </c>
      <c r="R105" s="59"/>
      <c r="S105" s="12"/>
      <c r="T105" s="55" t="s">
        <v>98</v>
      </c>
    </row>
    <row r="106" spans="1:20" ht="26.25" customHeight="1" x14ac:dyDescent="0.2">
      <c r="A106" s="56" t="s">
        <v>201</v>
      </c>
      <c r="B106" s="60" t="s">
        <v>202</v>
      </c>
      <c r="C106" s="61"/>
      <c r="D106" s="61"/>
      <c r="E106" s="61"/>
      <c r="F106" s="61"/>
      <c r="G106" s="61"/>
      <c r="H106" s="61"/>
      <c r="I106" s="62"/>
      <c r="J106" s="55">
        <v>6</v>
      </c>
      <c r="K106" s="55">
        <v>2</v>
      </c>
      <c r="L106" s="55">
        <v>1</v>
      </c>
      <c r="M106" s="55">
        <v>0</v>
      </c>
      <c r="N106" s="32">
        <f t="shared" si="28"/>
        <v>3</v>
      </c>
      <c r="O106" s="32">
        <f t="shared" si="29"/>
        <v>8</v>
      </c>
      <c r="P106" s="32">
        <f t="shared" si="30"/>
        <v>11</v>
      </c>
      <c r="Q106" s="59" t="s">
        <v>32</v>
      </c>
      <c r="R106" s="59"/>
      <c r="S106" s="12"/>
      <c r="T106" s="55" t="s">
        <v>98</v>
      </c>
    </row>
    <row r="107" spans="1:20" ht="26.25" customHeight="1" x14ac:dyDescent="0.2">
      <c r="A107" s="56" t="s">
        <v>203</v>
      </c>
      <c r="B107" s="60" t="s">
        <v>204</v>
      </c>
      <c r="C107" s="61"/>
      <c r="D107" s="61"/>
      <c r="E107" s="61"/>
      <c r="F107" s="61"/>
      <c r="G107" s="61"/>
      <c r="H107" s="61"/>
      <c r="I107" s="62"/>
      <c r="J107" s="55">
        <v>6</v>
      </c>
      <c r="K107" s="55">
        <v>2</v>
      </c>
      <c r="L107" s="55">
        <v>1</v>
      </c>
      <c r="M107" s="55">
        <v>0</v>
      </c>
      <c r="N107" s="32">
        <f t="shared" si="28"/>
        <v>3</v>
      </c>
      <c r="O107" s="32">
        <f t="shared" si="29"/>
        <v>8</v>
      </c>
      <c r="P107" s="32">
        <f t="shared" si="30"/>
        <v>11</v>
      </c>
      <c r="Q107" s="59" t="s">
        <v>32</v>
      </c>
      <c r="R107" s="59"/>
      <c r="S107" s="12"/>
      <c r="T107" s="55" t="s">
        <v>98</v>
      </c>
    </row>
    <row r="108" spans="1:20" ht="24.75" customHeight="1" x14ac:dyDescent="0.2">
      <c r="A108" s="56" t="s">
        <v>205</v>
      </c>
      <c r="B108" s="60" t="s">
        <v>206</v>
      </c>
      <c r="C108" s="61"/>
      <c r="D108" s="61"/>
      <c r="E108" s="61"/>
      <c r="F108" s="61"/>
      <c r="G108" s="61"/>
      <c r="H108" s="61"/>
      <c r="I108" s="62"/>
      <c r="J108" s="55">
        <v>6</v>
      </c>
      <c r="K108" s="55">
        <v>2</v>
      </c>
      <c r="L108" s="55">
        <v>1</v>
      </c>
      <c r="M108" s="55">
        <v>0</v>
      </c>
      <c r="N108" s="32">
        <f t="shared" si="28"/>
        <v>3</v>
      </c>
      <c r="O108" s="32">
        <f t="shared" si="29"/>
        <v>8</v>
      </c>
      <c r="P108" s="32">
        <f t="shared" si="30"/>
        <v>11</v>
      </c>
      <c r="Q108" s="59" t="s">
        <v>32</v>
      </c>
      <c r="R108" s="59"/>
      <c r="S108" s="12"/>
      <c r="T108" s="55" t="s">
        <v>98</v>
      </c>
    </row>
    <row r="109" spans="1:20" ht="24.75" customHeight="1" x14ac:dyDescent="0.2">
      <c r="A109" s="54" t="s">
        <v>207</v>
      </c>
      <c r="B109" s="60" t="s">
        <v>208</v>
      </c>
      <c r="C109" s="61"/>
      <c r="D109" s="61"/>
      <c r="E109" s="61"/>
      <c r="F109" s="61"/>
      <c r="G109" s="61"/>
      <c r="H109" s="61"/>
      <c r="I109" s="62"/>
      <c r="J109" s="55">
        <v>6</v>
      </c>
      <c r="K109" s="55">
        <v>2</v>
      </c>
      <c r="L109" s="55">
        <v>1</v>
      </c>
      <c r="M109" s="55">
        <v>0</v>
      </c>
      <c r="N109" s="32">
        <f t="shared" si="28"/>
        <v>3</v>
      </c>
      <c r="O109" s="32">
        <f t="shared" si="29"/>
        <v>8</v>
      </c>
      <c r="P109" s="32">
        <f t="shared" si="30"/>
        <v>11</v>
      </c>
      <c r="Q109" s="59" t="s">
        <v>32</v>
      </c>
      <c r="R109" s="59"/>
      <c r="S109" s="12"/>
      <c r="T109" s="55" t="s">
        <v>98</v>
      </c>
    </row>
    <row r="110" spans="1:20" ht="24" customHeight="1" x14ac:dyDescent="0.2">
      <c r="A110" s="56" t="s">
        <v>209</v>
      </c>
      <c r="B110" s="60" t="s">
        <v>210</v>
      </c>
      <c r="C110" s="61"/>
      <c r="D110" s="61"/>
      <c r="E110" s="61"/>
      <c r="F110" s="61"/>
      <c r="G110" s="61"/>
      <c r="H110" s="61"/>
      <c r="I110" s="62"/>
      <c r="J110" s="55">
        <v>6</v>
      </c>
      <c r="K110" s="55">
        <v>2</v>
      </c>
      <c r="L110" s="55">
        <v>1</v>
      </c>
      <c r="M110" s="55">
        <v>0</v>
      </c>
      <c r="N110" s="32">
        <f t="shared" si="28"/>
        <v>3</v>
      </c>
      <c r="O110" s="32">
        <f t="shared" si="29"/>
        <v>8</v>
      </c>
      <c r="P110" s="32">
        <f t="shared" si="30"/>
        <v>11</v>
      </c>
      <c r="Q110" s="59" t="s">
        <v>32</v>
      </c>
      <c r="R110" s="59"/>
      <c r="S110" s="12"/>
      <c r="T110" s="55" t="s">
        <v>98</v>
      </c>
    </row>
    <row r="111" spans="1:20" ht="24.75" customHeight="1" x14ac:dyDescent="0.2">
      <c r="A111" s="56" t="s">
        <v>211</v>
      </c>
      <c r="B111" s="60" t="s">
        <v>212</v>
      </c>
      <c r="C111" s="61"/>
      <c r="D111" s="61"/>
      <c r="E111" s="61"/>
      <c r="F111" s="61"/>
      <c r="G111" s="61"/>
      <c r="H111" s="61"/>
      <c r="I111" s="62"/>
      <c r="J111" s="55">
        <v>6</v>
      </c>
      <c r="K111" s="55">
        <v>2</v>
      </c>
      <c r="L111" s="55">
        <v>1</v>
      </c>
      <c r="M111" s="55">
        <v>0</v>
      </c>
      <c r="N111" s="32">
        <f t="shared" ref="N111:N113" si="31">K111+L111+M111</f>
        <v>3</v>
      </c>
      <c r="O111" s="32">
        <f t="shared" ref="O111:O113" si="32">P111-N111</f>
        <v>8</v>
      </c>
      <c r="P111" s="32">
        <f t="shared" si="27"/>
        <v>11</v>
      </c>
      <c r="Q111" s="59" t="s">
        <v>32</v>
      </c>
      <c r="R111" s="59"/>
      <c r="S111" s="12"/>
      <c r="T111" s="55" t="s">
        <v>98</v>
      </c>
    </row>
    <row r="112" spans="1:20" ht="24" customHeight="1" x14ac:dyDescent="0.2">
      <c r="A112" s="56" t="s">
        <v>213</v>
      </c>
      <c r="B112" s="60" t="s">
        <v>214</v>
      </c>
      <c r="C112" s="61"/>
      <c r="D112" s="61"/>
      <c r="E112" s="61"/>
      <c r="F112" s="61"/>
      <c r="G112" s="61"/>
      <c r="H112" s="61"/>
      <c r="I112" s="62"/>
      <c r="J112" s="55">
        <v>6</v>
      </c>
      <c r="K112" s="55">
        <v>2</v>
      </c>
      <c r="L112" s="55">
        <v>1</v>
      </c>
      <c r="M112" s="55">
        <v>0</v>
      </c>
      <c r="N112" s="32">
        <f t="shared" si="31"/>
        <v>3</v>
      </c>
      <c r="O112" s="32">
        <f t="shared" si="32"/>
        <v>8</v>
      </c>
      <c r="P112" s="32">
        <f t="shared" si="27"/>
        <v>11</v>
      </c>
      <c r="Q112" s="59" t="s">
        <v>32</v>
      </c>
      <c r="R112" s="59"/>
      <c r="S112" s="12"/>
      <c r="T112" s="55" t="s">
        <v>98</v>
      </c>
    </row>
    <row r="113" spans="1:20" ht="24.75" customHeight="1" x14ac:dyDescent="0.2">
      <c r="A113" s="56" t="s">
        <v>215</v>
      </c>
      <c r="B113" s="60" t="s">
        <v>216</v>
      </c>
      <c r="C113" s="61"/>
      <c r="D113" s="61"/>
      <c r="E113" s="61"/>
      <c r="F113" s="61"/>
      <c r="G113" s="61"/>
      <c r="H113" s="61"/>
      <c r="I113" s="62"/>
      <c r="J113" s="55">
        <v>6</v>
      </c>
      <c r="K113" s="55">
        <v>2</v>
      </c>
      <c r="L113" s="55">
        <v>1</v>
      </c>
      <c r="M113" s="55">
        <v>0</v>
      </c>
      <c r="N113" s="32">
        <f t="shared" si="31"/>
        <v>3</v>
      </c>
      <c r="O113" s="32">
        <f t="shared" si="32"/>
        <v>8</v>
      </c>
      <c r="P113" s="32">
        <f t="shared" si="27"/>
        <v>11</v>
      </c>
      <c r="Q113" s="59" t="s">
        <v>32</v>
      </c>
      <c r="R113" s="59"/>
      <c r="S113" s="12"/>
      <c r="T113" s="55" t="s">
        <v>98</v>
      </c>
    </row>
    <row r="114" spans="1:20" ht="24.75" customHeight="1" x14ac:dyDescent="0.2">
      <c r="A114" s="56" t="s">
        <v>217</v>
      </c>
      <c r="B114" s="60" t="s">
        <v>218</v>
      </c>
      <c r="C114" s="61"/>
      <c r="D114" s="61"/>
      <c r="E114" s="61"/>
      <c r="F114" s="61"/>
      <c r="G114" s="61"/>
      <c r="H114" s="61"/>
      <c r="I114" s="62"/>
      <c r="J114" s="55">
        <v>6</v>
      </c>
      <c r="K114" s="55">
        <v>2</v>
      </c>
      <c r="L114" s="55">
        <v>1</v>
      </c>
      <c r="M114" s="55">
        <v>0</v>
      </c>
      <c r="N114" s="32">
        <f t="shared" si="18"/>
        <v>3</v>
      </c>
      <c r="O114" s="32">
        <f t="shared" si="19"/>
        <v>8</v>
      </c>
      <c r="P114" s="32">
        <f t="shared" si="27"/>
        <v>11</v>
      </c>
      <c r="Q114" s="59" t="s">
        <v>32</v>
      </c>
      <c r="R114" s="59"/>
      <c r="S114" s="12"/>
      <c r="T114" s="55" t="s">
        <v>98</v>
      </c>
    </row>
    <row r="115" spans="1:20" ht="24.75" customHeight="1" x14ac:dyDescent="0.2">
      <c r="A115" s="54" t="s">
        <v>219</v>
      </c>
      <c r="B115" s="60" t="s">
        <v>220</v>
      </c>
      <c r="C115" s="61"/>
      <c r="D115" s="61"/>
      <c r="E115" s="61"/>
      <c r="F115" s="61"/>
      <c r="G115" s="61"/>
      <c r="H115" s="61"/>
      <c r="I115" s="62"/>
      <c r="J115" s="55">
        <v>6</v>
      </c>
      <c r="K115" s="55">
        <v>2</v>
      </c>
      <c r="L115" s="55">
        <v>1</v>
      </c>
      <c r="M115" s="55">
        <v>0</v>
      </c>
      <c r="N115" s="32">
        <f t="shared" si="18"/>
        <v>3</v>
      </c>
      <c r="O115" s="32">
        <f t="shared" si="19"/>
        <v>8</v>
      </c>
      <c r="P115" s="32">
        <f t="shared" si="27"/>
        <v>11</v>
      </c>
      <c r="Q115" s="59" t="s">
        <v>32</v>
      </c>
      <c r="R115" s="59"/>
      <c r="S115" s="12"/>
      <c r="T115" s="55" t="s">
        <v>98</v>
      </c>
    </row>
    <row r="116" spans="1:20" ht="12.75" customHeight="1" x14ac:dyDescent="0.2">
      <c r="A116" s="192" t="s">
        <v>196</v>
      </c>
      <c r="B116" s="193"/>
      <c r="C116" s="193"/>
      <c r="D116" s="193"/>
      <c r="E116" s="193"/>
      <c r="F116" s="193"/>
      <c r="G116" s="193"/>
      <c r="H116" s="193"/>
      <c r="I116" s="193"/>
      <c r="J116" s="193"/>
      <c r="K116" s="193"/>
      <c r="L116" s="193"/>
      <c r="M116" s="193"/>
      <c r="N116" s="193"/>
      <c r="O116" s="193"/>
      <c r="P116" s="193"/>
      <c r="Q116" s="193"/>
      <c r="R116" s="193"/>
      <c r="S116" s="193"/>
      <c r="T116" s="194"/>
    </row>
    <row r="117" spans="1:20" x14ac:dyDescent="0.2">
      <c r="A117" s="56" t="s">
        <v>221</v>
      </c>
      <c r="B117" s="60" t="s">
        <v>222</v>
      </c>
      <c r="C117" s="61"/>
      <c r="D117" s="61"/>
      <c r="E117" s="61"/>
      <c r="F117" s="61"/>
      <c r="G117" s="61"/>
      <c r="H117" s="61"/>
      <c r="I117" s="62"/>
      <c r="J117" s="55">
        <v>5</v>
      </c>
      <c r="K117" s="55">
        <v>2</v>
      </c>
      <c r="L117" s="55">
        <v>1</v>
      </c>
      <c r="M117" s="55">
        <v>0</v>
      </c>
      <c r="N117" s="32">
        <f t="shared" ref="N117:N128" si="33">K117+L117+M117</f>
        <v>3</v>
      </c>
      <c r="O117" s="32">
        <f t="shared" ref="O117:O128" si="34">P117-N117</f>
        <v>7</v>
      </c>
      <c r="P117" s="32">
        <f t="shared" ref="P117:P128" si="35">ROUND(PRODUCT(J117,25)/12,0)</f>
        <v>10</v>
      </c>
      <c r="Q117" s="59" t="s">
        <v>32</v>
      </c>
      <c r="R117" s="59"/>
      <c r="S117" s="12"/>
      <c r="T117" s="55" t="s">
        <v>98</v>
      </c>
    </row>
    <row r="118" spans="1:20" ht="24" customHeight="1" x14ac:dyDescent="0.2">
      <c r="A118" s="56" t="s">
        <v>223</v>
      </c>
      <c r="B118" s="60" t="s">
        <v>224</v>
      </c>
      <c r="C118" s="61"/>
      <c r="D118" s="61"/>
      <c r="E118" s="61"/>
      <c r="F118" s="61"/>
      <c r="G118" s="61"/>
      <c r="H118" s="61"/>
      <c r="I118" s="62"/>
      <c r="J118" s="55">
        <v>5</v>
      </c>
      <c r="K118" s="55">
        <v>2</v>
      </c>
      <c r="L118" s="55">
        <v>1</v>
      </c>
      <c r="M118" s="55">
        <v>0</v>
      </c>
      <c r="N118" s="32">
        <f t="shared" ref="N118:N119" si="36">K118+L118+M118</f>
        <v>3</v>
      </c>
      <c r="O118" s="32">
        <f t="shared" ref="O118:O119" si="37">P118-N118</f>
        <v>7</v>
      </c>
      <c r="P118" s="32">
        <f t="shared" ref="P118:P119" si="38">ROUND(PRODUCT(J118,25)/12,0)</f>
        <v>10</v>
      </c>
      <c r="Q118" s="59" t="s">
        <v>32</v>
      </c>
      <c r="R118" s="59"/>
      <c r="S118" s="12"/>
      <c r="T118" s="55" t="s">
        <v>98</v>
      </c>
    </row>
    <row r="119" spans="1:20" ht="27" customHeight="1" x14ac:dyDescent="0.2">
      <c r="A119" s="56" t="s">
        <v>225</v>
      </c>
      <c r="B119" s="60" t="s">
        <v>226</v>
      </c>
      <c r="C119" s="61"/>
      <c r="D119" s="61"/>
      <c r="E119" s="61"/>
      <c r="F119" s="61"/>
      <c r="G119" s="61"/>
      <c r="H119" s="61"/>
      <c r="I119" s="62"/>
      <c r="J119" s="55">
        <v>5</v>
      </c>
      <c r="K119" s="55">
        <v>2</v>
      </c>
      <c r="L119" s="55">
        <v>1</v>
      </c>
      <c r="M119" s="55">
        <v>0</v>
      </c>
      <c r="N119" s="32">
        <f t="shared" si="36"/>
        <v>3</v>
      </c>
      <c r="O119" s="32">
        <f t="shared" si="37"/>
        <v>7</v>
      </c>
      <c r="P119" s="32">
        <f t="shared" si="38"/>
        <v>10</v>
      </c>
      <c r="Q119" s="59" t="s">
        <v>32</v>
      </c>
      <c r="R119" s="59"/>
      <c r="S119" s="12"/>
      <c r="T119" s="55" t="s">
        <v>98</v>
      </c>
    </row>
    <row r="120" spans="1:20" ht="24" customHeight="1" x14ac:dyDescent="0.2">
      <c r="A120" s="56" t="s">
        <v>227</v>
      </c>
      <c r="B120" s="60" t="s">
        <v>228</v>
      </c>
      <c r="C120" s="61"/>
      <c r="D120" s="61"/>
      <c r="E120" s="61"/>
      <c r="F120" s="61"/>
      <c r="G120" s="61"/>
      <c r="H120" s="61"/>
      <c r="I120" s="62"/>
      <c r="J120" s="55">
        <v>5</v>
      </c>
      <c r="K120" s="55">
        <v>2</v>
      </c>
      <c r="L120" s="55">
        <v>1</v>
      </c>
      <c r="M120" s="55">
        <v>0</v>
      </c>
      <c r="N120" s="32">
        <f t="shared" ref="N120:N123" si="39">K120+L120+M120</f>
        <v>3</v>
      </c>
      <c r="O120" s="32">
        <f t="shared" ref="O120:O123" si="40">P120-N120</f>
        <v>7</v>
      </c>
      <c r="P120" s="32">
        <f t="shared" ref="P120:P123" si="41">ROUND(PRODUCT(J120,25)/12,0)</f>
        <v>10</v>
      </c>
      <c r="Q120" s="59" t="s">
        <v>32</v>
      </c>
      <c r="R120" s="59"/>
      <c r="S120" s="12"/>
      <c r="T120" s="55" t="s">
        <v>98</v>
      </c>
    </row>
    <row r="121" spans="1:20" ht="27" customHeight="1" x14ac:dyDescent="0.2">
      <c r="A121" s="56" t="s">
        <v>229</v>
      </c>
      <c r="B121" s="60" t="s">
        <v>230</v>
      </c>
      <c r="C121" s="61"/>
      <c r="D121" s="61"/>
      <c r="E121" s="61"/>
      <c r="F121" s="61"/>
      <c r="G121" s="61"/>
      <c r="H121" s="61"/>
      <c r="I121" s="62"/>
      <c r="J121" s="55">
        <v>5</v>
      </c>
      <c r="K121" s="55">
        <v>2</v>
      </c>
      <c r="L121" s="55">
        <v>1</v>
      </c>
      <c r="M121" s="55">
        <v>0</v>
      </c>
      <c r="N121" s="32">
        <f t="shared" si="39"/>
        <v>3</v>
      </c>
      <c r="O121" s="32">
        <f t="shared" si="40"/>
        <v>7</v>
      </c>
      <c r="P121" s="32">
        <f t="shared" si="41"/>
        <v>10</v>
      </c>
      <c r="Q121" s="59" t="s">
        <v>32</v>
      </c>
      <c r="R121" s="59"/>
      <c r="S121" s="12"/>
      <c r="T121" s="55" t="s">
        <v>98</v>
      </c>
    </row>
    <row r="122" spans="1:20" ht="28.5" customHeight="1" x14ac:dyDescent="0.2">
      <c r="A122" s="56" t="s">
        <v>231</v>
      </c>
      <c r="B122" s="60" t="s">
        <v>232</v>
      </c>
      <c r="C122" s="61"/>
      <c r="D122" s="61"/>
      <c r="E122" s="61"/>
      <c r="F122" s="61"/>
      <c r="G122" s="61"/>
      <c r="H122" s="61"/>
      <c r="I122" s="62"/>
      <c r="J122" s="55">
        <v>5</v>
      </c>
      <c r="K122" s="55">
        <v>2</v>
      </c>
      <c r="L122" s="55">
        <v>1</v>
      </c>
      <c r="M122" s="55">
        <v>0</v>
      </c>
      <c r="N122" s="32">
        <f t="shared" si="39"/>
        <v>3</v>
      </c>
      <c r="O122" s="32">
        <f t="shared" si="40"/>
        <v>7</v>
      </c>
      <c r="P122" s="32">
        <f t="shared" si="41"/>
        <v>10</v>
      </c>
      <c r="Q122" s="59" t="s">
        <v>32</v>
      </c>
      <c r="R122" s="59"/>
      <c r="S122" s="12"/>
      <c r="T122" s="55" t="s">
        <v>98</v>
      </c>
    </row>
    <row r="123" spans="1:20" ht="28.5" customHeight="1" x14ac:dyDescent="0.2">
      <c r="A123" s="54" t="s">
        <v>233</v>
      </c>
      <c r="B123" s="60" t="s">
        <v>234</v>
      </c>
      <c r="C123" s="61"/>
      <c r="D123" s="61"/>
      <c r="E123" s="61"/>
      <c r="F123" s="61"/>
      <c r="G123" s="61"/>
      <c r="H123" s="61"/>
      <c r="I123" s="62"/>
      <c r="J123" s="55">
        <v>5</v>
      </c>
      <c r="K123" s="55">
        <v>2</v>
      </c>
      <c r="L123" s="55">
        <v>1</v>
      </c>
      <c r="M123" s="55">
        <v>0</v>
      </c>
      <c r="N123" s="32">
        <f t="shared" si="39"/>
        <v>3</v>
      </c>
      <c r="O123" s="32">
        <f t="shared" si="40"/>
        <v>7</v>
      </c>
      <c r="P123" s="32">
        <f t="shared" si="41"/>
        <v>10</v>
      </c>
      <c r="Q123" s="59" t="s">
        <v>32</v>
      </c>
      <c r="R123" s="59"/>
      <c r="S123" s="12"/>
      <c r="T123" s="55" t="s">
        <v>98</v>
      </c>
    </row>
    <row r="124" spans="1:20" x14ac:dyDescent="0.2">
      <c r="A124" s="56" t="s">
        <v>235</v>
      </c>
      <c r="B124" s="60" t="s">
        <v>236</v>
      </c>
      <c r="C124" s="61"/>
      <c r="D124" s="61"/>
      <c r="E124" s="61"/>
      <c r="F124" s="61"/>
      <c r="G124" s="61"/>
      <c r="H124" s="61"/>
      <c r="I124" s="62"/>
      <c r="J124" s="55">
        <v>5</v>
      </c>
      <c r="K124" s="55">
        <v>2</v>
      </c>
      <c r="L124" s="55">
        <v>1</v>
      </c>
      <c r="M124" s="55">
        <v>0</v>
      </c>
      <c r="N124" s="32">
        <f t="shared" si="33"/>
        <v>3</v>
      </c>
      <c r="O124" s="32">
        <f t="shared" si="34"/>
        <v>7</v>
      </c>
      <c r="P124" s="32">
        <f t="shared" si="35"/>
        <v>10</v>
      </c>
      <c r="Q124" s="59" t="s">
        <v>32</v>
      </c>
      <c r="R124" s="59"/>
      <c r="S124" s="12"/>
      <c r="T124" s="55" t="s">
        <v>98</v>
      </c>
    </row>
    <row r="125" spans="1:20" ht="27" customHeight="1" x14ac:dyDescent="0.2">
      <c r="A125" s="56" t="s">
        <v>237</v>
      </c>
      <c r="B125" s="60" t="s">
        <v>238</v>
      </c>
      <c r="C125" s="61"/>
      <c r="D125" s="61"/>
      <c r="E125" s="61"/>
      <c r="F125" s="61"/>
      <c r="G125" s="61"/>
      <c r="H125" s="61"/>
      <c r="I125" s="62"/>
      <c r="J125" s="55">
        <v>5</v>
      </c>
      <c r="K125" s="55">
        <v>2</v>
      </c>
      <c r="L125" s="55">
        <v>1</v>
      </c>
      <c r="M125" s="55">
        <v>0</v>
      </c>
      <c r="N125" s="32">
        <f t="shared" si="33"/>
        <v>3</v>
      </c>
      <c r="O125" s="32">
        <f t="shared" si="34"/>
        <v>7</v>
      </c>
      <c r="P125" s="32">
        <f t="shared" si="35"/>
        <v>10</v>
      </c>
      <c r="Q125" s="59" t="s">
        <v>32</v>
      </c>
      <c r="R125" s="59"/>
      <c r="S125" s="12"/>
      <c r="T125" s="55" t="s">
        <v>98</v>
      </c>
    </row>
    <row r="126" spans="1:20" ht="24.75" customHeight="1" x14ac:dyDescent="0.2">
      <c r="A126" s="56" t="s">
        <v>239</v>
      </c>
      <c r="B126" s="60" t="s">
        <v>240</v>
      </c>
      <c r="C126" s="61"/>
      <c r="D126" s="61"/>
      <c r="E126" s="61"/>
      <c r="F126" s="61"/>
      <c r="G126" s="61"/>
      <c r="H126" s="61"/>
      <c r="I126" s="62"/>
      <c r="J126" s="55">
        <v>5</v>
      </c>
      <c r="K126" s="55">
        <v>2</v>
      </c>
      <c r="L126" s="55">
        <v>1</v>
      </c>
      <c r="M126" s="55">
        <v>0</v>
      </c>
      <c r="N126" s="32">
        <f t="shared" si="33"/>
        <v>3</v>
      </c>
      <c r="O126" s="32">
        <f t="shared" si="34"/>
        <v>7</v>
      </c>
      <c r="P126" s="32">
        <f t="shared" si="35"/>
        <v>10</v>
      </c>
      <c r="Q126" s="59" t="s">
        <v>32</v>
      </c>
      <c r="R126" s="59"/>
      <c r="S126" s="12"/>
      <c r="T126" s="55" t="s">
        <v>98</v>
      </c>
    </row>
    <row r="127" spans="1:20" ht="22.5" customHeight="1" x14ac:dyDescent="0.2">
      <c r="A127" s="56" t="s">
        <v>241</v>
      </c>
      <c r="B127" s="60" t="s">
        <v>242</v>
      </c>
      <c r="C127" s="61"/>
      <c r="D127" s="61"/>
      <c r="E127" s="61"/>
      <c r="F127" s="61"/>
      <c r="G127" s="61"/>
      <c r="H127" s="61"/>
      <c r="I127" s="62"/>
      <c r="J127" s="55">
        <v>5</v>
      </c>
      <c r="K127" s="55">
        <v>2</v>
      </c>
      <c r="L127" s="55">
        <v>1</v>
      </c>
      <c r="M127" s="55">
        <v>0</v>
      </c>
      <c r="N127" s="32">
        <f t="shared" si="33"/>
        <v>3</v>
      </c>
      <c r="O127" s="32">
        <f t="shared" si="34"/>
        <v>7</v>
      </c>
      <c r="P127" s="32">
        <f t="shared" si="35"/>
        <v>10</v>
      </c>
      <c r="Q127" s="59" t="s">
        <v>32</v>
      </c>
      <c r="R127" s="59"/>
      <c r="S127" s="12"/>
      <c r="T127" s="55" t="s">
        <v>98</v>
      </c>
    </row>
    <row r="128" spans="1:20" ht="34.5" customHeight="1" x14ac:dyDescent="0.2">
      <c r="A128" s="56" t="s">
        <v>243</v>
      </c>
      <c r="B128" s="60" t="s">
        <v>244</v>
      </c>
      <c r="C128" s="61"/>
      <c r="D128" s="61"/>
      <c r="E128" s="61"/>
      <c r="F128" s="61"/>
      <c r="G128" s="61"/>
      <c r="H128" s="61"/>
      <c r="I128" s="62"/>
      <c r="J128" s="55">
        <v>5</v>
      </c>
      <c r="K128" s="55">
        <v>2</v>
      </c>
      <c r="L128" s="55">
        <v>1</v>
      </c>
      <c r="M128" s="55">
        <v>0</v>
      </c>
      <c r="N128" s="32">
        <f t="shared" si="33"/>
        <v>3</v>
      </c>
      <c r="O128" s="32">
        <f t="shared" si="34"/>
        <v>7</v>
      </c>
      <c r="P128" s="32">
        <f t="shared" si="35"/>
        <v>10</v>
      </c>
      <c r="Q128" s="59" t="s">
        <v>32</v>
      </c>
      <c r="R128" s="59"/>
      <c r="S128" s="12"/>
      <c r="T128" s="55" t="s">
        <v>98</v>
      </c>
    </row>
    <row r="129" spans="1:34" ht="15" customHeight="1" x14ac:dyDescent="0.2">
      <c r="A129" s="156" t="s">
        <v>76</v>
      </c>
      <c r="B129" s="157"/>
      <c r="C129" s="157"/>
      <c r="D129" s="157"/>
      <c r="E129" s="157"/>
      <c r="F129" s="157"/>
      <c r="G129" s="157"/>
      <c r="H129" s="157"/>
      <c r="I129" s="158"/>
      <c r="J129" s="35">
        <f>SUM(J90,J97,J104:J108,J117:J121)</f>
        <v>55</v>
      </c>
      <c r="K129" s="35">
        <f t="shared" ref="K129:S129" si="42">SUM(K90,K97,K104:K108,K117:K121)</f>
        <v>20</v>
      </c>
      <c r="L129" s="35">
        <f t="shared" si="42"/>
        <v>10</v>
      </c>
      <c r="M129" s="35">
        <f t="shared" si="42"/>
        <v>0</v>
      </c>
      <c r="N129" s="35">
        <f t="shared" si="42"/>
        <v>30</v>
      </c>
      <c r="O129" s="35">
        <f t="shared" si="42"/>
        <v>75</v>
      </c>
      <c r="P129" s="35">
        <f t="shared" si="42"/>
        <v>105</v>
      </c>
      <c r="Q129" s="35">
        <v>10</v>
      </c>
      <c r="R129" s="35">
        <f t="shared" si="42"/>
        <v>0</v>
      </c>
      <c r="S129" s="35">
        <f t="shared" si="42"/>
        <v>0</v>
      </c>
      <c r="T129" s="36"/>
    </row>
    <row r="130" spans="1:34" ht="13.5" customHeight="1" x14ac:dyDescent="0.2">
      <c r="A130" s="159" t="s">
        <v>48</v>
      </c>
      <c r="B130" s="160"/>
      <c r="C130" s="160"/>
      <c r="D130" s="160"/>
      <c r="E130" s="160"/>
      <c r="F130" s="160"/>
      <c r="G130" s="160"/>
      <c r="H130" s="160"/>
      <c r="I130" s="160"/>
      <c r="J130" s="161"/>
      <c r="K130" s="35">
        <f>SUM(K90,K97,K104)*14+K117*12</f>
        <v>52</v>
      </c>
      <c r="L130" s="35">
        <f>SUM(L90,L97,L104)*14+L117*12</f>
        <v>26</v>
      </c>
      <c r="M130" s="35">
        <f>SUM(M90,M97,M104)*14+M117*12</f>
        <v>0</v>
      </c>
      <c r="N130" s="35">
        <f>SUM(N90,N97,N104)*14+N117*12</f>
        <v>78</v>
      </c>
      <c r="O130" s="35">
        <f>SUM(O90,O97,O104)*14+O117*12</f>
        <v>196</v>
      </c>
      <c r="P130" s="35">
        <f>SUM(P90,P97,P104)*14+P117*12</f>
        <v>274</v>
      </c>
      <c r="Q130" s="165"/>
      <c r="R130" s="166"/>
      <c r="S130" s="166"/>
      <c r="T130" s="167"/>
    </row>
    <row r="131" spans="1:34" x14ac:dyDescent="0.2">
      <c r="A131" s="162"/>
      <c r="B131" s="163"/>
      <c r="C131" s="163"/>
      <c r="D131" s="163"/>
      <c r="E131" s="163"/>
      <c r="F131" s="163"/>
      <c r="G131" s="163"/>
      <c r="H131" s="163"/>
      <c r="I131" s="163"/>
      <c r="J131" s="164"/>
      <c r="K131" s="171">
        <f>SUM(K130:M130)</f>
        <v>78</v>
      </c>
      <c r="L131" s="172"/>
      <c r="M131" s="173"/>
      <c r="N131" s="174">
        <f>SUM(N130:O130)</f>
        <v>274</v>
      </c>
      <c r="O131" s="175"/>
      <c r="P131" s="176"/>
      <c r="Q131" s="168"/>
      <c r="R131" s="169"/>
      <c r="S131" s="169"/>
      <c r="T131" s="170"/>
    </row>
    <row r="132" spans="1:34" x14ac:dyDescent="0.2">
      <c r="A132" s="10"/>
      <c r="B132" s="10"/>
      <c r="C132" s="10"/>
      <c r="D132" s="10"/>
      <c r="E132" s="10"/>
      <c r="F132" s="10"/>
      <c r="G132" s="10"/>
      <c r="H132" s="10"/>
      <c r="I132" s="10"/>
      <c r="J132" s="10"/>
      <c r="K132" s="37"/>
      <c r="L132" s="37"/>
      <c r="M132" s="37"/>
      <c r="N132" s="38"/>
      <c r="O132" s="38"/>
      <c r="P132" s="38"/>
      <c r="Q132" s="39"/>
      <c r="R132" s="39"/>
      <c r="S132" s="39"/>
      <c r="T132" s="39"/>
    </row>
    <row r="133" spans="1:34" ht="17.25" hidden="1" customHeight="1" x14ac:dyDescent="0.2">
      <c r="A133" s="40"/>
      <c r="B133" s="2"/>
      <c r="C133" s="2"/>
      <c r="D133" s="2"/>
      <c r="E133" s="2"/>
      <c r="F133" s="2"/>
      <c r="G133" s="2"/>
      <c r="H133" s="40"/>
      <c r="I133" s="40"/>
      <c r="J133" s="40"/>
      <c r="K133" s="40"/>
      <c r="L133" s="40"/>
      <c r="M133" s="2"/>
      <c r="N133" s="2"/>
      <c r="O133" s="2"/>
      <c r="P133" s="2"/>
      <c r="Q133" s="2"/>
      <c r="R133" s="2"/>
      <c r="S133" s="2"/>
      <c r="T133" s="40"/>
    </row>
    <row r="134" spans="1:34" ht="15.75" hidden="1" customHeight="1" x14ac:dyDescent="0.2">
      <c r="A134" s="74" t="s">
        <v>133</v>
      </c>
      <c r="B134" s="74"/>
      <c r="C134" s="74"/>
      <c r="D134" s="74"/>
      <c r="E134" s="74"/>
      <c r="F134" s="74"/>
      <c r="G134" s="74"/>
      <c r="H134" s="74"/>
      <c r="I134" s="74"/>
      <c r="J134" s="74"/>
      <c r="K134" s="74"/>
      <c r="L134" s="74"/>
      <c r="M134" s="74"/>
      <c r="N134" s="74"/>
      <c r="O134" s="74"/>
      <c r="P134" s="74"/>
      <c r="Q134" s="74"/>
      <c r="R134" s="74"/>
      <c r="S134" s="74"/>
      <c r="T134" s="74"/>
    </row>
    <row r="135" spans="1:34" ht="24" hidden="1" customHeight="1" x14ac:dyDescent="0.2">
      <c r="A135" s="79" t="s">
        <v>27</v>
      </c>
      <c r="B135" s="70" t="s">
        <v>26</v>
      </c>
      <c r="C135" s="71"/>
      <c r="D135" s="71"/>
      <c r="E135" s="71"/>
      <c r="F135" s="71"/>
      <c r="G135" s="71"/>
      <c r="H135" s="71"/>
      <c r="I135" s="72"/>
      <c r="J135" s="79" t="s">
        <v>40</v>
      </c>
      <c r="K135" s="69" t="s">
        <v>24</v>
      </c>
      <c r="L135" s="69"/>
      <c r="M135" s="69"/>
      <c r="N135" s="69" t="s">
        <v>41</v>
      </c>
      <c r="O135" s="86"/>
      <c r="P135" s="86"/>
      <c r="Q135" s="69" t="s">
        <v>23</v>
      </c>
      <c r="R135" s="69"/>
      <c r="S135" s="69"/>
      <c r="T135" s="69" t="s">
        <v>22</v>
      </c>
    </row>
    <row r="136" spans="1:34" ht="21.75" hidden="1" customHeight="1" x14ac:dyDescent="0.2">
      <c r="A136" s="81"/>
      <c r="B136" s="76"/>
      <c r="C136" s="77"/>
      <c r="D136" s="77"/>
      <c r="E136" s="77"/>
      <c r="F136" s="77"/>
      <c r="G136" s="77"/>
      <c r="H136" s="77"/>
      <c r="I136" s="78"/>
      <c r="J136" s="81"/>
      <c r="K136" s="5" t="s">
        <v>28</v>
      </c>
      <c r="L136" s="5" t="s">
        <v>29</v>
      </c>
      <c r="M136" s="5" t="s">
        <v>30</v>
      </c>
      <c r="N136" s="5" t="s">
        <v>34</v>
      </c>
      <c r="O136" s="5" t="s">
        <v>7</v>
      </c>
      <c r="P136" s="5" t="s">
        <v>31</v>
      </c>
      <c r="Q136" s="5" t="s">
        <v>32</v>
      </c>
      <c r="R136" s="5" t="s">
        <v>28</v>
      </c>
      <c r="S136" s="5" t="s">
        <v>33</v>
      </c>
      <c r="T136" s="69"/>
    </row>
    <row r="137" spans="1:34" ht="16.5" hidden="1" customHeight="1" x14ac:dyDescent="0.2">
      <c r="A137" s="87" t="s">
        <v>62</v>
      </c>
      <c r="B137" s="88"/>
      <c r="C137" s="88"/>
      <c r="D137" s="88"/>
      <c r="E137" s="88"/>
      <c r="F137" s="88"/>
      <c r="G137" s="88"/>
      <c r="H137" s="88"/>
      <c r="I137" s="88"/>
      <c r="J137" s="88"/>
      <c r="K137" s="88"/>
      <c r="L137" s="88"/>
      <c r="M137" s="88"/>
      <c r="N137" s="88"/>
      <c r="O137" s="88"/>
      <c r="P137" s="88"/>
      <c r="Q137" s="88"/>
      <c r="R137" s="88"/>
      <c r="S137" s="88"/>
      <c r="T137" s="89"/>
    </row>
    <row r="138" spans="1:34" ht="15" hidden="1" customHeight="1" x14ac:dyDescent="0.2">
      <c r="A138" s="34" t="s">
        <v>138</v>
      </c>
      <c r="B138" s="177" t="s">
        <v>139</v>
      </c>
      <c r="C138" s="178"/>
      <c r="D138" s="178"/>
      <c r="E138" s="178"/>
      <c r="F138" s="178"/>
      <c r="G138" s="178"/>
      <c r="H138" s="178"/>
      <c r="I138" s="179"/>
      <c r="J138" s="12">
        <v>3</v>
      </c>
      <c r="K138" s="12">
        <v>2</v>
      </c>
      <c r="L138" s="12">
        <v>0</v>
      </c>
      <c r="M138" s="12">
        <v>0</v>
      </c>
      <c r="N138" s="32">
        <f>K138+L138+M138</f>
        <v>2</v>
      </c>
      <c r="O138" s="32">
        <f>P138-N138</f>
        <v>3</v>
      </c>
      <c r="P138" s="32">
        <f>ROUND(PRODUCT(J138,25)/14,0)</f>
        <v>5</v>
      </c>
      <c r="Q138" s="12"/>
      <c r="R138" s="12"/>
      <c r="S138" s="12" t="s">
        <v>33</v>
      </c>
      <c r="T138" s="11" t="s">
        <v>39</v>
      </c>
    </row>
    <row r="139" spans="1:34" hidden="1" x14ac:dyDescent="0.2">
      <c r="A139" s="34"/>
      <c r="B139" s="177"/>
      <c r="C139" s="178"/>
      <c r="D139" s="178"/>
      <c r="E139" s="178"/>
      <c r="F139" s="178"/>
      <c r="G139" s="178"/>
      <c r="H139" s="178"/>
      <c r="I139" s="179"/>
      <c r="J139" s="12">
        <v>0</v>
      </c>
      <c r="K139" s="12">
        <v>0</v>
      </c>
      <c r="L139" s="12">
        <v>0</v>
      </c>
      <c r="M139" s="12">
        <v>0</v>
      </c>
      <c r="N139" s="32">
        <f t="shared" ref="N139:N142" si="43">K139+L139+M139</f>
        <v>0</v>
      </c>
      <c r="O139" s="32">
        <f t="shared" ref="O139:O142" si="44">P139-N139</f>
        <v>0</v>
      </c>
      <c r="P139" s="32">
        <f t="shared" ref="P139:P142" si="45">ROUND(PRODUCT(J139,25)/14,0)</f>
        <v>0</v>
      </c>
      <c r="Q139" s="12"/>
      <c r="R139" s="12"/>
      <c r="S139" s="12"/>
      <c r="T139" s="11"/>
    </row>
    <row r="140" spans="1:34" hidden="1" x14ac:dyDescent="0.2">
      <c r="A140" s="34"/>
      <c r="B140" s="177"/>
      <c r="C140" s="178"/>
      <c r="D140" s="178"/>
      <c r="E140" s="178"/>
      <c r="F140" s="178"/>
      <c r="G140" s="178"/>
      <c r="H140" s="178"/>
      <c r="I140" s="179"/>
      <c r="J140" s="12">
        <v>0</v>
      </c>
      <c r="K140" s="12">
        <v>0</v>
      </c>
      <c r="L140" s="12">
        <v>0</v>
      </c>
      <c r="M140" s="12">
        <v>0</v>
      </c>
      <c r="N140" s="32">
        <f t="shared" ref="N140" si="46">K140+L140+M140</f>
        <v>0</v>
      </c>
      <c r="O140" s="32">
        <f t="shared" ref="O140" si="47">P140-N140</f>
        <v>0</v>
      </c>
      <c r="P140" s="32">
        <f t="shared" ref="P140" si="48">ROUND(PRODUCT(J140,25)/14,0)</f>
        <v>0</v>
      </c>
      <c r="Q140" s="12"/>
      <c r="R140" s="12"/>
      <c r="S140" s="12"/>
      <c r="T140" s="11"/>
      <c r="U140" s="262"/>
      <c r="V140" s="263"/>
      <c r="W140" s="263"/>
      <c r="X140" s="263"/>
      <c r="Y140" s="263"/>
      <c r="Z140" s="263"/>
      <c r="AA140" s="263"/>
      <c r="AB140" s="263"/>
      <c r="AC140" s="263"/>
      <c r="AD140" s="263"/>
      <c r="AE140" s="263"/>
      <c r="AF140" s="263"/>
      <c r="AG140" s="263"/>
      <c r="AH140" s="263"/>
    </row>
    <row r="141" spans="1:34" hidden="1" x14ac:dyDescent="0.2">
      <c r="A141" s="34"/>
      <c r="B141" s="177"/>
      <c r="C141" s="178"/>
      <c r="D141" s="178"/>
      <c r="E141" s="178"/>
      <c r="F141" s="178"/>
      <c r="G141" s="178"/>
      <c r="H141" s="178"/>
      <c r="I141" s="179"/>
      <c r="J141" s="12">
        <v>0</v>
      </c>
      <c r="K141" s="12">
        <v>0</v>
      </c>
      <c r="L141" s="12">
        <v>0</v>
      </c>
      <c r="M141" s="12">
        <v>0</v>
      </c>
      <c r="N141" s="32">
        <f t="shared" si="43"/>
        <v>0</v>
      </c>
      <c r="O141" s="32">
        <f t="shared" si="44"/>
        <v>0</v>
      </c>
      <c r="P141" s="32">
        <f t="shared" si="45"/>
        <v>0</v>
      </c>
      <c r="Q141" s="12"/>
      <c r="R141" s="12"/>
      <c r="S141" s="12"/>
      <c r="T141" s="11"/>
      <c r="U141" s="264"/>
      <c r="V141" s="263"/>
      <c r="W141" s="263"/>
      <c r="X141" s="263"/>
      <c r="Y141" s="263"/>
      <c r="Z141" s="263"/>
      <c r="AA141" s="263"/>
      <c r="AB141" s="263"/>
      <c r="AC141" s="263"/>
      <c r="AD141" s="263"/>
      <c r="AE141" s="263"/>
      <c r="AF141" s="263"/>
      <c r="AG141" s="263"/>
      <c r="AH141" s="263"/>
    </row>
    <row r="142" spans="1:34" hidden="1" x14ac:dyDescent="0.2">
      <c r="A142" s="34"/>
      <c r="B142" s="177"/>
      <c r="C142" s="178"/>
      <c r="D142" s="178"/>
      <c r="E142" s="178"/>
      <c r="F142" s="178"/>
      <c r="G142" s="178"/>
      <c r="H142" s="178"/>
      <c r="I142" s="179"/>
      <c r="J142" s="12">
        <v>0</v>
      </c>
      <c r="K142" s="12">
        <v>0</v>
      </c>
      <c r="L142" s="12">
        <v>0</v>
      </c>
      <c r="M142" s="12">
        <v>0</v>
      </c>
      <c r="N142" s="32">
        <f t="shared" si="43"/>
        <v>0</v>
      </c>
      <c r="O142" s="32">
        <f t="shared" si="44"/>
        <v>0</v>
      </c>
      <c r="P142" s="32">
        <f t="shared" si="45"/>
        <v>0</v>
      </c>
      <c r="Q142" s="12"/>
      <c r="R142" s="12"/>
      <c r="S142" s="12"/>
      <c r="T142" s="11"/>
      <c r="U142" s="265"/>
      <c r="V142" s="255"/>
      <c r="W142" s="255"/>
      <c r="X142" s="255"/>
      <c r="Y142" s="255"/>
      <c r="Z142" s="255"/>
      <c r="AA142" s="255"/>
      <c r="AB142" s="255"/>
      <c r="AC142" s="255"/>
      <c r="AD142" s="255"/>
      <c r="AE142" s="255"/>
      <c r="AF142" s="255"/>
      <c r="AG142" s="255"/>
      <c r="AH142" s="255"/>
    </row>
    <row r="143" spans="1:34" hidden="1" x14ac:dyDescent="0.2">
      <c r="A143" s="102" t="s">
        <v>63</v>
      </c>
      <c r="B143" s="154"/>
      <c r="C143" s="154"/>
      <c r="D143" s="154"/>
      <c r="E143" s="154"/>
      <c r="F143" s="154"/>
      <c r="G143" s="154"/>
      <c r="H143" s="154"/>
      <c r="I143" s="154"/>
      <c r="J143" s="154"/>
      <c r="K143" s="154"/>
      <c r="L143" s="154"/>
      <c r="M143" s="154"/>
      <c r="N143" s="154"/>
      <c r="O143" s="154"/>
      <c r="P143" s="154"/>
      <c r="Q143" s="154"/>
      <c r="R143" s="154"/>
      <c r="S143" s="154"/>
      <c r="T143" s="155"/>
      <c r="U143" s="265"/>
      <c r="V143" s="255"/>
      <c r="W143" s="255"/>
      <c r="X143" s="255"/>
      <c r="Y143" s="255"/>
      <c r="Z143" s="255"/>
      <c r="AA143" s="255"/>
      <c r="AB143" s="255"/>
      <c r="AC143" s="255"/>
      <c r="AD143" s="255"/>
      <c r="AE143" s="255"/>
      <c r="AF143" s="255"/>
      <c r="AG143" s="255"/>
      <c r="AH143" s="255"/>
    </row>
    <row r="144" spans="1:34" hidden="1" x14ac:dyDescent="0.2">
      <c r="A144" s="34"/>
      <c r="B144" s="177" t="s">
        <v>140</v>
      </c>
      <c r="C144" s="178"/>
      <c r="D144" s="178"/>
      <c r="E144" s="178"/>
      <c r="F144" s="178"/>
      <c r="G144" s="178"/>
      <c r="H144" s="178"/>
      <c r="I144" s="179"/>
      <c r="J144" s="12">
        <v>3</v>
      </c>
      <c r="K144" s="12">
        <v>2</v>
      </c>
      <c r="L144" s="12">
        <v>0</v>
      </c>
      <c r="M144" s="12">
        <v>0</v>
      </c>
      <c r="N144" s="32">
        <f t="shared" ref="N144:N148" si="49">K144+L144+M144</f>
        <v>2</v>
      </c>
      <c r="O144" s="32">
        <f t="shared" ref="O144:O148" si="50">P144-N144</f>
        <v>3</v>
      </c>
      <c r="P144" s="32">
        <f t="shared" ref="P144:P148" si="51">ROUND(PRODUCT(J144,25)/14,0)</f>
        <v>5</v>
      </c>
      <c r="Q144" s="12"/>
      <c r="R144" s="12"/>
      <c r="S144" s="12" t="s">
        <v>33</v>
      </c>
      <c r="T144" s="11" t="s">
        <v>39</v>
      </c>
    </row>
    <row r="145" spans="1:26" hidden="1" x14ac:dyDescent="0.2">
      <c r="A145" s="34"/>
      <c r="B145" s="177"/>
      <c r="C145" s="178"/>
      <c r="D145" s="178"/>
      <c r="E145" s="178"/>
      <c r="F145" s="178"/>
      <c r="G145" s="178"/>
      <c r="H145" s="178"/>
      <c r="I145" s="179"/>
      <c r="J145" s="12">
        <v>0</v>
      </c>
      <c r="K145" s="12">
        <v>0</v>
      </c>
      <c r="L145" s="12">
        <v>0</v>
      </c>
      <c r="M145" s="12">
        <v>0</v>
      </c>
      <c r="N145" s="32">
        <f t="shared" si="49"/>
        <v>0</v>
      </c>
      <c r="O145" s="32">
        <f t="shared" si="50"/>
        <v>0</v>
      </c>
      <c r="P145" s="32">
        <f t="shared" si="51"/>
        <v>0</v>
      </c>
      <c r="Q145" s="12"/>
      <c r="R145" s="12"/>
      <c r="S145" s="12"/>
      <c r="T145" s="11"/>
    </row>
    <row r="146" spans="1:26" ht="12.75" hidden="1" customHeight="1" x14ac:dyDescent="0.2">
      <c r="A146" s="34"/>
      <c r="B146" s="177"/>
      <c r="C146" s="178"/>
      <c r="D146" s="178"/>
      <c r="E146" s="178"/>
      <c r="F146" s="178"/>
      <c r="G146" s="178"/>
      <c r="H146" s="178"/>
      <c r="I146" s="179"/>
      <c r="J146" s="12">
        <v>0</v>
      </c>
      <c r="K146" s="12">
        <v>0</v>
      </c>
      <c r="L146" s="12">
        <v>0</v>
      </c>
      <c r="M146" s="12">
        <v>0</v>
      </c>
      <c r="N146" s="32">
        <f t="shared" si="49"/>
        <v>0</v>
      </c>
      <c r="O146" s="32">
        <f t="shared" si="50"/>
        <v>0</v>
      </c>
      <c r="P146" s="32">
        <f t="shared" si="51"/>
        <v>0</v>
      </c>
      <c r="Q146" s="12"/>
      <c r="R146" s="12"/>
      <c r="S146" s="12"/>
      <c r="T146" s="11"/>
    </row>
    <row r="147" spans="1:26" hidden="1" x14ac:dyDescent="0.2">
      <c r="A147" s="34"/>
      <c r="B147" s="177"/>
      <c r="C147" s="178"/>
      <c r="D147" s="178"/>
      <c r="E147" s="178"/>
      <c r="F147" s="178"/>
      <c r="G147" s="178"/>
      <c r="H147" s="178"/>
      <c r="I147" s="179"/>
      <c r="J147" s="12">
        <v>0</v>
      </c>
      <c r="K147" s="12">
        <v>0</v>
      </c>
      <c r="L147" s="12">
        <v>0</v>
      </c>
      <c r="M147" s="12">
        <v>0</v>
      </c>
      <c r="N147" s="32">
        <f t="shared" si="49"/>
        <v>0</v>
      </c>
      <c r="O147" s="32">
        <f t="shared" si="50"/>
        <v>0</v>
      </c>
      <c r="P147" s="32">
        <f t="shared" si="51"/>
        <v>0</v>
      </c>
      <c r="Q147" s="12"/>
      <c r="R147" s="12"/>
      <c r="S147" s="12"/>
      <c r="T147" s="11"/>
    </row>
    <row r="148" spans="1:26" hidden="1" x14ac:dyDescent="0.2">
      <c r="A148" s="34"/>
      <c r="B148" s="177"/>
      <c r="C148" s="178"/>
      <c r="D148" s="178"/>
      <c r="E148" s="178"/>
      <c r="F148" s="178"/>
      <c r="G148" s="178"/>
      <c r="H148" s="178"/>
      <c r="I148" s="179"/>
      <c r="J148" s="12">
        <v>0</v>
      </c>
      <c r="K148" s="12">
        <v>0</v>
      </c>
      <c r="L148" s="12">
        <v>0</v>
      </c>
      <c r="M148" s="12">
        <v>0</v>
      </c>
      <c r="N148" s="32">
        <f t="shared" si="49"/>
        <v>0</v>
      </c>
      <c r="O148" s="32">
        <f t="shared" si="50"/>
        <v>0</v>
      </c>
      <c r="P148" s="32">
        <f t="shared" si="51"/>
        <v>0</v>
      </c>
      <c r="Q148" s="12"/>
      <c r="R148" s="12"/>
      <c r="S148" s="12"/>
      <c r="T148" s="11"/>
    </row>
    <row r="149" spans="1:26" hidden="1" x14ac:dyDescent="0.2">
      <c r="A149" s="102" t="s">
        <v>64</v>
      </c>
      <c r="B149" s="154"/>
      <c r="C149" s="154"/>
      <c r="D149" s="154"/>
      <c r="E149" s="154"/>
      <c r="F149" s="154"/>
      <c r="G149" s="154"/>
      <c r="H149" s="154"/>
      <c r="I149" s="154"/>
      <c r="J149" s="154"/>
      <c r="K149" s="154"/>
      <c r="L149" s="154"/>
      <c r="M149" s="154"/>
      <c r="N149" s="154"/>
      <c r="O149" s="154"/>
      <c r="P149" s="154"/>
      <c r="Q149" s="154"/>
      <c r="R149" s="154"/>
      <c r="S149" s="154"/>
      <c r="T149" s="155"/>
      <c r="U149" s="266" t="s">
        <v>132</v>
      </c>
      <c r="V149" s="267"/>
      <c r="W149" s="267"/>
      <c r="X149" s="267"/>
      <c r="Y149" s="267"/>
      <c r="Z149" s="267"/>
    </row>
    <row r="150" spans="1:26" hidden="1" x14ac:dyDescent="0.2">
      <c r="A150" s="34"/>
      <c r="B150" s="177" t="s">
        <v>141</v>
      </c>
      <c r="C150" s="178"/>
      <c r="D150" s="178"/>
      <c r="E150" s="178"/>
      <c r="F150" s="178"/>
      <c r="G150" s="178"/>
      <c r="H150" s="178"/>
      <c r="I150" s="179"/>
      <c r="J150" s="12">
        <v>3</v>
      </c>
      <c r="K150" s="12">
        <v>2</v>
      </c>
      <c r="L150" s="12">
        <v>0</v>
      </c>
      <c r="M150" s="12">
        <v>0</v>
      </c>
      <c r="N150" s="32">
        <f t="shared" ref="N150:N155" si="52">K150+L150+M150</f>
        <v>2</v>
      </c>
      <c r="O150" s="32">
        <f t="shared" ref="O150:O155" si="53">P150-N150</f>
        <v>3</v>
      </c>
      <c r="P150" s="32">
        <f t="shared" ref="P150:P155" si="54">ROUND(PRODUCT(J150,25)/14,0)</f>
        <v>5</v>
      </c>
      <c r="Q150" s="12"/>
      <c r="R150" s="12"/>
      <c r="S150" s="12" t="s">
        <v>33</v>
      </c>
      <c r="T150" s="11" t="s">
        <v>39</v>
      </c>
      <c r="U150" s="266"/>
      <c r="V150" s="267"/>
      <c r="W150" s="267"/>
      <c r="X150" s="267"/>
      <c r="Y150" s="267"/>
      <c r="Z150" s="267"/>
    </row>
    <row r="151" spans="1:26" hidden="1" x14ac:dyDescent="0.2">
      <c r="A151" s="34"/>
      <c r="B151" s="177"/>
      <c r="C151" s="178"/>
      <c r="D151" s="178"/>
      <c r="E151" s="178"/>
      <c r="F151" s="178"/>
      <c r="G151" s="178"/>
      <c r="H151" s="178"/>
      <c r="I151" s="179"/>
      <c r="J151" s="12">
        <v>0</v>
      </c>
      <c r="K151" s="12">
        <v>0</v>
      </c>
      <c r="L151" s="12">
        <v>0</v>
      </c>
      <c r="M151" s="12">
        <v>0</v>
      </c>
      <c r="N151" s="32">
        <f t="shared" si="52"/>
        <v>0</v>
      </c>
      <c r="O151" s="32">
        <f t="shared" si="53"/>
        <v>0</v>
      </c>
      <c r="P151" s="32">
        <f t="shared" si="54"/>
        <v>0</v>
      </c>
      <c r="Q151" s="12"/>
      <c r="R151" s="12"/>
      <c r="S151" s="12"/>
      <c r="T151" s="11"/>
      <c r="U151" s="266"/>
      <c r="V151" s="267"/>
      <c r="W151" s="267"/>
      <c r="X151" s="267"/>
      <c r="Y151" s="267"/>
      <c r="Z151" s="267"/>
    </row>
    <row r="152" spans="1:26" ht="13.5" hidden="1" customHeight="1" x14ac:dyDescent="0.2">
      <c r="A152" s="34"/>
      <c r="B152" s="177"/>
      <c r="C152" s="178"/>
      <c r="D152" s="178"/>
      <c r="E152" s="178"/>
      <c r="F152" s="178"/>
      <c r="G152" s="178"/>
      <c r="H152" s="178"/>
      <c r="I152" s="179"/>
      <c r="J152" s="12">
        <v>0</v>
      </c>
      <c r="K152" s="12">
        <v>0</v>
      </c>
      <c r="L152" s="12">
        <v>0</v>
      </c>
      <c r="M152" s="12">
        <v>0</v>
      </c>
      <c r="N152" s="32">
        <f t="shared" si="52"/>
        <v>0</v>
      </c>
      <c r="O152" s="32">
        <f t="shared" si="53"/>
        <v>0</v>
      </c>
      <c r="P152" s="32">
        <f t="shared" si="54"/>
        <v>0</v>
      </c>
      <c r="Q152" s="12"/>
      <c r="R152" s="12"/>
      <c r="S152" s="12"/>
      <c r="T152" s="11"/>
      <c r="U152" s="266"/>
      <c r="V152" s="267"/>
      <c r="W152" s="267"/>
      <c r="X152" s="267"/>
      <c r="Y152" s="267"/>
      <c r="Z152" s="267"/>
    </row>
    <row r="153" spans="1:26" hidden="1" x14ac:dyDescent="0.2">
      <c r="A153" s="34"/>
      <c r="B153" s="177"/>
      <c r="C153" s="178"/>
      <c r="D153" s="178"/>
      <c r="E153" s="178"/>
      <c r="F153" s="178"/>
      <c r="G153" s="178"/>
      <c r="H153" s="178"/>
      <c r="I153" s="179"/>
      <c r="J153" s="12">
        <v>0</v>
      </c>
      <c r="K153" s="12">
        <v>0</v>
      </c>
      <c r="L153" s="12">
        <v>0</v>
      </c>
      <c r="M153" s="12">
        <v>0</v>
      </c>
      <c r="N153" s="32">
        <f t="shared" si="52"/>
        <v>0</v>
      </c>
      <c r="O153" s="32">
        <f t="shared" si="53"/>
        <v>0</v>
      </c>
      <c r="P153" s="32">
        <f t="shared" si="54"/>
        <v>0</v>
      </c>
      <c r="Q153" s="12"/>
      <c r="R153" s="12"/>
      <c r="S153" s="12"/>
      <c r="T153" s="11"/>
      <c r="U153" s="266"/>
      <c r="V153" s="267"/>
      <c r="W153" s="267"/>
      <c r="X153" s="267"/>
      <c r="Y153" s="267"/>
      <c r="Z153" s="267"/>
    </row>
    <row r="154" spans="1:26" hidden="1" x14ac:dyDescent="0.2">
      <c r="A154" s="34"/>
      <c r="B154" s="177"/>
      <c r="C154" s="178"/>
      <c r="D154" s="178"/>
      <c r="E154" s="178"/>
      <c r="F154" s="178"/>
      <c r="G154" s="178"/>
      <c r="H154" s="178"/>
      <c r="I154" s="179"/>
      <c r="J154" s="12">
        <v>0</v>
      </c>
      <c r="K154" s="12">
        <v>0</v>
      </c>
      <c r="L154" s="12">
        <v>0</v>
      </c>
      <c r="M154" s="12">
        <v>0</v>
      </c>
      <c r="N154" s="32">
        <f t="shared" si="52"/>
        <v>0</v>
      </c>
      <c r="O154" s="32">
        <f t="shared" si="53"/>
        <v>0</v>
      </c>
      <c r="P154" s="32">
        <f t="shared" si="54"/>
        <v>0</v>
      </c>
      <c r="Q154" s="12"/>
      <c r="R154" s="12"/>
      <c r="S154" s="12"/>
      <c r="T154" s="11"/>
      <c r="U154" s="266"/>
      <c r="V154" s="267"/>
      <c r="W154" s="267"/>
      <c r="X154" s="267"/>
      <c r="Y154" s="267"/>
      <c r="Z154" s="267"/>
    </row>
    <row r="155" spans="1:26" hidden="1" x14ac:dyDescent="0.2">
      <c r="A155" s="34"/>
      <c r="B155" s="177"/>
      <c r="C155" s="178"/>
      <c r="D155" s="178"/>
      <c r="E155" s="178"/>
      <c r="F155" s="178"/>
      <c r="G155" s="178"/>
      <c r="H155" s="178"/>
      <c r="I155" s="179"/>
      <c r="J155" s="12">
        <v>0</v>
      </c>
      <c r="K155" s="12">
        <v>0</v>
      </c>
      <c r="L155" s="12">
        <v>0</v>
      </c>
      <c r="M155" s="12">
        <v>0</v>
      </c>
      <c r="N155" s="32">
        <f t="shared" si="52"/>
        <v>0</v>
      </c>
      <c r="O155" s="32">
        <f t="shared" si="53"/>
        <v>0</v>
      </c>
      <c r="P155" s="32">
        <f t="shared" si="54"/>
        <v>0</v>
      </c>
      <c r="Q155" s="12"/>
      <c r="R155" s="12"/>
      <c r="S155" s="12"/>
      <c r="T155" s="11"/>
      <c r="U155" s="266"/>
      <c r="V155" s="267"/>
      <c r="W155" s="267"/>
      <c r="X155" s="267"/>
      <c r="Y155" s="267"/>
      <c r="Z155" s="267"/>
    </row>
    <row r="156" spans="1:26" ht="15.75" hidden="1" customHeight="1" x14ac:dyDescent="0.2">
      <c r="A156" s="102" t="s">
        <v>65</v>
      </c>
      <c r="B156" s="103"/>
      <c r="C156" s="103"/>
      <c r="D156" s="103"/>
      <c r="E156" s="103"/>
      <c r="F156" s="103"/>
      <c r="G156" s="103"/>
      <c r="H156" s="103"/>
      <c r="I156" s="103"/>
      <c r="J156" s="103"/>
      <c r="K156" s="103"/>
      <c r="L156" s="103"/>
      <c r="M156" s="103"/>
      <c r="N156" s="103"/>
      <c r="O156" s="103"/>
      <c r="P156" s="103"/>
      <c r="Q156" s="103"/>
      <c r="R156" s="103"/>
      <c r="S156" s="103"/>
      <c r="T156" s="104"/>
      <c r="U156" s="266"/>
      <c r="V156" s="267"/>
      <c r="W156" s="267"/>
      <c r="X156" s="267"/>
      <c r="Y156" s="267"/>
      <c r="Z156" s="267"/>
    </row>
    <row r="157" spans="1:26" hidden="1" x14ac:dyDescent="0.2">
      <c r="A157" s="34"/>
      <c r="B157" s="177" t="s">
        <v>142</v>
      </c>
      <c r="C157" s="178"/>
      <c r="D157" s="178"/>
      <c r="E157" s="178"/>
      <c r="F157" s="178"/>
      <c r="G157" s="178"/>
      <c r="H157" s="178"/>
      <c r="I157" s="179"/>
      <c r="J157" s="12">
        <v>3</v>
      </c>
      <c r="K157" s="12">
        <v>2</v>
      </c>
      <c r="L157" s="12">
        <v>0</v>
      </c>
      <c r="M157" s="12">
        <v>0</v>
      </c>
      <c r="N157" s="32">
        <f t="shared" ref="N157:N162" si="55">K157+L157+M157</f>
        <v>2</v>
      </c>
      <c r="O157" s="32">
        <f t="shared" ref="O157:O162" si="56">P157-N157</f>
        <v>4</v>
      </c>
      <c r="P157" s="32">
        <f t="shared" ref="P157:P162" si="57">ROUND(PRODUCT(J157,25)/12,0)</f>
        <v>6</v>
      </c>
      <c r="Q157" s="12"/>
      <c r="R157" s="12"/>
      <c r="S157" s="12" t="s">
        <v>33</v>
      </c>
      <c r="T157" s="11" t="s">
        <v>39</v>
      </c>
    </row>
    <row r="158" spans="1:26" hidden="1" x14ac:dyDescent="0.2">
      <c r="A158" s="34"/>
      <c r="B158" s="180"/>
      <c r="C158" s="180"/>
      <c r="D158" s="180"/>
      <c r="E158" s="180"/>
      <c r="F158" s="180"/>
      <c r="G158" s="180"/>
      <c r="H158" s="180"/>
      <c r="I158" s="180"/>
      <c r="J158" s="12">
        <v>0</v>
      </c>
      <c r="K158" s="12">
        <v>0</v>
      </c>
      <c r="L158" s="12">
        <v>0</v>
      </c>
      <c r="M158" s="12">
        <v>0</v>
      </c>
      <c r="N158" s="32">
        <f t="shared" si="55"/>
        <v>0</v>
      </c>
      <c r="O158" s="32">
        <f t="shared" si="56"/>
        <v>0</v>
      </c>
      <c r="P158" s="32">
        <f t="shared" si="57"/>
        <v>0</v>
      </c>
      <c r="Q158" s="12"/>
      <c r="R158" s="12"/>
      <c r="S158" s="12"/>
      <c r="T158" s="11"/>
    </row>
    <row r="159" spans="1:26" hidden="1" x14ac:dyDescent="0.2">
      <c r="A159" s="34"/>
      <c r="B159" s="180"/>
      <c r="C159" s="180"/>
      <c r="D159" s="180"/>
      <c r="E159" s="180"/>
      <c r="F159" s="180"/>
      <c r="G159" s="180"/>
      <c r="H159" s="180"/>
      <c r="I159" s="180"/>
      <c r="J159" s="12">
        <v>0</v>
      </c>
      <c r="K159" s="12">
        <v>0</v>
      </c>
      <c r="L159" s="12">
        <v>0</v>
      </c>
      <c r="M159" s="12">
        <v>0</v>
      </c>
      <c r="N159" s="32">
        <f t="shared" si="55"/>
        <v>0</v>
      </c>
      <c r="O159" s="32">
        <f t="shared" si="56"/>
        <v>0</v>
      </c>
      <c r="P159" s="32">
        <f t="shared" si="57"/>
        <v>0</v>
      </c>
      <c r="Q159" s="12"/>
      <c r="R159" s="12"/>
      <c r="S159" s="12"/>
      <c r="T159" s="11"/>
    </row>
    <row r="160" spans="1:26" ht="13.5" hidden="1" customHeight="1" x14ac:dyDescent="0.2">
      <c r="A160" s="34"/>
      <c r="B160" s="180"/>
      <c r="C160" s="180"/>
      <c r="D160" s="180"/>
      <c r="E160" s="180"/>
      <c r="F160" s="180"/>
      <c r="G160" s="180"/>
      <c r="H160" s="180"/>
      <c r="I160" s="180"/>
      <c r="J160" s="12">
        <v>0</v>
      </c>
      <c r="K160" s="12">
        <v>0</v>
      </c>
      <c r="L160" s="12">
        <v>0</v>
      </c>
      <c r="M160" s="12">
        <v>0</v>
      </c>
      <c r="N160" s="32">
        <f t="shared" si="55"/>
        <v>0</v>
      </c>
      <c r="O160" s="32">
        <f t="shared" si="56"/>
        <v>0</v>
      </c>
      <c r="P160" s="32">
        <f t="shared" si="57"/>
        <v>0</v>
      </c>
      <c r="Q160" s="12"/>
      <c r="R160" s="12"/>
      <c r="S160" s="12"/>
      <c r="T160" s="11"/>
    </row>
    <row r="161" spans="1:20" ht="14.25" hidden="1" customHeight="1" x14ac:dyDescent="0.2">
      <c r="A161" s="34"/>
      <c r="B161" s="180"/>
      <c r="C161" s="180"/>
      <c r="D161" s="180"/>
      <c r="E161" s="180"/>
      <c r="F161" s="180"/>
      <c r="G161" s="180"/>
      <c r="H161" s="180"/>
      <c r="I161" s="180"/>
      <c r="J161" s="12">
        <v>0</v>
      </c>
      <c r="K161" s="12">
        <v>0</v>
      </c>
      <c r="L161" s="12">
        <v>0</v>
      </c>
      <c r="M161" s="12">
        <v>0</v>
      </c>
      <c r="N161" s="32">
        <f t="shared" si="55"/>
        <v>0</v>
      </c>
      <c r="O161" s="32">
        <f t="shared" si="56"/>
        <v>0</v>
      </c>
      <c r="P161" s="32">
        <f t="shared" si="57"/>
        <v>0</v>
      </c>
      <c r="Q161" s="12"/>
      <c r="R161" s="12"/>
      <c r="S161" s="12"/>
      <c r="T161" s="11"/>
    </row>
    <row r="162" spans="1:20" ht="12.75" hidden="1" customHeight="1" x14ac:dyDescent="0.2">
      <c r="A162" s="34"/>
      <c r="B162" s="180"/>
      <c r="C162" s="180"/>
      <c r="D162" s="180"/>
      <c r="E162" s="180"/>
      <c r="F162" s="180"/>
      <c r="G162" s="180"/>
      <c r="H162" s="180"/>
      <c r="I162" s="180"/>
      <c r="J162" s="12">
        <v>0</v>
      </c>
      <c r="K162" s="12">
        <v>0</v>
      </c>
      <c r="L162" s="12">
        <v>0</v>
      </c>
      <c r="M162" s="12">
        <v>0</v>
      </c>
      <c r="N162" s="32">
        <f t="shared" si="55"/>
        <v>0</v>
      </c>
      <c r="O162" s="32">
        <f t="shared" si="56"/>
        <v>0</v>
      </c>
      <c r="P162" s="32">
        <f t="shared" si="57"/>
        <v>0</v>
      </c>
      <c r="Q162" s="12"/>
      <c r="R162" s="12"/>
      <c r="S162" s="12"/>
      <c r="T162" s="11"/>
    </row>
    <row r="163" spans="1:20" ht="17.25" hidden="1" customHeight="1" x14ac:dyDescent="0.2">
      <c r="A163" s="156" t="s">
        <v>76</v>
      </c>
      <c r="B163" s="157"/>
      <c r="C163" s="157"/>
      <c r="D163" s="157"/>
      <c r="E163" s="157"/>
      <c r="F163" s="157"/>
      <c r="G163" s="157"/>
      <c r="H163" s="157"/>
      <c r="I163" s="158"/>
      <c r="J163" s="35">
        <f t="shared" ref="J163:P163" si="58">SUM(J138,J139,J140,J141,J142,J145,J146,J147,J148,J151,J152,J153,J154,J155,J158,J159,J160,J161,J162)</f>
        <v>3</v>
      </c>
      <c r="K163" s="35">
        <f t="shared" si="58"/>
        <v>2</v>
      </c>
      <c r="L163" s="35">
        <f t="shared" si="58"/>
        <v>0</v>
      </c>
      <c r="M163" s="35">
        <f t="shared" si="58"/>
        <v>0</v>
      </c>
      <c r="N163" s="35">
        <f t="shared" si="58"/>
        <v>2</v>
      </c>
      <c r="O163" s="35">
        <f t="shared" si="58"/>
        <v>3</v>
      </c>
      <c r="P163" s="35">
        <f t="shared" si="58"/>
        <v>5</v>
      </c>
      <c r="Q163" s="35">
        <f>COUNTIF(Q138:Q142,"E")+COUNTIF(Q144:Q148,"E")+COUNTIF(Q150:Q155,"E")+COUNTIF(Q157:Q162,"E")</f>
        <v>0</v>
      </c>
      <c r="R163" s="35">
        <f>COUNTIF(R138:R142,"C")+COUNTIF(R144:R148,"C")+COUNTIF(R150:R155,"C")+COUNTIF(R157:R162,"C")</f>
        <v>0</v>
      </c>
      <c r="S163" s="35">
        <f>COUNTIF(S138:S142,"VP")+COUNTIF(S144:S148,"VP")+COUNTIF(S150:S155,"VP")+COUNTIF(S157:S162,"VP")</f>
        <v>4</v>
      </c>
      <c r="T163" s="36"/>
    </row>
    <row r="164" spans="1:20" ht="15" hidden="1" customHeight="1" x14ac:dyDescent="0.2">
      <c r="A164" s="159" t="s">
        <v>48</v>
      </c>
      <c r="B164" s="160"/>
      <c r="C164" s="160"/>
      <c r="D164" s="160"/>
      <c r="E164" s="160"/>
      <c r="F164" s="160"/>
      <c r="G164" s="160"/>
      <c r="H164" s="160"/>
      <c r="I164" s="160"/>
      <c r="J164" s="161"/>
      <c r="K164" s="35">
        <f t="shared" ref="K164:P164" si="59">SUM(K138,K139,K140,K141,K142,K145,K146,K147,K148,K151,K152,K153,K154,K155)*14+SUM(K158,K159,K160,K161,K162)*12</f>
        <v>28</v>
      </c>
      <c r="L164" s="35">
        <f t="shared" si="59"/>
        <v>0</v>
      </c>
      <c r="M164" s="35">
        <f t="shared" si="59"/>
        <v>0</v>
      </c>
      <c r="N164" s="35">
        <f t="shared" si="59"/>
        <v>28</v>
      </c>
      <c r="O164" s="35">
        <f t="shared" si="59"/>
        <v>42</v>
      </c>
      <c r="P164" s="35">
        <f t="shared" si="59"/>
        <v>70</v>
      </c>
      <c r="Q164" s="165"/>
      <c r="R164" s="166"/>
      <c r="S164" s="166"/>
      <c r="T164" s="167"/>
    </row>
    <row r="165" spans="1:20" ht="13.5" hidden="1" customHeight="1" x14ac:dyDescent="0.2">
      <c r="A165" s="162"/>
      <c r="B165" s="163"/>
      <c r="C165" s="163"/>
      <c r="D165" s="163"/>
      <c r="E165" s="163"/>
      <c r="F165" s="163"/>
      <c r="G165" s="163"/>
      <c r="H165" s="163"/>
      <c r="I165" s="163"/>
      <c r="J165" s="164"/>
      <c r="K165" s="171">
        <f>SUM(K164:M164)</f>
        <v>28</v>
      </c>
      <c r="L165" s="172"/>
      <c r="M165" s="173"/>
      <c r="N165" s="174">
        <f>SUM(N164:O164)</f>
        <v>70</v>
      </c>
      <c r="O165" s="175"/>
      <c r="P165" s="176"/>
      <c r="Q165" s="168"/>
      <c r="R165" s="169"/>
      <c r="S165" s="169"/>
      <c r="T165" s="170"/>
    </row>
    <row r="166" spans="1:20" ht="15" hidden="1" customHeight="1" x14ac:dyDescent="0.2">
      <c r="A166" s="10"/>
      <c r="B166" s="10"/>
      <c r="C166" s="10"/>
      <c r="D166" s="10"/>
      <c r="E166" s="10"/>
      <c r="F166" s="10"/>
      <c r="G166" s="10"/>
      <c r="H166" s="10"/>
      <c r="I166" s="10"/>
      <c r="J166" s="10"/>
      <c r="K166" s="37"/>
      <c r="L166" s="37"/>
      <c r="M166" s="37"/>
      <c r="N166" s="41"/>
      <c r="O166" s="41"/>
      <c r="P166" s="41"/>
      <c r="Q166" s="41"/>
      <c r="R166" s="41"/>
      <c r="S166" s="41"/>
      <c r="T166" s="41"/>
    </row>
    <row r="167" spans="1:20" ht="15" hidden="1" customHeight="1" x14ac:dyDescent="0.2">
      <c r="A167" s="10"/>
      <c r="B167" s="10"/>
      <c r="C167" s="10"/>
      <c r="D167" s="10"/>
      <c r="E167" s="10"/>
      <c r="F167" s="10"/>
      <c r="G167" s="10"/>
      <c r="H167" s="10"/>
      <c r="I167" s="10"/>
      <c r="J167" s="10"/>
      <c r="K167" s="37"/>
      <c r="L167" s="37"/>
      <c r="M167" s="37"/>
      <c r="N167" s="41"/>
      <c r="O167" s="41"/>
      <c r="P167" s="41"/>
      <c r="Q167" s="41"/>
      <c r="R167" s="41"/>
      <c r="S167" s="41"/>
      <c r="T167" s="41"/>
    </row>
    <row r="168" spans="1:20" ht="15" customHeight="1" x14ac:dyDescent="0.2">
      <c r="A168" s="10"/>
      <c r="B168" s="10"/>
      <c r="C168" s="10"/>
      <c r="D168" s="10"/>
      <c r="E168" s="10"/>
      <c r="F168" s="10"/>
      <c r="G168" s="10"/>
      <c r="H168" s="10"/>
      <c r="I168" s="10"/>
      <c r="J168" s="10"/>
      <c r="K168" s="37"/>
      <c r="L168" s="37"/>
      <c r="M168" s="37"/>
      <c r="N168" s="41"/>
      <c r="O168" s="41"/>
      <c r="P168" s="41"/>
      <c r="Q168" s="41"/>
      <c r="R168" s="41"/>
      <c r="S168" s="41"/>
      <c r="T168" s="41"/>
    </row>
    <row r="169" spans="1:20" ht="15" customHeight="1" x14ac:dyDescent="0.2">
      <c r="A169" s="74" t="s">
        <v>134</v>
      </c>
      <c r="B169" s="74"/>
      <c r="C169" s="74"/>
      <c r="D169" s="74"/>
      <c r="E169" s="74"/>
      <c r="F169" s="74"/>
      <c r="G169" s="74"/>
      <c r="H169" s="74"/>
      <c r="I169" s="74"/>
      <c r="J169" s="74"/>
      <c r="K169" s="74"/>
      <c r="L169" s="74"/>
      <c r="M169" s="74"/>
      <c r="N169" s="74"/>
      <c r="O169" s="74"/>
      <c r="P169" s="74"/>
      <c r="Q169" s="74"/>
      <c r="R169" s="74"/>
      <c r="S169" s="74"/>
      <c r="T169" s="74"/>
    </row>
    <row r="170" spans="1:20" ht="15" customHeight="1" x14ac:dyDescent="0.2">
      <c r="A170" s="79" t="s">
        <v>27</v>
      </c>
      <c r="B170" s="70" t="s">
        <v>26</v>
      </c>
      <c r="C170" s="71"/>
      <c r="D170" s="71"/>
      <c r="E170" s="71"/>
      <c r="F170" s="71"/>
      <c r="G170" s="71"/>
      <c r="H170" s="71"/>
      <c r="I170" s="72"/>
      <c r="J170" s="79" t="s">
        <v>40</v>
      </c>
      <c r="K170" s="69" t="s">
        <v>24</v>
      </c>
      <c r="L170" s="69"/>
      <c r="M170" s="69"/>
      <c r="N170" s="69" t="s">
        <v>41</v>
      </c>
      <c r="O170" s="86"/>
      <c r="P170" s="86"/>
      <c r="Q170" s="69" t="s">
        <v>23</v>
      </c>
      <c r="R170" s="69"/>
      <c r="S170" s="69"/>
      <c r="T170" s="69" t="s">
        <v>22</v>
      </c>
    </row>
    <row r="171" spans="1:20" ht="15" customHeight="1" x14ac:dyDescent="0.2">
      <c r="A171" s="81"/>
      <c r="B171" s="76"/>
      <c r="C171" s="77"/>
      <c r="D171" s="77"/>
      <c r="E171" s="77"/>
      <c r="F171" s="77"/>
      <c r="G171" s="77"/>
      <c r="H171" s="77"/>
      <c r="I171" s="78"/>
      <c r="J171" s="81"/>
      <c r="K171" s="5" t="s">
        <v>28</v>
      </c>
      <c r="L171" s="5" t="s">
        <v>29</v>
      </c>
      <c r="M171" s="5" t="s">
        <v>30</v>
      </c>
      <c r="N171" s="5" t="s">
        <v>34</v>
      </c>
      <c r="O171" s="5" t="s">
        <v>7</v>
      </c>
      <c r="P171" s="5" t="s">
        <v>31</v>
      </c>
      <c r="Q171" s="5" t="s">
        <v>32</v>
      </c>
      <c r="R171" s="5" t="s">
        <v>28</v>
      </c>
      <c r="S171" s="5" t="s">
        <v>33</v>
      </c>
      <c r="T171" s="69"/>
    </row>
    <row r="172" spans="1:20" ht="15" customHeight="1" x14ac:dyDescent="0.2">
      <c r="A172" s="87" t="s">
        <v>137</v>
      </c>
      <c r="B172" s="88"/>
      <c r="C172" s="88"/>
      <c r="D172" s="88"/>
      <c r="E172" s="88"/>
      <c r="F172" s="88"/>
      <c r="G172" s="88"/>
      <c r="H172" s="88"/>
      <c r="I172" s="88"/>
      <c r="J172" s="88"/>
      <c r="K172" s="88"/>
      <c r="L172" s="88"/>
      <c r="M172" s="88"/>
      <c r="N172" s="88"/>
      <c r="O172" s="88"/>
      <c r="P172" s="88"/>
      <c r="Q172" s="88"/>
      <c r="R172" s="88"/>
      <c r="S172" s="88"/>
      <c r="T172" s="89"/>
    </row>
    <row r="173" spans="1:20" ht="15" customHeight="1" x14ac:dyDescent="0.2">
      <c r="A173" s="42" t="s">
        <v>135</v>
      </c>
      <c r="B173" s="177" t="s">
        <v>147</v>
      </c>
      <c r="C173" s="178"/>
      <c r="D173" s="178"/>
      <c r="E173" s="178"/>
      <c r="F173" s="178"/>
      <c r="G173" s="178"/>
      <c r="H173" s="178"/>
      <c r="I173" s="179"/>
      <c r="J173" s="12">
        <v>3</v>
      </c>
      <c r="K173" s="12">
        <v>2</v>
      </c>
      <c r="L173" s="12">
        <v>0</v>
      </c>
      <c r="M173" s="12">
        <v>0</v>
      </c>
      <c r="N173" s="32">
        <f t="shared" ref="N173" si="60">K173+L173+M173</f>
        <v>2</v>
      </c>
      <c r="O173" s="32">
        <f t="shared" ref="O173" si="61">P173-N173</f>
        <v>3</v>
      </c>
      <c r="P173" s="32">
        <f>ROUND(PRODUCT(J173,25)/14,0)</f>
        <v>5</v>
      </c>
      <c r="Q173" s="43"/>
      <c r="R173" s="43"/>
      <c r="S173" s="43" t="s">
        <v>33</v>
      </c>
      <c r="T173" s="43" t="s">
        <v>39</v>
      </c>
    </row>
    <row r="174" spans="1:20" ht="35.25" customHeight="1" x14ac:dyDescent="0.2">
      <c r="A174" s="42" t="s">
        <v>136</v>
      </c>
      <c r="B174" s="177" t="s">
        <v>148</v>
      </c>
      <c r="C174" s="178"/>
      <c r="D174" s="178"/>
      <c r="E174" s="178"/>
      <c r="F174" s="178"/>
      <c r="G174" s="178"/>
      <c r="H174" s="178"/>
      <c r="I174" s="179"/>
      <c r="J174" s="12">
        <v>3</v>
      </c>
      <c r="K174" s="12">
        <v>2</v>
      </c>
      <c r="L174" s="12">
        <v>0</v>
      </c>
      <c r="M174" s="12">
        <v>0</v>
      </c>
      <c r="N174" s="32">
        <f t="shared" ref="N174" si="62">K174+L174+M174</f>
        <v>2</v>
      </c>
      <c r="O174" s="32">
        <f t="shared" ref="O174" si="63">P174-N174</f>
        <v>3</v>
      </c>
      <c r="P174" s="32">
        <f>ROUND(PRODUCT(J174,25)/14,0)</f>
        <v>5</v>
      </c>
      <c r="Q174" s="43"/>
      <c r="R174" s="43"/>
      <c r="S174" s="43" t="s">
        <v>33</v>
      </c>
      <c r="T174" s="43" t="s">
        <v>39</v>
      </c>
    </row>
    <row r="175" spans="1:20" ht="15" customHeight="1" x14ac:dyDescent="0.2">
      <c r="A175" s="156" t="s">
        <v>76</v>
      </c>
      <c r="B175" s="157"/>
      <c r="C175" s="157"/>
      <c r="D175" s="157"/>
      <c r="E175" s="157"/>
      <c r="F175" s="157"/>
      <c r="G175" s="157"/>
      <c r="H175" s="157"/>
      <c r="I175" s="158"/>
      <c r="J175" s="35">
        <f t="shared" ref="J175:P175" si="64">SUM(J173,J174)</f>
        <v>6</v>
      </c>
      <c r="K175" s="35">
        <f t="shared" si="64"/>
        <v>4</v>
      </c>
      <c r="L175" s="35">
        <f t="shared" si="64"/>
        <v>0</v>
      </c>
      <c r="M175" s="35">
        <f t="shared" si="64"/>
        <v>0</v>
      </c>
      <c r="N175" s="35">
        <f t="shared" si="64"/>
        <v>4</v>
      </c>
      <c r="O175" s="35">
        <f t="shared" si="64"/>
        <v>6</v>
      </c>
      <c r="P175" s="35">
        <f t="shared" si="64"/>
        <v>10</v>
      </c>
      <c r="Q175" s="35">
        <f>COUNTIF(Q173:Q174,"E")</f>
        <v>0</v>
      </c>
      <c r="R175" s="35">
        <f>COUNTIF(R173:R174,"C")</f>
        <v>0</v>
      </c>
      <c r="S175" s="35">
        <f>COUNTIF(S173:S174,"VP")</f>
        <v>2</v>
      </c>
      <c r="T175" s="36">
        <f>COUNTA(T173,T174)</f>
        <v>2</v>
      </c>
    </row>
    <row r="176" spans="1:20" ht="15" customHeight="1" x14ac:dyDescent="0.2">
      <c r="A176" s="66" t="s">
        <v>48</v>
      </c>
      <c r="B176" s="66"/>
      <c r="C176" s="66"/>
      <c r="D176" s="66"/>
      <c r="E176" s="66"/>
      <c r="F176" s="66"/>
      <c r="G176" s="66"/>
      <c r="H176" s="66"/>
      <c r="I176" s="66"/>
      <c r="J176" s="66"/>
      <c r="K176" s="35">
        <f>SUM(K173,K174)*14</f>
        <v>56</v>
      </c>
      <c r="L176" s="35">
        <f t="shared" ref="L176:P176" si="65">SUM(L173,L174)*14</f>
        <v>0</v>
      </c>
      <c r="M176" s="35">
        <f t="shared" si="65"/>
        <v>0</v>
      </c>
      <c r="N176" s="35">
        <f t="shared" si="65"/>
        <v>56</v>
      </c>
      <c r="O176" s="35">
        <f t="shared" si="65"/>
        <v>84</v>
      </c>
      <c r="P176" s="35">
        <f t="shared" si="65"/>
        <v>140</v>
      </c>
      <c r="Q176" s="67"/>
      <c r="R176" s="67"/>
      <c r="S176" s="67"/>
      <c r="T176" s="67"/>
    </row>
    <row r="177" spans="1:20" ht="15" customHeight="1" x14ac:dyDescent="0.2">
      <c r="A177" s="66"/>
      <c r="B177" s="66"/>
      <c r="C177" s="66"/>
      <c r="D177" s="66"/>
      <c r="E177" s="66"/>
      <c r="F177" s="66"/>
      <c r="G177" s="66"/>
      <c r="H177" s="66"/>
      <c r="I177" s="66"/>
      <c r="J177" s="66"/>
      <c r="K177" s="68">
        <f>SUM(K176:M176)</f>
        <v>56</v>
      </c>
      <c r="L177" s="68"/>
      <c r="M177" s="68"/>
      <c r="N177" s="82">
        <f>SUM(N176:O176)</f>
        <v>140</v>
      </c>
      <c r="O177" s="82"/>
      <c r="P177" s="82"/>
      <c r="Q177" s="67"/>
      <c r="R177" s="67"/>
      <c r="S177" s="67"/>
      <c r="T177" s="67"/>
    </row>
    <row r="178" spans="1:20" ht="24" customHeight="1" x14ac:dyDescent="0.2">
      <c r="A178" s="83" t="s">
        <v>143</v>
      </c>
      <c r="B178" s="84"/>
      <c r="C178" s="84"/>
      <c r="D178" s="84"/>
      <c r="E178" s="84"/>
      <c r="F178" s="84"/>
      <c r="G178" s="84"/>
      <c r="H178" s="84"/>
      <c r="I178" s="84"/>
      <c r="J178" s="84"/>
      <c r="K178" s="84"/>
      <c r="L178" s="84"/>
      <c r="M178" s="84"/>
      <c r="N178" s="84"/>
      <c r="O178" s="84"/>
      <c r="P178" s="84"/>
      <c r="Q178" s="84"/>
      <c r="R178" s="84"/>
      <c r="S178" s="84"/>
      <c r="T178" s="84"/>
    </row>
    <row r="179" spans="1:20" ht="24" customHeight="1" x14ac:dyDescent="0.2">
      <c r="A179" s="85"/>
      <c r="B179" s="85"/>
      <c r="C179" s="85"/>
      <c r="D179" s="85"/>
      <c r="E179" s="85"/>
      <c r="F179" s="85"/>
      <c r="G179" s="85"/>
      <c r="H179" s="85"/>
      <c r="I179" s="85"/>
      <c r="J179" s="85"/>
      <c r="K179" s="85"/>
      <c r="L179" s="85"/>
      <c r="M179" s="85"/>
      <c r="N179" s="85"/>
      <c r="O179" s="85"/>
      <c r="P179" s="85"/>
      <c r="Q179" s="85"/>
      <c r="R179" s="85"/>
      <c r="S179" s="85"/>
      <c r="T179" s="85"/>
    </row>
    <row r="180" spans="1:20" ht="20.25" customHeight="1" x14ac:dyDescent="0.2">
      <c r="A180" s="25"/>
      <c r="B180" s="25"/>
      <c r="C180" s="25"/>
      <c r="D180" s="25"/>
      <c r="E180" s="25"/>
      <c r="F180" s="25"/>
      <c r="G180" s="25"/>
      <c r="H180" s="25"/>
      <c r="I180" s="25"/>
      <c r="J180" s="25"/>
      <c r="K180" s="44"/>
      <c r="L180" s="44"/>
      <c r="M180" s="44"/>
      <c r="N180" s="45"/>
      <c r="O180" s="45"/>
      <c r="P180" s="45"/>
      <c r="Q180" s="46"/>
      <c r="R180" s="46"/>
      <c r="S180" s="46"/>
      <c r="T180" s="46"/>
    </row>
    <row r="181" spans="1:20" ht="18" customHeight="1" x14ac:dyDescent="0.2">
      <c r="A181" s="25"/>
      <c r="B181" s="25"/>
      <c r="C181" s="25"/>
      <c r="D181" s="25"/>
      <c r="E181" s="25"/>
      <c r="F181" s="25"/>
      <c r="G181" s="25"/>
      <c r="H181" s="25"/>
      <c r="I181" s="25"/>
      <c r="J181" s="25"/>
      <c r="K181" s="44"/>
      <c r="L181" s="44"/>
      <c r="M181" s="44"/>
      <c r="N181" s="45"/>
      <c r="O181" s="45"/>
      <c r="P181" s="45"/>
      <c r="Q181" s="46"/>
      <c r="R181" s="46"/>
      <c r="S181" s="46"/>
      <c r="T181" s="46"/>
    </row>
    <row r="182" spans="1:20" ht="17.25" customHeight="1" x14ac:dyDescent="0.2">
      <c r="A182" s="69" t="s">
        <v>144</v>
      </c>
      <c r="B182" s="69"/>
      <c r="C182" s="69"/>
      <c r="D182" s="69"/>
      <c r="E182" s="69"/>
      <c r="F182" s="69"/>
      <c r="G182" s="69"/>
      <c r="H182" s="69"/>
      <c r="I182" s="69"/>
      <c r="J182" s="69"/>
      <c r="K182" s="69"/>
      <c r="L182" s="69"/>
      <c r="M182" s="69"/>
      <c r="N182" s="69"/>
      <c r="O182" s="69"/>
      <c r="P182" s="69"/>
      <c r="Q182" s="69"/>
      <c r="R182" s="69"/>
      <c r="S182" s="69"/>
      <c r="T182" s="69"/>
    </row>
    <row r="183" spans="1:20" ht="15" customHeight="1" x14ac:dyDescent="0.2">
      <c r="A183" s="70" t="s">
        <v>149</v>
      </c>
      <c r="B183" s="71"/>
      <c r="C183" s="71"/>
      <c r="D183" s="71"/>
      <c r="E183" s="71"/>
      <c r="F183" s="71"/>
      <c r="G183" s="71"/>
      <c r="H183" s="71"/>
      <c r="I183" s="72"/>
      <c r="J183" s="79" t="s">
        <v>40</v>
      </c>
      <c r="K183" s="70" t="s">
        <v>24</v>
      </c>
      <c r="L183" s="71"/>
      <c r="M183" s="72"/>
      <c r="N183" s="70" t="s">
        <v>41</v>
      </c>
      <c r="O183" s="71"/>
      <c r="P183" s="72"/>
      <c r="Q183" s="70" t="s">
        <v>23</v>
      </c>
      <c r="R183" s="71"/>
      <c r="S183" s="72"/>
      <c r="T183" s="79" t="s">
        <v>145</v>
      </c>
    </row>
    <row r="184" spans="1:20" ht="3.75" customHeight="1" x14ac:dyDescent="0.2">
      <c r="A184" s="73"/>
      <c r="B184" s="74"/>
      <c r="C184" s="74"/>
      <c r="D184" s="74"/>
      <c r="E184" s="74"/>
      <c r="F184" s="74"/>
      <c r="G184" s="74"/>
      <c r="H184" s="74"/>
      <c r="I184" s="75"/>
      <c r="J184" s="80"/>
      <c r="K184" s="76"/>
      <c r="L184" s="77"/>
      <c r="M184" s="78"/>
      <c r="N184" s="76"/>
      <c r="O184" s="77"/>
      <c r="P184" s="78"/>
      <c r="Q184" s="76"/>
      <c r="R184" s="77"/>
      <c r="S184" s="78"/>
      <c r="T184" s="80"/>
    </row>
    <row r="185" spans="1:20" ht="16.5" customHeight="1" x14ac:dyDescent="0.2">
      <c r="A185" s="76"/>
      <c r="B185" s="77"/>
      <c r="C185" s="77"/>
      <c r="D185" s="77"/>
      <c r="E185" s="77"/>
      <c r="F185" s="77"/>
      <c r="G185" s="77"/>
      <c r="H185" s="77"/>
      <c r="I185" s="78"/>
      <c r="J185" s="81"/>
      <c r="K185" s="5" t="s">
        <v>28</v>
      </c>
      <c r="L185" s="5" t="s">
        <v>29</v>
      </c>
      <c r="M185" s="5" t="s">
        <v>30</v>
      </c>
      <c r="N185" s="5" t="s">
        <v>34</v>
      </c>
      <c r="O185" s="5" t="s">
        <v>7</v>
      </c>
      <c r="P185" s="5" t="s">
        <v>31</v>
      </c>
      <c r="Q185" s="5" t="s">
        <v>32</v>
      </c>
      <c r="R185" s="5" t="s">
        <v>28</v>
      </c>
      <c r="S185" s="5" t="s">
        <v>33</v>
      </c>
      <c r="T185" s="81"/>
    </row>
    <row r="186" spans="1:20" ht="25.5" customHeight="1" x14ac:dyDescent="0.2">
      <c r="A186" s="65" t="s">
        <v>146</v>
      </c>
      <c r="B186" s="65"/>
      <c r="C186" s="65"/>
      <c r="D186" s="65"/>
      <c r="E186" s="65"/>
      <c r="F186" s="65"/>
      <c r="G186" s="65"/>
      <c r="H186" s="65"/>
      <c r="I186" s="65"/>
      <c r="J186" s="35">
        <f>J163+J175</f>
        <v>9</v>
      </c>
      <c r="K186" s="35">
        <f t="shared" ref="K186:T186" si="66">K163+K175</f>
        <v>6</v>
      </c>
      <c r="L186" s="35">
        <f t="shared" si="66"/>
        <v>0</v>
      </c>
      <c r="M186" s="35">
        <f t="shared" si="66"/>
        <v>0</v>
      </c>
      <c r="N186" s="35">
        <f t="shared" si="66"/>
        <v>6</v>
      </c>
      <c r="O186" s="35">
        <f t="shared" si="66"/>
        <v>9</v>
      </c>
      <c r="P186" s="35">
        <f t="shared" si="66"/>
        <v>15</v>
      </c>
      <c r="Q186" s="35">
        <f t="shared" si="66"/>
        <v>0</v>
      </c>
      <c r="R186" s="35">
        <f t="shared" si="66"/>
        <v>0</v>
      </c>
      <c r="S186" s="35">
        <f t="shared" si="66"/>
        <v>6</v>
      </c>
      <c r="T186" s="35">
        <f t="shared" si="66"/>
        <v>2</v>
      </c>
    </row>
    <row r="187" spans="1:20" ht="17.25" customHeight="1" x14ac:dyDescent="0.2">
      <c r="A187" s="66" t="s">
        <v>48</v>
      </c>
      <c r="B187" s="66"/>
      <c r="C187" s="66"/>
      <c r="D187" s="66"/>
      <c r="E187" s="66"/>
      <c r="F187" s="66"/>
      <c r="G187" s="66"/>
      <c r="H187" s="66"/>
      <c r="I187" s="66"/>
      <c r="J187" s="66"/>
      <c r="K187" s="35">
        <f>K164+K176</f>
        <v>84</v>
      </c>
      <c r="L187" s="35">
        <f t="shared" ref="L187:P187" si="67">L164+L176</f>
        <v>0</v>
      </c>
      <c r="M187" s="35">
        <f t="shared" si="67"/>
        <v>0</v>
      </c>
      <c r="N187" s="35">
        <f t="shared" si="67"/>
        <v>84</v>
      </c>
      <c r="O187" s="35">
        <f t="shared" si="67"/>
        <v>126</v>
      </c>
      <c r="P187" s="35">
        <f t="shared" si="67"/>
        <v>210</v>
      </c>
      <c r="Q187" s="67"/>
      <c r="R187" s="67"/>
      <c r="S187" s="67"/>
      <c r="T187" s="67"/>
    </row>
    <row r="188" spans="1:20" ht="14.25" customHeight="1" x14ac:dyDescent="0.2">
      <c r="A188" s="66"/>
      <c r="B188" s="66"/>
      <c r="C188" s="66"/>
      <c r="D188" s="66"/>
      <c r="E188" s="66"/>
      <c r="F188" s="66"/>
      <c r="G188" s="66"/>
      <c r="H188" s="66"/>
      <c r="I188" s="66"/>
      <c r="J188" s="66"/>
      <c r="K188" s="68">
        <f>K187+L187+M187</f>
        <v>84</v>
      </c>
      <c r="L188" s="68"/>
      <c r="M188" s="68"/>
      <c r="N188" s="68">
        <f>P187</f>
        <v>210</v>
      </c>
      <c r="O188" s="68"/>
      <c r="P188" s="68"/>
      <c r="Q188" s="67"/>
      <c r="R188" s="67"/>
      <c r="S188" s="67"/>
      <c r="T188" s="67"/>
    </row>
    <row r="189" spans="1:20" ht="17.25" customHeight="1" x14ac:dyDescent="0.2">
      <c r="A189" s="25"/>
      <c r="B189" s="25"/>
      <c r="C189" s="25"/>
      <c r="D189" s="25"/>
      <c r="E189" s="25"/>
      <c r="F189" s="25"/>
      <c r="G189" s="25"/>
      <c r="H189" s="25"/>
      <c r="I189" s="25"/>
      <c r="J189" s="25"/>
      <c r="K189" s="44"/>
      <c r="L189" s="44"/>
      <c r="M189" s="44"/>
      <c r="N189" s="44"/>
      <c r="O189" s="44"/>
      <c r="P189" s="44"/>
      <c r="Q189" s="46"/>
      <c r="R189" s="46"/>
      <c r="S189" s="46"/>
      <c r="T189" s="46"/>
    </row>
    <row r="190" spans="1:20" ht="15.75" hidden="1" customHeight="1" x14ac:dyDescent="0.2">
      <c r="A190" s="25"/>
      <c r="B190" s="25"/>
      <c r="C190" s="25"/>
      <c r="D190" s="25"/>
      <c r="E190" s="25"/>
      <c r="F190" s="25"/>
      <c r="G190" s="25"/>
      <c r="H190" s="25"/>
      <c r="I190" s="25"/>
      <c r="J190" s="25"/>
      <c r="K190" s="44"/>
      <c r="L190" s="44"/>
      <c r="M190" s="44"/>
      <c r="N190" s="44"/>
      <c r="O190" s="44"/>
      <c r="P190" s="44"/>
      <c r="Q190" s="46"/>
      <c r="R190" s="46"/>
      <c r="S190" s="46"/>
      <c r="T190" s="46"/>
    </row>
    <row r="191" spans="1:20" ht="16.5" hidden="1" customHeight="1" x14ac:dyDescent="0.2">
      <c r="A191" s="127" t="s">
        <v>49</v>
      </c>
      <c r="B191" s="127"/>
      <c r="C191" s="127"/>
      <c r="D191" s="127"/>
      <c r="E191" s="127"/>
      <c r="F191" s="127"/>
      <c r="G191" s="127"/>
      <c r="H191" s="127"/>
      <c r="I191" s="127"/>
      <c r="J191" s="127"/>
      <c r="K191" s="127"/>
      <c r="L191" s="127"/>
      <c r="M191" s="127"/>
      <c r="N191" s="127"/>
      <c r="O191" s="127"/>
      <c r="P191" s="127"/>
      <c r="Q191" s="127"/>
      <c r="R191" s="127"/>
      <c r="S191" s="127"/>
      <c r="T191" s="127"/>
    </row>
    <row r="192" spans="1:20" ht="15" hidden="1" customHeight="1" x14ac:dyDescent="0.2">
      <c r="A192" s="182" t="s">
        <v>27</v>
      </c>
      <c r="B192" s="268" t="s">
        <v>26</v>
      </c>
      <c r="C192" s="269"/>
      <c r="D192" s="269"/>
      <c r="E192" s="269"/>
      <c r="F192" s="269"/>
      <c r="G192" s="269"/>
      <c r="H192" s="269"/>
      <c r="I192" s="270"/>
      <c r="J192" s="182" t="s">
        <v>40</v>
      </c>
      <c r="K192" s="128" t="s">
        <v>24</v>
      </c>
      <c r="L192" s="181"/>
      <c r="M192" s="129"/>
      <c r="N192" s="128" t="s">
        <v>41</v>
      </c>
      <c r="O192" s="181"/>
      <c r="P192" s="129"/>
      <c r="Q192" s="128" t="s">
        <v>23</v>
      </c>
      <c r="R192" s="181"/>
      <c r="S192" s="129"/>
      <c r="T192" s="182" t="s">
        <v>22</v>
      </c>
    </row>
    <row r="193" spans="1:20" ht="12.75" hidden="1" customHeight="1" x14ac:dyDescent="0.2">
      <c r="A193" s="183"/>
      <c r="B193" s="271"/>
      <c r="C193" s="272"/>
      <c r="D193" s="272"/>
      <c r="E193" s="272"/>
      <c r="F193" s="272"/>
      <c r="G193" s="272"/>
      <c r="H193" s="272"/>
      <c r="I193" s="273"/>
      <c r="J193" s="183"/>
      <c r="K193" s="28" t="s">
        <v>28</v>
      </c>
      <c r="L193" s="28" t="s">
        <v>29</v>
      </c>
      <c r="M193" s="28" t="s">
        <v>30</v>
      </c>
      <c r="N193" s="28" t="s">
        <v>34</v>
      </c>
      <c r="O193" s="28" t="s">
        <v>7</v>
      </c>
      <c r="P193" s="28" t="s">
        <v>31</v>
      </c>
      <c r="Q193" s="28" t="s">
        <v>32</v>
      </c>
      <c r="R193" s="28" t="s">
        <v>28</v>
      </c>
      <c r="S193" s="28" t="s">
        <v>33</v>
      </c>
      <c r="T193" s="183"/>
    </row>
    <row r="194" spans="1:20" ht="17.25" hidden="1" customHeight="1" x14ac:dyDescent="0.2">
      <c r="A194" s="128" t="s">
        <v>66</v>
      </c>
      <c r="B194" s="181"/>
      <c r="C194" s="181"/>
      <c r="D194" s="181"/>
      <c r="E194" s="181"/>
      <c r="F194" s="181"/>
      <c r="G194" s="181"/>
      <c r="H194" s="181"/>
      <c r="I194" s="181"/>
      <c r="J194" s="181"/>
      <c r="K194" s="181"/>
      <c r="L194" s="181"/>
      <c r="M194" s="181"/>
      <c r="N194" s="181"/>
      <c r="O194" s="181"/>
      <c r="P194" s="181"/>
      <c r="Q194" s="181"/>
      <c r="R194" s="181"/>
      <c r="S194" s="181"/>
      <c r="T194" s="129"/>
    </row>
    <row r="195" spans="1:20" hidden="1" x14ac:dyDescent="0.2">
      <c r="A195" s="47" t="str">
        <f>IF(ISNA(INDEX($A$34:$T$162,MATCH($B195,$B$34:$B$162,0),1)),"",INDEX($A$34:$T$162,MATCH($B195,$B$34:$B$162,0),1))</f>
        <v/>
      </c>
      <c r="B195" s="63"/>
      <c r="C195" s="63"/>
      <c r="D195" s="63"/>
      <c r="E195" s="63"/>
      <c r="F195" s="63"/>
      <c r="G195" s="63"/>
      <c r="H195" s="63"/>
      <c r="I195" s="63"/>
      <c r="J195" s="32" t="str">
        <f>IF(ISNA(INDEX($A$34:$T$162,MATCH($B195,$B$34:$B$162,0),10)),"",INDEX($A$34:$T$162,MATCH($B195,$B$34:$B$162,0),10))</f>
        <v/>
      </c>
      <c r="K195" s="32" t="str">
        <f>IF(ISNA(INDEX($A$34:$T$162,MATCH($B195,$B$34:$B$162,0),11)),"",INDEX($A$34:$T$162,MATCH($B195,$B$34:$B$162,0),11))</f>
        <v/>
      </c>
      <c r="L195" s="32" t="str">
        <f>IF(ISNA(INDEX($A$34:$T$162,MATCH($B195,$B$34:$B$162,0),12)),"",INDEX($A$34:$T$162,MATCH($B195,$B$34:$B$162,0),12))</f>
        <v/>
      </c>
      <c r="M195" s="32" t="str">
        <f>IF(ISNA(INDEX($A$34:$T$162,MATCH($B195,$B$34:$B$162,0),13)),"",INDEX($A$34:$T$162,MATCH($B195,$B$34:$B$162,0),13))</f>
        <v/>
      </c>
      <c r="N195" s="32" t="str">
        <f>IF(ISNA(INDEX($A$34:$T$162,MATCH($B195,$B$34:$B$162,0),14)),"",INDEX($A$34:$T$162,MATCH($B195,$B$34:$B$162,0),14))</f>
        <v/>
      </c>
      <c r="O195" s="32" t="str">
        <f>IF(ISNA(INDEX($A$34:$T$162,MATCH($B195,$B$34:$B$162,0),15)),"",INDEX($A$34:$T$162,MATCH($B195,$B$34:$B$162,0),15))</f>
        <v/>
      </c>
      <c r="P195" s="32" t="str">
        <f>IF(ISNA(INDEX($A$34:$T$162,MATCH($B195,$B$34:$B$162,0),16)),"",INDEX($A$34:$T$162,MATCH($B195,$B$34:$B$162,0),16))</f>
        <v/>
      </c>
      <c r="Q195" s="48" t="str">
        <f>IF(ISNA(INDEX($A$34:$T$162,MATCH($B195,$B$34:$B$162,0),17)),"",INDEX($A$34:$T$162,MATCH($B195,$B$34:$B$162,0),17))</f>
        <v/>
      </c>
      <c r="R195" s="48" t="str">
        <f>IF(ISNA(INDEX($A$34:$T$162,MATCH($B195,$B$34:$B$162,0),18)),"",INDEX($A$34:$T$162,MATCH($B195,$B$34:$B$162,0),18))</f>
        <v/>
      </c>
      <c r="S195" s="48" t="str">
        <f>IF(ISNA(INDEX($A$34:$T$162,MATCH($B195,$B$34:$B$162,0),19)),"",INDEX($A$34:$T$162,MATCH($B195,$B$34:$B$162,0),19))</f>
        <v/>
      </c>
      <c r="T195" s="29" t="s">
        <v>37</v>
      </c>
    </row>
    <row r="196" spans="1:20" hidden="1" x14ac:dyDescent="0.2">
      <c r="A196" s="47" t="str">
        <f>IF(ISNA(INDEX($A$34:$T$162,MATCH($B196,$B$34:$B$162,0),1)),"",INDEX($A$34:$T$162,MATCH($B196,$B$34:$B$162,0),1))</f>
        <v/>
      </c>
      <c r="B196" s="63"/>
      <c r="C196" s="63"/>
      <c r="D196" s="63"/>
      <c r="E196" s="63"/>
      <c r="F196" s="63"/>
      <c r="G196" s="63"/>
      <c r="H196" s="63"/>
      <c r="I196" s="63"/>
      <c r="J196" s="32" t="str">
        <f>IF(ISNA(INDEX($A$34:$T$162,MATCH($B196,$B$34:$B$162,0),10)),"",INDEX($A$34:$T$162,MATCH($B196,$B$34:$B$162,0),10))</f>
        <v/>
      </c>
      <c r="K196" s="32" t="str">
        <f>IF(ISNA(INDEX($A$34:$T$162,MATCH($B196,$B$34:$B$162,0),11)),"",INDEX($A$34:$T$162,MATCH($B196,$B$34:$B$162,0),11))</f>
        <v/>
      </c>
      <c r="L196" s="32" t="str">
        <f>IF(ISNA(INDEX($A$34:$T$162,MATCH($B196,$B$34:$B$162,0),12)),"",INDEX($A$34:$T$162,MATCH($B196,$B$34:$B$162,0),12))</f>
        <v/>
      </c>
      <c r="M196" s="32" t="str">
        <f>IF(ISNA(INDEX($A$34:$T$162,MATCH($B196,$B$34:$B$162,0),13)),"",INDEX($A$34:$T$162,MATCH($B196,$B$34:$B$162,0),13))</f>
        <v/>
      </c>
      <c r="N196" s="32" t="str">
        <f>IF(ISNA(INDEX($A$34:$T$162,MATCH($B196,$B$34:$B$162,0),14)),"",INDEX($A$34:$T$162,MATCH($B196,$B$34:$B$162,0),14))</f>
        <v/>
      </c>
      <c r="O196" s="32" t="str">
        <f>IF(ISNA(INDEX($A$34:$T$162,MATCH($B196,$B$34:$B$162,0),15)),"",INDEX($A$34:$T$162,MATCH($B196,$B$34:$B$162,0),15))</f>
        <v/>
      </c>
      <c r="P196" s="32" t="str">
        <f>IF(ISNA(INDEX($A$34:$T$162,MATCH($B196,$B$34:$B$162,0),16)),"",INDEX($A$34:$T$162,MATCH($B196,$B$34:$B$162,0),16))</f>
        <v/>
      </c>
      <c r="Q196" s="48" t="str">
        <f>IF(ISNA(INDEX($A$34:$T$162,MATCH($B196,$B$34:$B$162,0),17)),"",INDEX($A$34:$T$162,MATCH($B196,$B$34:$B$162,0),17))</f>
        <v/>
      </c>
      <c r="R196" s="48" t="str">
        <f>IF(ISNA(INDEX($A$34:$T$162,MATCH($B196,$B$34:$B$162,0),18)),"",INDEX($A$34:$T$162,MATCH($B196,$B$34:$B$162,0),18))</f>
        <v/>
      </c>
      <c r="S196" s="48" t="str">
        <f>IF(ISNA(INDEX($A$34:$T$162,MATCH($B196,$B$34:$B$162,0),19)),"",INDEX($A$34:$T$162,MATCH($B196,$B$34:$B$162,0),19))</f>
        <v/>
      </c>
      <c r="T196" s="29" t="s">
        <v>37</v>
      </c>
    </row>
    <row r="197" spans="1:20" hidden="1" x14ac:dyDescent="0.2">
      <c r="A197" s="47" t="str">
        <f>IF(ISNA(INDEX($A$34:$T$162,MATCH($B197,$B$34:$B$162,0),1)),"",INDEX($A$34:$T$162,MATCH($B197,$B$34:$B$162,0),1))</f>
        <v/>
      </c>
      <c r="B197" s="63"/>
      <c r="C197" s="63"/>
      <c r="D197" s="63"/>
      <c r="E197" s="63"/>
      <c r="F197" s="63"/>
      <c r="G197" s="63"/>
      <c r="H197" s="63"/>
      <c r="I197" s="63"/>
      <c r="J197" s="32" t="str">
        <f>IF(ISNA(INDEX($A$34:$T$162,MATCH($B197,$B$34:$B$162,0),10)),"",INDEX($A$34:$T$162,MATCH($B197,$B$34:$B$162,0),10))</f>
        <v/>
      </c>
      <c r="K197" s="32" t="str">
        <f>IF(ISNA(INDEX($A$34:$T$162,MATCH($B197,$B$34:$B$162,0),11)),"",INDEX($A$34:$T$162,MATCH($B197,$B$34:$B$162,0),11))</f>
        <v/>
      </c>
      <c r="L197" s="32" t="str">
        <f>IF(ISNA(INDEX($A$34:$T$162,MATCH($B197,$B$34:$B$162,0),12)),"",INDEX($A$34:$T$162,MATCH($B197,$B$34:$B$162,0),12))</f>
        <v/>
      </c>
      <c r="M197" s="32" t="str">
        <f>IF(ISNA(INDEX($A$34:$T$162,MATCH($B197,$B$34:$B$162,0),13)),"",INDEX($A$34:$T$162,MATCH($B197,$B$34:$B$162,0),13))</f>
        <v/>
      </c>
      <c r="N197" s="32" t="str">
        <f>IF(ISNA(INDEX($A$34:$T$162,MATCH($B197,$B$34:$B$162,0),14)),"",INDEX($A$34:$T$162,MATCH($B197,$B$34:$B$162,0),14))</f>
        <v/>
      </c>
      <c r="O197" s="32" t="str">
        <f>IF(ISNA(INDEX($A$34:$T$162,MATCH($B197,$B$34:$B$162,0),15)),"",INDEX($A$34:$T$162,MATCH($B197,$B$34:$B$162,0),15))</f>
        <v/>
      </c>
      <c r="P197" s="32" t="str">
        <f>IF(ISNA(INDEX($A$34:$T$162,MATCH($B197,$B$34:$B$162,0),16)),"",INDEX($A$34:$T$162,MATCH($B197,$B$34:$B$162,0),16))</f>
        <v/>
      </c>
      <c r="Q197" s="48" t="str">
        <f>IF(ISNA(INDEX($A$34:$T$162,MATCH($B197,$B$34:$B$162,0),17)),"",INDEX($A$34:$T$162,MATCH($B197,$B$34:$B$162,0),17))</f>
        <v/>
      </c>
      <c r="R197" s="48" t="str">
        <f>IF(ISNA(INDEX($A$34:$T$162,MATCH($B197,$B$34:$B$162,0),18)),"",INDEX($A$34:$T$162,MATCH($B197,$B$34:$B$162,0),18))</f>
        <v/>
      </c>
      <c r="S197" s="48" t="str">
        <f>IF(ISNA(INDEX($A$34:$T$162,MATCH($B197,$B$34:$B$162,0),19)),"",INDEX($A$34:$T$162,MATCH($B197,$B$34:$B$162,0),19))</f>
        <v/>
      </c>
      <c r="T197" s="29" t="s">
        <v>37</v>
      </c>
    </row>
    <row r="198" spans="1:20" hidden="1" x14ac:dyDescent="0.2">
      <c r="A198" s="47" t="str">
        <f>IF(ISNA(INDEX($A$34:$T$162,MATCH($B198,$B$34:$B$162,0),1)),"",INDEX($A$34:$T$162,MATCH($B198,$B$34:$B$162,0),1))</f>
        <v/>
      </c>
      <c r="B198" s="63"/>
      <c r="C198" s="63"/>
      <c r="D198" s="63"/>
      <c r="E198" s="63"/>
      <c r="F198" s="63"/>
      <c r="G198" s="63"/>
      <c r="H198" s="63"/>
      <c r="I198" s="63"/>
      <c r="J198" s="32" t="str">
        <f>IF(ISNA(INDEX($A$34:$T$162,MATCH($B198,$B$34:$B$162,0),10)),"",INDEX($A$34:$T$162,MATCH($B198,$B$34:$B$162,0),10))</f>
        <v/>
      </c>
      <c r="K198" s="32" t="str">
        <f>IF(ISNA(INDEX($A$34:$T$162,MATCH($B198,$B$34:$B$162,0),11)),"",INDEX($A$34:$T$162,MATCH($B198,$B$34:$B$162,0),11))</f>
        <v/>
      </c>
      <c r="L198" s="32" t="str">
        <f>IF(ISNA(INDEX($A$34:$T$162,MATCH($B198,$B$34:$B$162,0),12)),"",INDEX($A$34:$T$162,MATCH($B198,$B$34:$B$162,0),12))</f>
        <v/>
      </c>
      <c r="M198" s="32" t="str">
        <f>IF(ISNA(INDEX($A$34:$T$162,MATCH($B198,$B$34:$B$162,0),13)),"",INDEX($A$34:$T$162,MATCH($B198,$B$34:$B$162,0),13))</f>
        <v/>
      </c>
      <c r="N198" s="32" t="str">
        <f>IF(ISNA(INDEX($A$34:$T$162,MATCH($B198,$B$34:$B$162,0),14)),"",INDEX($A$34:$T$162,MATCH($B198,$B$34:$B$162,0),14))</f>
        <v/>
      </c>
      <c r="O198" s="32" t="str">
        <f>IF(ISNA(INDEX($A$34:$T$162,MATCH($B198,$B$34:$B$162,0),15)),"",INDEX($A$34:$T$162,MATCH($B198,$B$34:$B$162,0),15))</f>
        <v/>
      </c>
      <c r="P198" s="32" t="str">
        <f>IF(ISNA(INDEX($A$34:$T$162,MATCH($B198,$B$34:$B$162,0),16)),"",INDEX($A$34:$T$162,MATCH($B198,$B$34:$B$162,0),16))</f>
        <v/>
      </c>
      <c r="Q198" s="48" t="str">
        <f>IF(ISNA(INDEX($A$34:$T$162,MATCH($B198,$B$34:$B$162,0),17)),"",INDEX($A$34:$T$162,MATCH($B198,$B$34:$B$162,0),17))</f>
        <v/>
      </c>
      <c r="R198" s="48" t="str">
        <f>IF(ISNA(INDEX($A$34:$T$162,MATCH($B198,$B$34:$B$162,0),18)),"",INDEX($A$34:$T$162,MATCH($B198,$B$34:$B$162,0),18))</f>
        <v/>
      </c>
      <c r="S198" s="48" t="str">
        <f>IF(ISNA(INDEX($A$34:$T$162,MATCH($B198,$B$34:$B$162,0),19)),"",INDEX($A$34:$T$162,MATCH($B198,$B$34:$B$162,0),19))</f>
        <v/>
      </c>
      <c r="T198" s="29" t="s">
        <v>37</v>
      </c>
    </row>
    <row r="199" spans="1:20" hidden="1" x14ac:dyDescent="0.2">
      <c r="A199" s="47" t="str">
        <f>IF(ISNA(INDEX($A$34:$T$162,MATCH($B199,$B$34:$B$162,0),1)),"",INDEX($A$34:$T$162,MATCH($B199,$B$34:$B$162,0),1))</f>
        <v/>
      </c>
      <c r="B199" s="63"/>
      <c r="C199" s="63"/>
      <c r="D199" s="63"/>
      <c r="E199" s="63"/>
      <c r="F199" s="63"/>
      <c r="G199" s="63"/>
      <c r="H199" s="63"/>
      <c r="I199" s="63"/>
      <c r="J199" s="32" t="str">
        <f>IF(ISNA(INDEX($A$34:$T$162,MATCH($B199,$B$34:$B$162,0),10)),"",INDEX($A$34:$T$162,MATCH($B199,$B$34:$B$162,0),10))</f>
        <v/>
      </c>
      <c r="K199" s="32" t="str">
        <f>IF(ISNA(INDEX($A$34:$T$162,MATCH($B199,$B$34:$B$162,0),11)),"",INDEX($A$34:$T$162,MATCH($B199,$B$34:$B$162,0),11))</f>
        <v/>
      </c>
      <c r="L199" s="32" t="str">
        <f>IF(ISNA(INDEX($A$34:$T$162,MATCH($B199,$B$34:$B$162,0),12)),"",INDEX($A$34:$T$162,MATCH($B199,$B$34:$B$162,0),12))</f>
        <v/>
      </c>
      <c r="M199" s="32" t="str">
        <f>IF(ISNA(INDEX($A$34:$T$162,MATCH($B199,$B$34:$B$162,0),13)),"",INDEX($A$34:$T$162,MATCH($B199,$B$34:$B$162,0),13))</f>
        <v/>
      </c>
      <c r="N199" s="32" t="str">
        <f>IF(ISNA(INDEX($A$34:$T$162,MATCH($B199,$B$34:$B$162,0),14)),"",INDEX($A$34:$T$162,MATCH($B199,$B$34:$B$162,0),14))</f>
        <v/>
      </c>
      <c r="O199" s="32" t="str">
        <f>IF(ISNA(INDEX($A$34:$T$162,MATCH($B199,$B$34:$B$162,0),15)),"",INDEX($A$34:$T$162,MATCH($B199,$B$34:$B$162,0),15))</f>
        <v/>
      </c>
      <c r="P199" s="32" t="str">
        <f>IF(ISNA(INDEX($A$34:$T$162,MATCH($B199,$B$34:$B$162,0),16)),"",INDEX($A$34:$T$162,MATCH($B199,$B$34:$B$162,0),16))</f>
        <v/>
      </c>
      <c r="Q199" s="48" t="str">
        <f>IF(ISNA(INDEX($A$34:$T$162,MATCH($B199,$B$34:$B$162,0),17)),"",INDEX($A$34:$T$162,MATCH($B199,$B$34:$B$162,0),17))</f>
        <v/>
      </c>
      <c r="R199" s="48" t="str">
        <f>IF(ISNA(INDEX($A$34:$T$162,MATCH($B199,$B$34:$B$162,0),18)),"",INDEX($A$34:$T$162,MATCH($B199,$B$34:$B$162,0),18))</f>
        <v/>
      </c>
      <c r="S199" s="48" t="str">
        <f>IF(ISNA(INDEX($A$34:$T$162,MATCH($B199,$B$34:$B$162,0),19)),"",INDEX($A$34:$T$162,MATCH($B199,$B$34:$B$162,0),19))</f>
        <v/>
      </c>
      <c r="T199" s="29" t="s">
        <v>37</v>
      </c>
    </row>
    <row r="200" spans="1:20" hidden="1" x14ac:dyDescent="0.2">
      <c r="A200" s="47" t="str">
        <f>IF(ISNA(INDEX($A$34:$T$162,MATCH($B200,$B$34:$B$162,0),1)),"",INDEX($A$34:$T$162,MATCH($B200,$B$34:$B$162,0),1))</f>
        <v/>
      </c>
      <c r="B200" s="63"/>
      <c r="C200" s="63"/>
      <c r="D200" s="63"/>
      <c r="E200" s="63"/>
      <c r="F200" s="63"/>
      <c r="G200" s="63"/>
      <c r="H200" s="63"/>
      <c r="I200" s="63"/>
      <c r="J200" s="32" t="str">
        <f>IF(ISNA(INDEX($A$34:$T$162,MATCH($B200,$B$34:$B$162,0),10)),"",INDEX($A$34:$T$162,MATCH($B200,$B$34:$B$162,0),10))</f>
        <v/>
      </c>
      <c r="K200" s="32" t="str">
        <f>IF(ISNA(INDEX($A$34:$T$162,MATCH($B200,$B$34:$B$162,0),11)),"",INDEX($A$34:$T$162,MATCH($B200,$B$34:$B$162,0),11))</f>
        <v/>
      </c>
      <c r="L200" s="32" t="str">
        <f>IF(ISNA(INDEX($A$34:$T$162,MATCH($B200,$B$34:$B$162,0),12)),"",INDEX($A$34:$T$162,MATCH($B200,$B$34:$B$162,0),12))</f>
        <v/>
      </c>
      <c r="M200" s="32" t="str">
        <f>IF(ISNA(INDEX($A$34:$T$162,MATCH($B200,$B$34:$B$162,0),13)),"",INDEX($A$34:$T$162,MATCH($B200,$B$34:$B$162,0),13))</f>
        <v/>
      </c>
      <c r="N200" s="32" t="str">
        <f>IF(ISNA(INDEX($A$34:$T$162,MATCH($B200,$B$34:$B$162,0),14)),"",INDEX($A$34:$T$162,MATCH($B200,$B$34:$B$162,0),14))</f>
        <v/>
      </c>
      <c r="O200" s="32" t="str">
        <f>IF(ISNA(INDEX($A$34:$T$162,MATCH($B200,$B$34:$B$162,0),15)),"",INDEX($A$34:$T$162,MATCH($B200,$B$34:$B$162,0),15))</f>
        <v/>
      </c>
      <c r="P200" s="32" t="str">
        <f>IF(ISNA(INDEX($A$34:$T$162,MATCH($B200,$B$34:$B$162,0),16)),"",INDEX($A$34:$T$162,MATCH($B200,$B$34:$B$162,0),16))</f>
        <v/>
      </c>
      <c r="Q200" s="48" t="str">
        <f>IF(ISNA(INDEX($A$34:$T$162,MATCH($B200,$B$34:$B$162,0),17)),"",INDEX($A$34:$T$162,MATCH($B200,$B$34:$B$162,0),17))</f>
        <v/>
      </c>
      <c r="R200" s="48" t="str">
        <f>IF(ISNA(INDEX($A$34:$T$162,MATCH($B200,$B$34:$B$162,0),18)),"",INDEX($A$34:$T$162,MATCH($B200,$B$34:$B$162,0),18))</f>
        <v/>
      </c>
      <c r="S200" s="48" t="str">
        <f>IF(ISNA(INDEX($A$34:$T$162,MATCH($B200,$B$34:$B$162,0),19)),"",INDEX($A$34:$T$162,MATCH($B200,$B$34:$B$162,0),19))</f>
        <v/>
      </c>
      <c r="T200" s="29" t="s">
        <v>37</v>
      </c>
    </row>
    <row r="201" spans="1:20" ht="12.75" hidden="1" customHeight="1" x14ac:dyDescent="0.2">
      <c r="A201" s="47" t="str">
        <f>IF(ISNA(INDEX($A$34:$T$162,MATCH($B201,$B$34:$B$162,0),1)),"",INDEX($A$34:$T$162,MATCH($B201,$B$34:$B$162,0),1))</f>
        <v/>
      </c>
      <c r="B201" s="63"/>
      <c r="C201" s="63"/>
      <c r="D201" s="63"/>
      <c r="E201" s="63"/>
      <c r="F201" s="63"/>
      <c r="G201" s="63"/>
      <c r="H201" s="63"/>
      <c r="I201" s="63"/>
      <c r="J201" s="32" t="str">
        <f>IF(ISNA(INDEX($A$34:$T$162,MATCH($B201,$B$34:$B$162,0),10)),"",INDEX($A$34:$T$162,MATCH($B201,$B$34:$B$162,0),10))</f>
        <v/>
      </c>
      <c r="K201" s="32" t="str">
        <f>IF(ISNA(INDEX($A$34:$T$162,MATCH($B201,$B$34:$B$162,0),11)),"",INDEX($A$34:$T$162,MATCH($B201,$B$34:$B$162,0),11))</f>
        <v/>
      </c>
      <c r="L201" s="32" t="str">
        <f>IF(ISNA(INDEX($A$34:$T$162,MATCH($B201,$B$34:$B$162,0),12)),"",INDEX($A$34:$T$162,MATCH($B201,$B$34:$B$162,0),12))</f>
        <v/>
      </c>
      <c r="M201" s="32" t="str">
        <f>IF(ISNA(INDEX($A$34:$T$162,MATCH($B201,$B$34:$B$162,0),13)),"",INDEX($A$34:$T$162,MATCH($B201,$B$34:$B$162,0),13))</f>
        <v/>
      </c>
      <c r="N201" s="32" t="str">
        <f>IF(ISNA(INDEX($A$34:$T$162,MATCH($B201,$B$34:$B$162,0),14)),"",INDEX($A$34:$T$162,MATCH($B201,$B$34:$B$162,0),14))</f>
        <v/>
      </c>
      <c r="O201" s="32" t="str">
        <f>IF(ISNA(INDEX($A$34:$T$162,MATCH($B201,$B$34:$B$162,0),15)),"",INDEX($A$34:$T$162,MATCH($B201,$B$34:$B$162,0),15))</f>
        <v/>
      </c>
      <c r="P201" s="32" t="str">
        <f>IF(ISNA(INDEX($A$34:$T$162,MATCH($B201,$B$34:$B$162,0),16)),"",INDEX($A$34:$T$162,MATCH($B201,$B$34:$B$162,0),16))</f>
        <v/>
      </c>
      <c r="Q201" s="48" t="str">
        <f>IF(ISNA(INDEX($A$34:$T$162,MATCH($B201,$B$34:$B$162,0),17)),"",INDEX($A$34:$T$162,MATCH($B201,$B$34:$B$162,0),17))</f>
        <v/>
      </c>
      <c r="R201" s="48" t="str">
        <f>IF(ISNA(INDEX($A$34:$T$162,MATCH($B201,$B$34:$B$162,0),18)),"",INDEX($A$34:$T$162,MATCH($B201,$B$34:$B$162,0),18))</f>
        <v/>
      </c>
      <c r="S201" s="48" t="str">
        <f>IF(ISNA(INDEX($A$34:$T$162,MATCH($B201,$B$34:$B$162,0),19)),"",INDEX($A$34:$T$162,MATCH($B201,$B$34:$B$162,0),19))</f>
        <v/>
      </c>
      <c r="T201" s="29" t="s">
        <v>37</v>
      </c>
    </row>
    <row r="202" spans="1:20" ht="12.75" hidden="1" customHeight="1" x14ac:dyDescent="0.2">
      <c r="A202" s="47" t="str">
        <f>IF(ISNA(INDEX($A$34:$T$162,MATCH($B202,$B$34:$B$162,0),1)),"",INDEX($A$34:$T$162,MATCH($B202,$B$34:$B$162,0),1))</f>
        <v/>
      </c>
      <c r="B202" s="63"/>
      <c r="C202" s="63"/>
      <c r="D202" s="63"/>
      <c r="E202" s="63"/>
      <c r="F202" s="63"/>
      <c r="G202" s="63"/>
      <c r="H202" s="63"/>
      <c r="I202" s="63"/>
      <c r="J202" s="32" t="str">
        <f>IF(ISNA(INDEX($A$34:$T$162,MATCH($B202,$B$34:$B$162,0),10)),"",INDEX($A$34:$T$162,MATCH($B202,$B$34:$B$162,0),10))</f>
        <v/>
      </c>
      <c r="K202" s="32" t="str">
        <f>IF(ISNA(INDEX($A$34:$T$162,MATCH($B202,$B$34:$B$162,0),11)),"",INDEX($A$34:$T$162,MATCH($B202,$B$34:$B$162,0),11))</f>
        <v/>
      </c>
      <c r="L202" s="32" t="str">
        <f>IF(ISNA(INDEX($A$34:$T$162,MATCH($B202,$B$34:$B$162,0),12)),"",INDEX($A$34:$T$162,MATCH($B202,$B$34:$B$162,0),12))</f>
        <v/>
      </c>
      <c r="M202" s="32" t="str">
        <f>IF(ISNA(INDEX($A$34:$T$162,MATCH($B202,$B$34:$B$162,0),13)),"",INDEX($A$34:$T$162,MATCH($B202,$B$34:$B$162,0),13))</f>
        <v/>
      </c>
      <c r="N202" s="32" t="str">
        <f>IF(ISNA(INDEX($A$34:$T$162,MATCH($B202,$B$34:$B$162,0),14)),"",INDEX($A$34:$T$162,MATCH($B202,$B$34:$B$162,0),14))</f>
        <v/>
      </c>
      <c r="O202" s="32" t="str">
        <f>IF(ISNA(INDEX($A$34:$T$162,MATCH($B202,$B$34:$B$162,0),15)),"",INDEX($A$34:$T$162,MATCH($B202,$B$34:$B$162,0),15))</f>
        <v/>
      </c>
      <c r="P202" s="32" t="str">
        <f>IF(ISNA(INDEX($A$34:$T$162,MATCH($B202,$B$34:$B$162,0),16)),"",INDEX($A$34:$T$162,MATCH($B202,$B$34:$B$162,0),16))</f>
        <v/>
      </c>
      <c r="Q202" s="48" t="str">
        <f>IF(ISNA(INDEX($A$34:$T$162,MATCH($B202,$B$34:$B$162,0),17)),"",INDEX($A$34:$T$162,MATCH($B202,$B$34:$B$162,0),17))</f>
        <v/>
      </c>
      <c r="R202" s="48" t="str">
        <f>IF(ISNA(INDEX($A$34:$T$162,MATCH($B202,$B$34:$B$162,0),18)),"",INDEX($A$34:$T$162,MATCH($B202,$B$34:$B$162,0),18))</f>
        <v/>
      </c>
      <c r="S202" s="48" t="str">
        <f>IF(ISNA(INDEX($A$34:$T$162,MATCH($B202,$B$34:$B$162,0),19)),"",INDEX($A$34:$T$162,MATCH($B202,$B$34:$B$162,0),19))</f>
        <v/>
      </c>
      <c r="T202" s="29" t="s">
        <v>37</v>
      </c>
    </row>
    <row r="203" spans="1:20" ht="12.75" hidden="1" customHeight="1" x14ac:dyDescent="0.2">
      <c r="A203" s="47" t="str">
        <f>IF(ISNA(INDEX($A$34:$T$162,MATCH($B203,$B$34:$B$162,0),1)),"",INDEX($A$34:$T$162,MATCH($B203,$B$34:$B$162,0),1))</f>
        <v/>
      </c>
      <c r="B203" s="63"/>
      <c r="C203" s="63"/>
      <c r="D203" s="63"/>
      <c r="E203" s="63"/>
      <c r="F203" s="63"/>
      <c r="G203" s="63"/>
      <c r="H203" s="63"/>
      <c r="I203" s="63"/>
      <c r="J203" s="32" t="str">
        <f>IF(ISNA(INDEX($A$34:$T$162,MATCH($B203,$B$34:$B$162,0),10)),"",INDEX($A$34:$T$162,MATCH($B203,$B$34:$B$162,0),10))</f>
        <v/>
      </c>
      <c r="K203" s="32" t="str">
        <f>IF(ISNA(INDEX($A$34:$T$162,MATCH($B203,$B$34:$B$162,0),11)),"",INDEX($A$34:$T$162,MATCH($B203,$B$34:$B$162,0),11))</f>
        <v/>
      </c>
      <c r="L203" s="32" t="str">
        <f>IF(ISNA(INDEX($A$34:$T$162,MATCH($B203,$B$34:$B$162,0),12)),"",INDEX($A$34:$T$162,MATCH($B203,$B$34:$B$162,0),12))</f>
        <v/>
      </c>
      <c r="M203" s="32" t="str">
        <f>IF(ISNA(INDEX($A$34:$T$162,MATCH($B203,$B$34:$B$162,0),13)),"",INDEX($A$34:$T$162,MATCH($B203,$B$34:$B$162,0),13))</f>
        <v/>
      </c>
      <c r="N203" s="32" t="str">
        <f>IF(ISNA(INDEX($A$34:$T$162,MATCH($B203,$B$34:$B$162,0),14)),"",INDEX($A$34:$T$162,MATCH($B203,$B$34:$B$162,0),14))</f>
        <v/>
      </c>
      <c r="O203" s="32" t="str">
        <f>IF(ISNA(INDEX($A$34:$T$162,MATCH($B203,$B$34:$B$162,0),15)),"",INDEX($A$34:$T$162,MATCH($B203,$B$34:$B$162,0),15))</f>
        <v/>
      </c>
      <c r="P203" s="32" t="str">
        <f>IF(ISNA(INDEX($A$34:$T$162,MATCH($B203,$B$34:$B$162,0),16)),"",INDEX($A$34:$T$162,MATCH($B203,$B$34:$B$162,0),16))</f>
        <v/>
      </c>
      <c r="Q203" s="48" t="str">
        <f>IF(ISNA(INDEX($A$34:$T$162,MATCH($B203,$B$34:$B$162,0),17)),"",INDEX($A$34:$T$162,MATCH($B203,$B$34:$B$162,0),17))</f>
        <v/>
      </c>
      <c r="R203" s="48" t="str">
        <f>IF(ISNA(INDEX($A$34:$T$162,MATCH($B203,$B$34:$B$162,0),18)),"",INDEX($A$34:$T$162,MATCH($B203,$B$34:$B$162,0),18))</f>
        <v/>
      </c>
      <c r="S203" s="48" t="str">
        <f>IF(ISNA(INDEX($A$34:$T$162,MATCH($B203,$B$34:$B$162,0),19)),"",INDEX($A$34:$T$162,MATCH($B203,$B$34:$B$162,0),19))</f>
        <v/>
      </c>
      <c r="T203" s="29" t="s">
        <v>37</v>
      </c>
    </row>
    <row r="204" spans="1:20" hidden="1" x14ac:dyDescent="0.2">
      <c r="A204" s="47" t="str">
        <f>IF(ISNA(INDEX($A$34:$T$162,MATCH($B204,$B$34:$B$162,0),1)),"",INDEX($A$34:$T$162,MATCH($B204,$B$34:$B$162,0),1))</f>
        <v/>
      </c>
      <c r="B204" s="63"/>
      <c r="C204" s="63"/>
      <c r="D204" s="63"/>
      <c r="E204" s="63"/>
      <c r="F204" s="63"/>
      <c r="G204" s="63"/>
      <c r="H204" s="63"/>
      <c r="I204" s="63"/>
      <c r="J204" s="32" t="str">
        <f>IF(ISNA(INDEX($A$34:$T$162,MATCH($B204,$B$34:$B$162,0),10)),"",INDEX($A$34:$T$162,MATCH($B204,$B$34:$B$162,0),10))</f>
        <v/>
      </c>
      <c r="K204" s="32" t="str">
        <f>IF(ISNA(INDEX($A$34:$T$162,MATCH($B204,$B$34:$B$162,0),11)),"",INDEX($A$34:$T$162,MATCH($B204,$B$34:$B$162,0),11))</f>
        <v/>
      </c>
      <c r="L204" s="32" t="str">
        <f>IF(ISNA(INDEX($A$34:$T$162,MATCH($B204,$B$34:$B$162,0),12)),"",INDEX($A$34:$T$162,MATCH($B204,$B$34:$B$162,0),12))</f>
        <v/>
      </c>
      <c r="M204" s="32" t="str">
        <f>IF(ISNA(INDEX($A$34:$T$162,MATCH($B204,$B$34:$B$162,0),13)),"",INDEX($A$34:$T$162,MATCH($B204,$B$34:$B$162,0),13))</f>
        <v/>
      </c>
      <c r="N204" s="32" t="str">
        <f>IF(ISNA(INDEX($A$34:$T$162,MATCH($B204,$B$34:$B$162,0),14)),"",INDEX($A$34:$T$162,MATCH($B204,$B$34:$B$162,0),14))</f>
        <v/>
      </c>
      <c r="O204" s="32" t="str">
        <f>IF(ISNA(INDEX($A$34:$T$162,MATCH($B204,$B$34:$B$162,0),15)),"",INDEX($A$34:$T$162,MATCH($B204,$B$34:$B$162,0),15))</f>
        <v/>
      </c>
      <c r="P204" s="32" t="str">
        <f>IF(ISNA(INDEX($A$34:$T$162,MATCH($B204,$B$34:$B$162,0),16)),"",INDEX($A$34:$T$162,MATCH($B204,$B$34:$B$162,0),16))</f>
        <v/>
      </c>
      <c r="Q204" s="48" t="str">
        <f>IF(ISNA(INDEX($A$34:$T$162,MATCH($B204,$B$34:$B$162,0),17)),"",INDEX($A$34:$T$162,MATCH($B204,$B$34:$B$162,0),17))</f>
        <v/>
      </c>
      <c r="R204" s="48" t="str">
        <f>IF(ISNA(INDEX($A$34:$T$162,MATCH($B204,$B$34:$B$162,0),18)),"",INDEX($A$34:$T$162,MATCH($B204,$B$34:$B$162,0),18))</f>
        <v/>
      </c>
      <c r="S204" s="48" t="str">
        <f>IF(ISNA(INDEX($A$34:$T$162,MATCH($B204,$B$34:$B$162,0),19)),"",INDEX($A$34:$T$162,MATCH($B204,$B$34:$B$162,0),19))</f>
        <v/>
      </c>
      <c r="T204" s="29" t="s">
        <v>37</v>
      </c>
    </row>
    <row r="205" spans="1:20" hidden="1" x14ac:dyDescent="0.2">
      <c r="A205" s="47" t="str">
        <f>IF(ISNA(INDEX($A$34:$T$162,MATCH($B205,$B$34:$B$162,0),1)),"",INDEX($A$34:$T$162,MATCH($B205,$B$34:$B$162,0),1))</f>
        <v/>
      </c>
      <c r="B205" s="63"/>
      <c r="C205" s="63"/>
      <c r="D205" s="63"/>
      <c r="E205" s="63"/>
      <c r="F205" s="63"/>
      <c r="G205" s="63"/>
      <c r="H205" s="63"/>
      <c r="I205" s="63"/>
      <c r="J205" s="32" t="str">
        <f>IF(ISNA(INDEX($A$34:$T$162,MATCH($B205,$B$34:$B$162,0),10)),"",INDEX($A$34:$T$162,MATCH($B205,$B$34:$B$162,0),10))</f>
        <v/>
      </c>
      <c r="K205" s="32" t="str">
        <f>IF(ISNA(INDEX($A$34:$T$162,MATCH($B205,$B$34:$B$162,0),11)),"",INDEX($A$34:$T$162,MATCH($B205,$B$34:$B$162,0),11))</f>
        <v/>
      </c>
      <c r="L205" s="32" t="str">
        <f>IF(ISNA(INDEX($A$34:$T$162,MATCH($B205,$B$34:$B$162,0),12)),"",INDEX($A$34:$T$162,MATCH($B205,$B$34:$B$162,0),12))</f>
        <v/>
      </c>
      <c r="M205" s="32" t="str">
        <f>IF(ISNA(INDEX($A$34:$T$162,MATCH($B205,$B$34:$B$162,0),13)),"",INDEX($A$34:$T$162,MATCH($B205,$B$34:$B$162,0),13))</f>
        <v/>
      </c>
      <c r="N205" s="32" t="str">
        <f>IF(ISNA(INDEX($A$34:$T$162,MATCH($B205,$B$34:$B$162,0),14)),"",INDEX($A$34:$T$162,MATCH($B205,$B$34:$B$162,0),14))</f>
        <v/>
      </c>
      <c r="O205" s="32" t="str">
        <f>IF(ISNA(INDEX($A$34:$T$162,MATCH($B205,$B$34:$B$162,0),15)),"",INDEX($A$34:$T$162,MATCH($B205,$B$34:$B$162,0),15))</f>
        <v/>
      </c>
      <c r="P205" s="32" t="str">
        <f>IF(ISNA(INDEX($A$34:$T$162,MATCH($B205,$B$34:$B$162,0),16)),"",INDEX($A$34:$T$162,MATCH($B205,$B$34:$B$162,0),16))</f>
        <v/>
      </c>
      <c r="Q205" s="48" t="str">
        <f>IF(ISNA(INDEX($A$34:$T$162,MATCH($B205,$B$34:$B$162,0),17)),"",INDEX($A$34:$T$162,MATCH($B205,$B$34:$B$162,0),17))</f>
        <v/>
      </c>
      <c r="R205" s="48" t="str">
        <f>IF(ISNA(INDEX($A$34:$T$162,MATCH($B205,$B$34:$B$162,0),18)),"",INDEX($A$34:$T$162,MATCH($B205,$B$34:$B$162,0),18))</f>
        <v/>
      </c>
      <c r="S205" s="48" t="str">
        <f>IF(ISNA(INDEX($A$34:$T$162,MATCH($B205,$B$34:$B$162,0),19)),"",INDEX($A$34:$T$162,MATCH($B205,$B$34:$B$162,0),19))</f>
        <v/>
      </c>
      <c r="T205" s="29" t="s">
        <v>37</v>
      </c>
    </row>
    <row r="206" spans="1:20" hidden="1" x14ac:dyDescent="0.2">
      <c r="A206" s="47" t="str">
        <f>IF(ISNA(INDEX($A$34:$T$162,MATCH($B206,$B$34:$B$162,0),1)),"",INDEX($A$34:$T$162,MATCH($B206,$B$34:$B$162,0),1))</f>
        <v/>
      </c>
      <c r="B206" s="63"/>
      <c r="C206" s="63"/>
      <c r="D206" s="63"/>
      <c r="E206" s="63"/>
      <c r="F206" s="63"/>
      <c r="G206" s="63"/>
      <c r="H206" s="63"/>
      <c r="I206" s="63"/>
      <c r="J206" s="32" t="str">
        <f>IF(ISNA(INDEX($A$34:$T$162,MATCH($B206,$B$34:$B$162,0),10)),"",INDEX($A$34:$T$162,MATCH($B206,$B$34:$B$162,0),10))</f>
        <v/>
      </c>
      <c r="K206" s="32" t="str">
        <f>IF(ISNA(INDEX($A$34:$T$162,MATCH($B206,$B$34:$B$162,0),11)),"",INDEX($A$34:$T$162,MATCH($B206,$B$34:$B$162,0),11))</f>
        <v/>
      </c>
      <c r="L206" s="32" t="str">
        <f>IF(ISNA(INDEX($A$34:$T$162,MATCH($B206,$B$34:$B$162,0),12)),"",INDEX($A$34:$T$162,MATCH($B206,$B$34:$B$162,0),12))</f>
        <v/>
      </c>
      <c r="M206" s="32" t="str">
        <f>IF(ISNA(INDEX($A$34:$T$162,MATCH($B206,$B$34:$B$162,0),13)),"",INDEX($A$34:$T$162,MATCH($B206,$B$34:$B$162,0),13))</f>
        <v/>
      </c>
      <c r="N206" s="32" t="str">
        <f>IF(ISNA(INDEX($A$34:$T$162,MATCH($B206,$B$34:$B$162,0),14)),"",INDEX($A$34:$T$162,MATCH($B206,$B$34:$B$162,0),14))</f>
        <v/>
      </c>
      <c r="O206" s="32" t="str">
        <f>IF(ISNA(INDEX($A$34:$T$162,MATCH($B206,$B$34:$B$162,0),15)),"",INDEX($A$34:$T$162,MATCH($B206,$B$34:$B$162,0),15))</f>
        <v/>
      </c>
      <c r="P206" s="32" t="str">
        <f>IF(ISNA(INDEX($A$34:$T$162,MATCH($B206,$B$34:$B$162,0),16)),"",INDEX($A$34:$T$162,MATCH($B206,$B$34:$B$162,0),16))</f>
        <v/>
      </c>
      <c r="Q206" s="48" t="str">
        <f>IF(ISNA(INDEX($A$34:$T$162,MATCH($B206,$B$34:$B$162,0),17)),"",INDEX($A$34:$T$162,MATCH($B206,$B$34:$B$162,0),17))</f>
        <v/>
      </c>
      <c r="R206" s="48" t="str">
        <f>IF(ISNA(INDEX($A$34:$T$162,MATCH($B206,$B$34:$B$162,0),18)),"",INDEX($A$34:$T$162,MATCH($B206,$B$34:$B$162,0),18))</f>
        <v/>
      </c>
      <c r="S206" s="48" t="str">
        <f>IF(ISNA(INDEX($A$34:$T$162,MATCH($B206,$B$34:$B$162,0),19)),"",INDEX($A$34:$T$162,MATCH($B206,$B$34:$B$162,0),19))</f>
        <v/>
      </c>
      <c r="T206" s="29" t="s">
        <v>37</v>
      </c>
    </row>
    <row r="207" spans="1:20" hidden="1" x14ac:dyDescent="0.2">
      <c r="A207" s="47" t="str">
        <f>IF(ISNA(INDEX($A$34:$T$162,MATCH($B207,$B$34:$B$162,0),1)),"",INDEX($A$34:$T$162,MATCH($B207,$B$34:$B$162,0),1))</f>
        <v/>
      </c>
      <c r="B207" s="63"/>
      <c r="C207" s="63"/>
      <c r="D207" s="63"/>
      <c r="E207" s="63"/>
      <c r="F207" s="63"/>
      <c r="G207" s="63"/>
      <c r="H207" s="63"/>
      <c r="I207" s="63"/>
      <c r="J207" s="32" t="str">
        <f>IF(ISNA(INDEX($A$34:$T$162,MATCH($B207,$B$34:$B$162,0),10)),"",INDEX($A$34:$T$162,MATCH($B207,$B$34:$B$162,0),10))</f>
        <v/>
      </c>
      <c r="K207" s="32" t="str">
        <f>IF(ISNA(INDEX($A$34:$T$162,MATCH($B207,$B$34:$B$162,0),11)),"",INDEX($A$34:$T$162,MATCH($B207,$B$34:$B$162,0),11))</f>
        <v/>
      </c>
      <c r="L207" s="32" t="str">
        <f>IF(ISNA(INDEX($A$34:$T$162,MATCH($B207,$B$34:$B$162,0),12)),"",INDEX($A$34:$T$162,MATCH($B207,$B$34:$B$162,0),12))</f>
        <v/>
      </c>
      <c r="M207" s="32" t="str">
        <f>IF(ISNA(INDEX($A$34:$T$162,MATCH($B207,$B$34:$B$162,0),13)),"",INDEX($A$34:$T$162,MATCH($B207,$B$34:$B$162,0),13))</f>
        <v/>
      </c>
      <c r="N207" s="32" t="str">
        <f>IF(ISNA(INDEX($A$34:$T$162,MATCH($B207,$B$34:$B$162,0),14)),"",INDEX($A$34:$T$162,MATCH($B207,$B$34:$B$162,0),14))</f>
        <v/>
      </c>
      <c r="O207" s="32" t="str">
        <f>IF(ISNA(INDEX($A$34:$T$162,MATCH($B207,$B$34:$B$162,0),15)),"",INDEX($A$34:$T$162,MATCH($B207,$B$34:$B$162,0),15))</f>
        <v/>
      </c>
      <c r="P207" s="32" t="str">
        <f>IF(ISNA(INDEX($A$34:$T$162,MATCH($B207,$B$34:$B$162,0),16)),"",INDEX($A$34:$T$162,MATCH($B207,$B$34:$B$162,0),16))</f>
        <v/>
      </c>
      <c r="Q207" s="48" t="str">
        <f>IF(ISNA(INDEX($A$34:$T$162,MATCH($B207,$B$34:$B$162,0),17)),"",INDEX($A$34:$T$162,MATCH($B207,$B$34:$B$162,0),17))</f>
        <v/>
      </c>
      <c r="R207" s="48" t="str">
        <f>IF(ISNA(INDEX($A$34:$T$162,MATCH($B207,$B$34:$B$162,0),18)),"",INDEX($A$34:$T$162,MATCH($B207,$B$34:$B$162,0),18))</f>
        <v/>
      </c>
      <c r="S207" s="48" t="str">
        <f>IF(ISNA(INDEX($A$34:$T$162,MATCH($B207,$B$34:$B$162,0),19)),"",INDEX($A$34:$T$162,MATCH($B207,$B$34:$B$162,0),19))</f>
        <v/>
      </c>
      <c r="T207" s="29" t="s">
        <v>37</v>
      </c>
    </row>
    <row r="208" spans="1:20" hidden="1" x14ac:dyDescent="0.2">
      <c r="A208" s="47" t="str">
        <f>IF(ISNA(INDEX($A$34:$T$162,MATCH($B208,$B$34:$B$162,0),1)),"",INDEX($A$34:$T$162,MATCH($B208,$B$34:$B$162,0),1))</f>
        <v/>
      </c>
      <c r="B208" s="63"/>
      <c r="C208" s="63"/>
      <c r="D208" s="63"/>
      <c r="E208" s="63"/>
      <c r="F208" s="63"/>
      <c r="G208" s="63"/>
      <c r="H208" s="63"/>
      <c r="I208" s="63"/>
      <c r="J208" s="32" t="str">
        <f>IF(ISNA(INDEX($A$34:$T$162,MATCH($B208,$B$34:$B$162,0),10)),"",INDEX($A$34:$T$162,MATCH($B208,$B$34:$B$162,0),10))</f>
        <v/>
      </c>
      <c r="K208" s="32" t="str">
        <f>IF(ISNA(INDEX($A$34:$T$162,MATCH($B208,$B$34:$B$162,0),11)),"",INDEX($A$34:$T$162,MATCH($B208,$B$34:$B$162,0),11))</f>
        <v/>
      </c>
      <c r="L208" s="32" t="str">
        <f>IF(ISNA(INDEX($A$34:$T$162,MATCH($B208,$B$34:$B$162,0),12)),"",INDEX($A$34:$T$162,MATCH($B208,$B$34:$B$162,0),12))</f>
        <v/>
      </c>
      <c r="M208" s="32" t="str">
        <f>IF(ISNA(INDEX($A$34:$T$162,MATCH($B208,$B$34:$B$162,0),13)),"",INDEX($A$34:$T$162,MATCH($B208,$B$34:$B$162,0),13))</f>
        <v/>
      </c>
      <c r="N208" s="32" t="str">
        <f>IF(ISNA(INDEX($A$34:$T$162,MATCH($B208,$B$34:$B$162,0),14)),"",INDEX($A$34:$T$162,MATCH($B208,$B$34:$B$162,0),14))</f>
        <v/>
      </c>
      <c r="O208" s="32" t="str">
        <f>IF(ISNA(INDEX($A$34:$T$162,MATCH($B208,$B$34:$B$162,0),15)),"",INDEX($A$34:$T$162,MATCH($B208,$B$34:$B$162,0),15))</f>
        <v/>
      </c>
      <c r="P208" s="32" t="str">
        <f>IF(ISNA(INDEX($A$34:$T$162,MATCH($B208,$B$34:$B$162,0),16)),"",INDEX($A$34:$T$162,MATCH($B208,$B$34:$B$162,0),16))</f>
        <v/>
      </c>
      <c r="Q208" s="48" t="str">
        <f>IF(ISNA(INDEX($A$34:$T$162,MATCH($B208,$B$34:$B$162,0),17)),"",INDEX($A$34:$T$162,MATCH($B208,$B$34:$B$162,0),17))</f>
        <v/>
      </c>
      <c r="R208" s="48" t="str">
        <f>IF(ISNA(INDEX($A$34:$T$162,MATCH($B208,$B$34:$B$162,0),18)),"",INDEX($A$34:$T$162,MATCH($B208,$B$34:$B$162,0),18))</f>
        <v/>
      </c>
      <c r="S208" s="48" t="str">
        <f>IF(ISNA(INDEX($A$34:$T$162,MATCH($B208,$B$34:$B$162,0),19)),"",INDEX($A$34:$T$162,MATCH($B208,$B$34:$B$162,0),19))</f>
        <v/>
      </c>
      <c r="T208" s="29" t="s">
        <v>37</v>
      </c>
    </row>
    <row r="209" spans="1:20" hidden="1" x14ac:dyDescent="0.2">
      <c r="A209" s="47" t="str">
        <f>IF(ISNA(INDEX($A$34:$T$162,MATCH($B209,$B$34:$B$162,0),1)),"",INDEX($A$34:$T$162,MATCH($B209,$B$34:$B$162,0),1))</f>
        <v/>
      </c>
      <c r="B209" s="63"/>
      <c r="C209" s="63"/>
      <c r="D209" s="63"/>
      <c r="E209" s="63"/>
      <c r="F209" s="63"/>
      <c r="G209" s="63"/>
      <c r="H209" s="63"/>
      <c r="I209" s="63"/>
      <c r="J209" s="32" t="str">
        <f>IF(ISNA(INDEX($A$34:$T$162,MATCH($B209,$B$34:$B$162,0),10)),"",INDEX($A$34:$T$162,MATCH($B209,$B$34:$B$162,0),10))</f>
        <v/>
      </c>
      <c r="K209" s="32" t="str">
        <f>IF(ISNA(INDEX($A$34:$T$162,MATCH($B209,$B$34:$B$162,0),11)),"",INDEX($A$34:$T$162,MATCH($B209,$B$34:$B$162,0),11))</f>
        <v/>
      </c>
      <c r="L209" s="32" t="str">
        <f>IF(ISNA(INDEX($A$34:$T$162,MATCH($B209,$B$34:$B$162,0),12)),"",INDEX($A$34:$T$162,MATCH($B209,$B$34:$B$162,0),12))</f>
        <v/>
      </c>
      <c r="M209" s="32" t="str">
        <f>IF(ISNA(INDEX($A$34:$T$162,MATCH($B209,$B$34:$B$162,0),13)),"",INDEX($A$34:$T$162,MATCH($B209,$B$34:$B$162,0),13))</f>
        <v/>
      </c>
      <c r="N209" s="32" t="str">
        <f>IF(ISNA(INDEX($A$34:$T$162,MATCH($B209,$B$34:$B$162,0),14)),"",INDEX($A$34:$T$162,MATCH($B209,$B$34:$B$162,0),14))</f>
        <v/>
      </c>
      <c r="O209" s="32" t="str">
        <f>IF(ISNA(INDEX($A$34:$T$162,MATCH($B209,$B$34:$B$162,0),15)),"",INDEX($A$34:$T$162,MATCH($B209,$B$34:$B$162,0),15))</f>
        <v/>
      </c>
      <c r="P209" s="32" t="str">
        <f>IF(ISNA(INDEX($A$34:$T$162,MATCH($B209,$B$34:$B$162,0),16)),"",INDEX($A$34:$T$162,MATCH($B209,$B$34:$B$162,0),16))</f>
        <v/>
      </c>
      <c r="Q209" s="48" t="str">
        <f>IF(ISNA(INDEX($A$34:$T$162,MATCH($B209,$B$34:$B$162,0),17)),"",INDEX($A$34:$T$162,MATCH($B209,$B$34:$B$162,0),17))</f>
        <v/>
      </c>
      <c r="R209" s="48" t="str">
        <f>IF(ISNA(INDEX($A$34:$T$162,MATCH($B209,$B$34:$B$162,0),18)),"",INDEX($A$34:$T$162,MATCH($B209,$B$34:$B$162,0),18))</f>
        <v/>
      </c>
      <c r="S209" s="48" t="str">
        <f>IF(ISNA(INDEX($A$34:$T$162,MATCH($B209,$B$34:$B$162,0),19)),"",INDEX($A$34:$T$162,MATCH($B209,$B$34:$B$162,0),19))</f>
        <v/>
      </c>
      <c r="T209" s="29" t="s">
        <v>37</v>
      </c>
    </row>
    <row r="210" spans="1:20" hidden="1" x14ac:dyDescent="0.2">
      <c r="A210" s="47" t="str">
        <f>IF(ISNA(INDEX($A$34:$T$162,MATCH($B210,$B$34:$B$162,0),1)),"",INDEX($A$34:$T$162,MATCH($B210,$B$34:$B$162,0),1))</f>
        <v/>
      </c>
      <c r="B210" s="63"/>
      <c r="C210" s="63"/>
      <c r="D210" s="63"/>
      <c r="E210" s="63"/>
      <c r="F210" s="63"/>
      <c r="G210" s="63"/>
      <c r="H210" s="63"/>
      <c r="I210" s="63"/>
      <c r="J210" s="32" t="str">
        <f>IF(ISNA(INDEX($A$34:$T$162,MATCH($B210,$B$34:$B$162,0),10)),"",INDEX($A$34:$T$162,MATCH($B210,$B$34:$B$162,0),10))</f>
        <v/>
      </c>
      <c r="K210" s="32" t="str">
        <f>IF(ISNA(INDEX($A$34:$T$162,MATCH($B210,$B$34:$B$162,0),11)),"",INDEX($A$34:$T$162,MATCH($B210,$B$34:$B$162,0),11))</f>
        <v/>
      </c>
      <c r="L210" s="32" t="str">
        <f>IF(ISNA(INDEX($A$34:$T$162,MATCH($B210,$B$34:$B$162,0),12)),"",INDEX($A$34:$T$162,MATCH($B210,$B$34:$B$162,0),12))</f>
        <v/>
      </c>
      <c r="M210" s="32" t="str">
        <f>IF(ISNA(INDEX($A$34:$T$162,MATCH($B210,$B$34:$B$162,0),13)),"",INDEX($A$34:$T$162,MATCH($B210,$B$34:$B$162,0),13))</f>
        <v/>
      </c>
      <c r="N210" s="32" t="str">
        <f>IF(ISNA(INDEX($A$34:$T$162,MATCH($B210,$B$34:$B$162,0),14)),"",INDEX($A$34:$T$162,MATCH($B210,$B$34:$B$162,0),14))</f>
        <v/>
      </c>
      <c r="O210" s="32" t="str">
        <f>IF(ISNA(INDEX($A$34:$T$162,MATCH($B210,$B$34:$B$162,0),15)),"",INDEX($A$34:$T$162,MATCH($B210,$B$34:$B$162,0),15))</f>
        <v/>
      </c>
      <c r="P210" s="32" t="str">
        <f>IF(ISNA(INDEX($A$34:$T$162,MATCH($B210,$B$34:$B$162,0),16)),"",INDEX($A$34:$T$162,MATCH($B210,$B$34:$B$162,0),16))</f>
        <v/>
      </c>
      <c r="Q210" s="48" t="str">
        <f>IF(ISNA(INDEX($A$34:$T$162,MATCH($B210,$B$34:$B$162,0),17)),"",INDEX($A$34:$T$162,MATCH($B210,$B$34:$B$162,0),17))</f>
        <v/>
      </c>
      <c r="R210" s="48" t="str">
        <f>IF(ISNA(INDEX($A$34:$T$162,MATCH($B210,$B$34:$B$162,0),18)),"",INDEX($A$34:$T$162,MATCH($B210,$B$34:$B$162,0),18))</f>
        <v/>
      </c>
      <c r="S210" s="48" t="str">
        <f>IF(ISNA(INDEX($A$34:$T$162,MATCH($B210,$B$34:$B$162,0),19)),"",INDEX($A$34:$T$162,MATCH($B210,$B$34:$B$162,0),19))</f>
        <v/>
      </c>
      <c r="T210" s="29" t="s">
        <v>37</v>
      </c>
    </row>
    <row r="211" spans="1:20" hidden="1" x14ac:dyDescent="0.2">
      <c r="A211" s="28" t="s">
        <v>25</v>
      </c>
      <c r="B211" s="185"/>
      <c r="C211" s="186"/>
      <c r="D211" s="186"/>
      <c r="E211" s="186"/>
      <c r="F211" s="186"/>
      <c r="G211" s="186"/>
      <c r="H211" s="186"/>
      <c r="I211" s="187"/>
      <c r="J211" s="35">
        <f>IF(ISNA(SUM(J195:J210)),"",SUM(J195:J210))</f>
        <v>0</v>
      </c>
      <c r="K211" s="35">
        <f t="shared" ref="K211:P211" si="68">SUM(K195:K210)</f>
        <v>0</v>
      </c>
      <c r="L211" s="35">
        <f t="shared" si="68"/>
        <v>0</v>
      </c>
      <c r="M211" s="35">
        <f t="shared" si="68"/>
        <v>0</v>
      </c>
      <c r="N211" s="35">
        <f t="shared" si="68"/>
        <v>0</v>
      </c>
      <c r="O211" s="35">
        <f t="shared" si="68"/>
        <v>0</v>
      </c>
      <c r="P211" s="35">
        <f t="shared" si="68"/>
        <v>0</v>
      </c>
      <c r="Q211" s="28">
        <f>COUNTIF(Q195:Q210,"E")</f>
        <v>0</v>
      </c>
      <c r="R211" s="28">
        <f>COUNTIF(R195:R210,"C")</f>
        <v>0</v>
      </c>
      <c r="S211" s="28">
        <f>COUNTIF(S195:S210,"VP")</f>
        <v>0</v>
      </c>
      <c r="T211" s="29"/>
    </row>
    <row r="212" spans="1:20" ht="17.25" hidden="1" customHeight="1" x14ac:dyDescent="0.2">
      <c r="A212" s="128" t="s">
        <v>67</v>
      </c>
      <c r="B212" s="181"/>
      <c r="C212" s="181"/>
      <c r="D212" s="181"/>
      <c r="E212" s="181"/>
      <c r="F212" s="181"/>
      <c r="G212" s="181"/>
      <c r="H212" s="181"/>
      <c r="I212" s="181"/>
      <c r="J212" s="181"/>
      <c r="K212" s="181"/>
      <c r="L212" s="181"/>
      <c r="M212" s="181"/>
      <c r="N212" s="181"/>
      <c r="O212" s="181"/>
      <c r="P212" s="181"/>
      <c r="Q212" s="181"/>
      <c r="R212" s="181"/>
      <c r="S212" s="181"/>
      <c r="T212" s="129"/>
    </row>
    <row r="213" spans="1:20" hidden="1" x14ac:dyDescent="0.2">
      <c r="A213" s="47" t="str">
        <f>IF(ISNA(INDEX($A$34:$T$162,MATCH($B213,$B$34:$B$162,0),1)),"",INDEX($A$34:$T$162,MATCH($B213,$B$34:$B$162,0),1))</f>
        <v/>
      </c>
      <c r="B213" s="63"/>
      <c r="C213" s="63"/>
      <c r="D213" s="63"/>
      <c r="E213" s="63"/>
      <c r="F213" s="63"/>
      <c r="G213" s="63"/>
      <c r="H213" s="63"/>
      <c r="I213" s="63"/>
      <c r="J213" s="32" t="str">
        <f>IF(ISNA(INDEX($A$34:$T$162,MATCH($B213,$B$34:$B$162,0),10)),"",INDEX($A$34:$T$162,MATCH($B213,$B$34:$B$162,0),10))</f>
        <v/>
      </c>
      <c r="K213" s="32" t="str">
        <f>IF(ISNA(INDEX($A$34:$T$162,MATCH($B213,$B$34:$B$162,0),11)),"",INDEX($A$34:$T$162,MATCH($B213,$B$34:$B$162,0),11))</f>
        <v/>
      </c>
      <c r="L213" s="32" t="str">
        <f>IF(ISNA(INDEX($A$34:$T$162,MATCH($B213,$B$34:$B$162,0),12)),"",INDEX($A$34:$T$162,MATCH($B213,$B$34:$B$162,0),12))</f>
        <v/>
      </c>
      <c r="M213" s="32" t="str">
        <f>IF(ISNA(INDEX($A$34:$T$162,MATCH($B213,$B$34:$B$162,0),13)),"",INDEX($A$34:$T$162,MATCH($B213,$B$34:$B$162,0),13))</f>
        <v/>
      </c>
      <c r="N213" s="32" t="str">
        <f>IF(ISNA(INDEX($A$34:$T$162,MATCH($B213,$B$34:$B$162,0),14)),"",INDEX($A$34:$T$162,MATCH($B213,$B$34:$B$162,0),14))</f>
        <v/>
      </c>
      <c r="O213" s="32" t="str">
        <f>IF(ISNA(INDEX($A$34:$T$162,MATCH($B213,$B$34:$B$162,0),15)),"",INDEX($A$34:$T$162,MATCH($B213,$B$34:$B$162,0),15))</f>
        <v/>
      </c>
      <c r="P213" s="32" t="str">
        <f>IF(ISNA(INDEX($A$34:$T$162,MATCH($B213,$B$34:$B$162,0),16)),"",INDEX($A$34:$T$162,MATCH($B213,$B$34:$B$162,0),16))</f>
        <v/>
      </c>
      <c r="Q213" s="48" t="str">
        <f>IF(ISNA(INDEX($A$34:$T$162,MATCH($B213,$B$34:$B$162,0),17)),"",INDEX($A$34:$T$162,MATCH($B213,$B$34:$B$162,0),17))</f>
        <v/>
      </c>
      <c r="R213" s="48" t="str">
        <f>IF(ISNA(INDEX($A$34:$T$162,MATCH($B213,$B$34:$B$162,0),18)),"",INDEX($A$34:$T$162,MATCH($B213,$B$34:$B$162,0),18))</f>
        <v/>
      </c>
      <c r="S213" s="48" t="str">
        <f>IF(ISNA(INDEX($A$34:$T$162,MATCH($B213,$B$34:$B$162,0),19)),"",INDEX($A$34:$T$162,MATCH($B213,$B$34:$B$162,0),19))</f>
        <v/>
      </c>
      <c r="T213" s="29" t="s">
        <v>37</v>
      </c>
    </row>
    <row r="214" spans="1:20" hidden="1" x14ac:dyDescent="0.2">
      <c r="A214" s="47" t="str">
        <f>IF(ISNA(INDEX($A$34:$T$162,MATCH($B214,$B$34:$B$162,0),1)),"",INDEX($A$34:$T$162,MATCH($B214,$B$34:$B$162,0),1))</f>
        <v/>
      </c>
      <c r="B214" s="63"/>
      <c r="C214" s="63"/>
      <c r="D214" s="63"/>
      <c r="E214" s="63"/>
      <c r="F214" s="63"/>
      <c r="G214" s="63"/>
      <c r="H214" s="63"/>
      <c r="I214" s="63"/>
      <c r="J214" s="32" t="str">
        <f>IF(ISNA(INDEX($A$34:$T$162,MATCH($B214,$B$34:$B$162,0),10)),"",INDEX($A$34:$T$162,MATCH($B214,$B$34:$B$162,0),10))</f>
        <v/>
      </c>
      <c r="K214" s="32" t="str">
        <f>IF(ISNA(INDEX($A$34:$T$162,MATCH($B214,$B$34:$B$162,0),11)),"",INDEX($A$34:$T$162,MATCH($B214,$B$34:$B$162,0),11))</f>
        <v/>
      </c>
      <c r="L214" s="32" t="str">
        <f>IF(ISNA(INDEX($A$34:$T$162,MATCH($B214,$B$34:$B$162,0),12)),"",INDEX($A$34:$T$162,MATCH($B214,$B$34:$B$162,0),12))</f>
        <v/>
      </c>
      <c r="M214" s="32" t="str">
        <f>IF(ISNA(INDEX($A$34:$T$162,MATCH($B214,$B$34:$B$162,0),13)),"",INDEX($A$34:$T$162,MATCH($B214,$B$34:$B$162,0),13))</f>
        <v/>
      </c>
      <c r="N214" s="32" t="str">
        <f>IF(ISNA(INDEX($A$34:$T$162,MATCH($B214,$B$34:$B$162,0),14)),"",INDEX($A$34:$T$162,MATCH($B214,$B$34:$B$162,0),14))</f>
        <v/>
      </c>
      <c r="O214" s="32" t="str">
        <f>IF(ISNA(INDEX($A$34:$T$162,MATCH($B214,$B$34:$B$162,0),15)),"",INDEX($A$34:$T$162,MATCH($B214,$B$34:$B$162,0),15))</f>
        <v/>
      </c>
      <c r="P214" s="32" t="str">
        <f>IF(ISNA(INDEX($A$34:$T$162,MATCH($B214,$B$34:$B$162,0),16)),"",INDEX($A$34:$T$162,MATCH($B214,$B$34:$B$162,0),16))</f>
        <v/>
      </c>
      <c r="Q214" s="48" t="str">
        <f>IF(ISNA(INDEX($A$34:$T$162,MATCH($B214,$B$34:$B$162,0),17)),"",INDEX($A$34:$T$162,MATCH($B214,$B$34:$B$162,0),17))</f>
        <v/>
      </c>
      <c r="R214" s="48" t="str">
        <f>IF(ISNA(INDEX($A$34:$T$162,MATCH($B214,$B$34:$B$162,0),18)),"",INDEX($A$34:$T$162,MATCH($B214,$B$34:$B$162,0),18))</f>
        <v/>
      </c>
      <c r="S214" s="48" t="str">
        <f>IF(ISNA(INDEX($A$34:$T$162,MATCH($B214,$B$34:$B$162,0),19)),"",INDEX($A$34:$T$162,MATCH($B214,$B$34:$B$162,0),19))</f>
        <v/>
      </c>
      <c r="T214" s="29" t="s">
        <v>37</v>
      </c>
    </row>
    <row r="215" spans="1:20" hidden="1" x14ac:dyDescent="0.2">
      <c r="A215" s="47" t="str">
        <f>IF(ISNA(INDEX($A$34:$T$162,MATCH($B215,$B$34:$B$162,0),1)),"",INDEX($A$34:$T$162,MATCH($B215,$B$34:$B$162,0),1))</f>
        <v/>
      </c>
      <c r="B215" s="63"/>
      <c r="C215" s="63"/>
      <c r="D215" s="63"/>
      <c r="E215" s="63"/>
      <c r="F215" s="63"/>
      <c r="G215" s="63"/>
      <c r="H215" s="63"/>
      <c r="I215" s="63"/>
      <c r="J215" s="32" t="str">
        <f>IF(ISNA(INDEX($A$34:$T$162,MATCH($B215,$B$34:$B$162,0),10)),"",INDEX($A$34:$T$162,MATCH($B215,$B$34:$B$162,0),10))</f>
        <v/>
      </c>
      <c r="K215" s="32" t="str">
        <f>IF(ISNA(INDEX($A$34:$T$162,MATCH($B215,$B$34:$B$162,0),11)),"",INDEX($A$34:$T$162,MATCH($B215,$B$34:$B$162,0),11))</f>
        <v/>
      </c>
      <c r="L215" s="32" t="str">
        <f>IF(ISNA(INDEX($A$34:$T$162,MATCH($B215,$B$34:$B$162,0),12)),"",INDEX($A$34:$T$162,MATCH($B215,$B$34:$B$162,0),12))</f>
        <v/>
      </c>
      <c r="M215" s="32" t="str">
        <f>IF(ISNA(INDEX($A$34:$T$162,MATCH($B215,$B$34:$B$162,0),13)),"",INDEX($A$34:$T$162,MATCH($B215,$B$34:$B$162,0),13))</f>
        <v/>
      </c>
      <c r="N215" s="32" t="str">
        <f>IF(ISNA(INDEX($A$34:$T$162,MATCH($B215,$B$34:$B$162,0),14)),"",INDEX($A$34:$T$162,MATCH($B215,$B$34:$B$162,0),14))</f>
        <v/>
      </c>
      <c r="O215" s="32" t="str">
        <f>IF(ISNA(INDEX($A$34:$T$162,MATCH($B215,$B$34:$B$162,0),15)),"",INDEX($A$34:$T$162,MATCH($B215,$B$34:$B$162,0),15))</f>
        <v/>
      </c>
      <c r="P215" s="32" t="str">
        <f>IF(ISNA(INDEX($A$34:$T$162,MATCH($B215,$B$34:$B$162,0),16)),"",INDEX($A$34:$T$162,MATCH($B215,$B$34:$B$162,0),16))</f>
        <v/>
      </c>
      <c r="Q215" s="48" t="str">
        <f>IF(ISNA(INDEX($A$34:$T$162,MATCH($B215,$B$34:$B$162,0),17)),"",INDEX($A$34:$T$162,MATCH($B215,$B$34:$B$162,0),17))</f>
        <v/>
      </c>
      <c r="R215" s="48" t="str">
        <f>IF(ISNA(INDEX($A$34:$T$162,MATCH($B215,$B$34:$B$162,0),18)),"",INDEX($A$34:$T$162,MATCH($B215,$B$34:$B$162,0),18))</f>
        <v/>
      </c>
      <c r="S215" s="48" t="str">
        <f>IF(ISNA(INDEX($A$34:$T$162,MATCH($B215,$B$34:$B$162,0),19)),"",INDEX($A$34:$T$162,MATCH($B215,$B$34:$B$162,0),19))</f>
        <v/>
      </c>
      <c r="T215" s="29" t="s">
        <v>37</v>
      </c>
    </row>
    <row r="216" spans="1:20" hidden="1" x14ac:dyDescent="0.2">
      <c r="A216" s="47" t="str">
        <f>IF(ISNA(INDEX($A$34:$T$162,MATCH($B216,$B$34:$B$162,0),1)),"",INDEX($A$34:$T$162,MATCH($B216,$B$34:$B$162,0),1))</f>
        <v/>
      </c>
      <c r="B216" s="63"/>
      <c r="C216" s="63"/>
      <c r="D216" s="63"/>
      <c r="E216" s="63"/>
      <c r="F216" s="63"/>
      <c r="G216" s="63"/>
      <c r="H216" s="63"/>
      <c r="I216" s="63"/>
      <c r="J216" s="32" t="str">
        <f>IF(ISNA(INDEX($A$34:$T$162,MATCH($B216,$B$34:$B$162,0),10)),"",INDEX($A$34:$T$162,MATCH($B216,$B$34:$B$162,0),10))</f>
        <v/>
      </c>
      <c r="K216" s="32" t="str">
        <f>IF(ISNA(INDEX($A$34:$T$162,MATCH($B216,$B$34:$B$162,0),11)),"",INDEX($A$34:$T$162,MATCH($B216,$B$34:$B$162,0),11))</f>
        <v/>
      </c>
      <c r="L216" s="32" t="str">
        <f>IF(ISNA(INDEX($A$34:$T$162,MATCH($B216,$B$34:$B$162,0),12)),"",INDEX($A$34:$T$162,MATCH($B216,$B$34:$B$162,0),12))</f>
        <v/>
      </c>
      <c r="M216" s="32" t="str">
        <f>IF(ISNA(INDEX($A$34:$T$162,MATCH($B216,$B$34:$B$162,0),13)),"",INDEX($A$34:$T$162,MATCH($B216,$B$34:$B$162,0),13))</f>
        <v/>
      </c>
      <c r="N216" s="32" t="str">
        <f>IF(ISNA(INDEX($A$34:$T$162,MATCH($B216,$B$34:$B$162,0),14)),"",INDEX($A$34:$T$162,MATCH($B216,$B$34:$B$162,0),14))</f>
        <v/>
      </c>
      <c r="O216" s="32" t="str">
        <f>IF(ISNA(INDEX($A$34:$T$162,MATCH($B216,$B$34:$B$162,0),15)),"",INDEX($A$34:$T$162,MATCH($B216,$B$34:$B$162,0),15))</f>
        <v/>
      </c>
      <c r="P216" s="32" t="str">
        <f>IF(ISNA(INDEX($A$34:$T$162,MATCH($B216,$B$34:$B$162,0),16)),"",INDEX($A$34:$T$162,MATCH($B216,$B$34:$B$162,0),16))</f>
        <v/>
      </c>
      <c r="Q216" s="48" t="str">
        <f>IF(ISNA(INDEX($A$34:$T$162,MATCH($B216,$B$34:$B$162,0),17)),"",INDEX($A$34:$T$162,MATCH($B216,$B$34:$B$162,0),17))</f>
        <v/>
      </c>
      <c r="R216" s="48" t="str">
        <f>IF(ISNA(INDEX($A$34:$T$162,MATCH($B216,$B$34:$B$162,0),18)),"",INDEX($A$34:$T$162,MATCH($B216,$B$34:$B$162,0),18))</f>
        <v/>
      </c>
      <c r="S216" s="48" t="str">
        <f>IF(ISNA(INDEX($A$34:$T$162,MATCH($B216,$B$34:$B$162,0),19)),"",INDEX($A$34:$T$162,MATCH($B216,$B$34:$B$162,0),19))</f>
        <v/>
      </c>
      <c r="T216" s="29" t="s">
        <v>37</v>
      </c>
    </row>
    <row r="217" spans="1:20" hidden="1" x14ac:dyDescent="0.2">
      <c r="A217" s="47" t="str">
        <f>IF(ISNA(INDEX($A$34:$T$162,MATCH($B217,$B$34:$B$162,0),1)),"",INDEX($A$34:$T$162,MATCH($B217,$B$34:$B$162,0),1))</f>
        <v/>
      </c>
      <c r="B217" s="63"/>
      <c r="C217" s="63"/>
      <c r="D217" s="63"/>
      <c r="E217" s="63"/>
      <c r="F217" s="63"/>
      <c r="G217" s="63"/>
      <c r="H217" s="63"/>
      <c r="I217" s="63"/>
      <c r="J217" s="32" t="str">
        <f>IF(ISNA(INDEX($A$34:$T$162,MATCH($B217,$B$34:$B$162,0),10)),"",INDEX($A$34:$T$162,MATCH($B217,$B$34:$B$162,0),10))</f>
        <v/>
      </c>
      <c r="K217" s="32" t="str">
        <f>IF(ISNA(INDEX($A$34:$T$162,MATCH($B217,$B$34:$B$162,0),11)),"",INDEX($A$34:$T$162,MATCH($B217,$B$34:$B$162,0),11))</f>
        <v/>
      </c>
      <c r="L217" s="32" t="str">
        <f>IF(ISNA(INDEX($A$34:$T$162,MATCH($B217,$B$34:$B$162,0),12)),"",INDEX($A$34:$T$162,MATCH($B217,$B$34:$B$162,0),12))</f>
        <v/>
      </c>
      <c r="M217" s="32" t="str">
        <f>IF(ISNA(INDEX($A$34:$T$162,MATCH($B217,$B$34:$B$162,0),13)),"",INDEX($A$34:$T$162,MATCH($B217,$B$34:$B$162,0),13))</f>
        <v/>
      </c>
      <c r="N217" s="32" t="str">
        <f>IF(ISNA(INDEX($A$34:$T$162,MATCH($B217,$B$34:$B$162,0),14)),"",INDEX($A$34:$T$162,MATCH($B217,$B$34:$B$162,0),14))</f>
        <v/>
      </c>
      <c r="O217" s="32" t="str">
        <f>IF(ISNA(INDEX($A$34:$T$162,MATCH($B217,$B$34:$B$162,0),15)),"",INDEX($A$34:$T$162,MATCH($B217,$B$34:$B$162,0),15))</f>
        <v/>
      </c>
      <c r="P217" s="32" t="str">
        <f>IF(ISNA(INDEX($A$34:$T$162,MATCH($B217,$B$34:$B$162,0),16)),"",INDEX($A$34:$T$162,MATCH($B217,$B$34:$B$162,0),16))</f>
        <v/>
      </c>
      <c r="Q217" s="48" t="str">
        <f>IF(ISNA(INDEX($A$34:$T$162,MATCH($B217,$B$34:$B$162,0),17)),"",INDEX($A$34:$T$162,MATCH($B217,$B$34:$B$162,0),17))</f>
        <v/>
      </c>
      <c r="R217" s="48" t="str">
        <f>IF(ISNA(INDEX($A$34:$T$162,MATCH($B217,$B$34:$B$162,0),18)),"",INDEX($A$34:$T$162,MATCH($B217,$B$34:$B$162,0),18))</f>
        <v/>
      </c>
      <c r="S217" s="48" t="str">
        <f>IF(ISNA(INDEX($A$34:$T$162,MATCH($B217,$B$34:$B$162,0),19)),"",INDEX($A$34:$T$162,MATCH($B217,$B$34:$B$162,0),19))</f>
        <v/>
      </c>
      <c r="T217" s="29" t="s">
        <v>37</v>
      </c>
    </row>
    <row r="218" spans="1:20" hidden="1" x14ac:dyDescent="0.2">
      <c r="A218" s="47" t="str">
        <f>IF(ISNA(INDEX($A$34:$T$162,MATCH($B218,$B$34:$B$162,0),1)),"",INDEX($A$34:$T$162,MATCH($B218,$B$34:$B$162,0),1))</f>
        <v/>
      </c>
      <c r="B218" s="63"/>
      <c r="C218" s="63"/>
      <c r="D218" s="63"/>
      <c r="E218" s="63"/>
      <c r="F218" s="63"/>
      <c r="G218" s="63"/>
      <c r="H218" s="63"/>
      <c r="I218" s="63"/>
      <c r="J218" s="32" t="str">
        <f>IF(ISNA(INDEX($A$34:$T$162,MATCH($B218,$B$34:$B$162,0),10)),"",INDEX($A$34:$T$162,MATCH($B218,$B$34:$B$162,0),10))</f>
        <v/>
      </c>
      <c r="K218" s="32" t="str">
        <f>IF(ISNA(INDEX($A$34:$T$162,MATCH($B218,$B$34:$B$162,0),11)),"",INDEX($A$34:$T$162,MATCH($B218,$B$34:$B$162,0),11))</f>
        <v/>
      </c>
      <c r="L218" s="32" t="str">
        <f>IF(ISNA(INDEX($A$34:$T$162,MATCH($B218,$B$34:$B$162,0),12)),"",INDEX($A$34:$T$162,MATCH($B218,$B$34:$B$162,0),12))</f>
        <v/>
      </c>
      <c r="M218" s="32" t="str">
        <f>IF(ISNA(INDEX($A$34:$T$162,MATCH($B218,$B$34:$B$162,0),13)),"",INDEX($A$34:$T$162,MATCH($B218,$B$34:$B$162,0),13))</f>
        <v/>
      </c>
      <c r="N218" s="32" t="str">
        <f>IF(ISNA(INDEX($A$34:$T$162,MATCH($B218,$B$34:$B$162,0),14)),"",INDEX($A$34:$T$162,MATCH($B218,$B$34:$B$162,0),14))</f>
        <v/>
      </c>
      <c r="O218" s="32" t="str">
        <f>IF(ISNA(INDEX($A$34:$T$162,MATCH($B218,$B$34:$B$162,0),15)),"",INDEX($A$34:$T$162,MATCH($B218,$B$34:$B$162,0),15))</f>
        <v/>
      </c>
      <c r="P218" s="32" t="str">
        <f>IF(ISNA(INDEX($A$34:$T$162,MATCH($B218,$B$34:$B$162,0),16)),"",INDEX($A$34:$T$162,MATCH($B218,$B$34:$B$162,0),16))</f>
        <v/>
      </c>
      <c r="Q218" s="48" t="str">
        <f>IF(ISNA(INDEX($A$34:$T$162,MATCH($B218,$B$34:$B$162,0),17)),"",INDEX($A$34:$T$162,MATCH($B218,$B$34:$B$162,0),17))</f>
        <v/>
      </c>
      <c r="R218" s="48" t="str">
        <f>IF(ISNA(INDEX($A$34:$T$162,MATCH($B218,$B$34:$B$162,0),18)),"",INDEX($A$34:$T$162,MATCH($B218,$B$34:$B$162,0),18))</f>
        <v/>
      </c>
      <c r="S218" s="48" t="str">
        <f>IF(ISNA(INDEX($A$34:$T$162,MATCH($B218,$B$34:$B$162,0),19)),"",INDEX($A$34:$T$162,MATCH($B218,$B$34:$B$162,0),19))</f>
        <v/>
      </c>
      <c r="T218" s="29" t="s">
        <v>37</v>
      </c>
    </row>
    <row r="219" spans="1:20" hidden="1" x14ac:dyDescent="0.2">
      <c r="A219" s="28" t="s">
        <v>25</v>
      </c>
      <c r="B219" s="127"/>
      <c r="C219" s="127"/>
      <c r="D219" s="127"/>
      <c r="E219" s="127"/>
      <c r="F219" s="127"/>
      <c r="G219" s="127"/>
      <c r="H219" s="127"/>
      <c r="I219" s="127"/>
      <c r="J219" s="35">
        <f t="shared" ref="J219:P219" si="69">SUM(J213:J218)</f>
        <v>0</v>
      </c>
      <c r="K219" s="35">
        <f t="shared" si="69"/>
        <v>0</v>
      </c>
      <c r="L219" s="35">
        <f t="shared" si="69"/>
        <v>0</v>
      </c>
      <c r="M219" s="35">
        <f t="shared" si="69"/>
        <v>0</v>
      </c>
      <c r="N219" s="35">
        <f t="shared" si="69"/>
        <v>0</v>
      </c>
      <c r="O219" s="35">
        <f t="shared" si="69"/>
        <v>0</v>
      </c>
      <c r="P219" s="35">
        <f t="shared" si="69"/>
        <v>0</v>
      </c>
      <c r="Q219" s="28">
        <f>COUNTIF(Q213:Q218,"E")</f>
        <v>0</v>
      </c>
      <c r="R219" s="28">
        <f>COUNTIF(R213:R218,"C")</f>
        <v>0</v>
      </c>
      <c r="S219" s="28">
        <f>COUNTIF(S213:S218,"VP")</f>
        <v>0</v>
      </c>
      <c r="T219" s="49"/>
    </row>
    <row r="220" spans="1:20" ht="23.25" hidden="1" customHeight="1" x14ac:dyDescent="0.2">
      <c r="A220" s="156" t="s">
        <v>76</v>
      </c>
      <c r="B220" s="157"/>
      <c r="C220" s="157"/>
      <c r="D220" s="157"/>
      <c r="E220" s="157"/>
      <c r="F220" s="157"/>
      <c r="G220" s="157"/>
      <c r="H220" s="157"/>
      <c r="I220" s="158"/>
      <c r="J220" s="35">
        <f t="shared" ref="J220:S220" si="70">SUM(J211,J219)</f>
        <v>0</v>
      </c>
      <c r="K220" s="35">
        <f t="shared" si="70"/>
        <v>0</v>
      </c>
      <c r="L220" s="35">
        <f t="shared" si="70"/>
        <v>0</v>
      </c>
      <c r="M220" s="35">
        <f t="shared" si="70"/>
        <v>0</v>
      </c>
      <c r="N220" s="35">
        <f t="shared" si="70"/>
        <v>0</v>
      </c>
      <c r="O220" s="35">
        <f t="shared" si="70"/>
        <v>0</v>
      </c>
      <c r="P220" s="35">
        <f t="shared" si="70"/>
        <v>0</v>
      </c>
      <c r="Q220" s="35">
        <f t="shared" si="70"/>
        <v>0</v>
      </c>
      <c r="R220" s="35">
        <f t="shared" si="70"/>
        <v>0</v>
      </c>
      <c r="S220" s="35">
        <f t="shared" si="70"/>
        <v>0</v>
      </c>
      <c r="T220" s="36"/>
    </row>
    <row r="221" spans="1:20" hidden="1" x14ac:dyDescent="0.2">
      <c r="A221" s="159" t="s">
        <v>48</v>
      </c>
      <c r="B221" s="160"/>
      <c r="C221" s="160"/>
      <c r="D221" s="160"/>
      <c r="E221" s="160"/>
      <c r="F221" s="160"/>
      <c r="G221" s="160"/>
      <c r="H221" s="160"/>
      <c r="I221" s="160"/>
      <c r="J221" s="161"/>
      <c r="K221" s="35">
        <f t="shared" ref="K221:P221" si="71">K211*14+K219*12</f>
        <v>0</v>
      </c>
      <c r="L221" s="35">
        <f t="shared" si="71"/>
        <v>0</v>
      </c>
      <c r="M221" s="35">
        <f t="shared" si="71"/>
        <v>0</v>
      </c>
      <c r="N221" s="35">
        <f t="shared" si="71"/>
        <v>0</v>
      </c>
      <c r="O221" s="35">
        <f t="shared" si="71"/>
        <v>0</v>
      </c>
      <c r="P221" s="35">
        <f t="shared" si="71"/>
        <v>0</v>
      </c>
      <c r="Q221" s="165"/>
      <c r="R221" s="166"/>
      <c r="S221" s="166"/>
      <c r="T221" s="167"/>
    </row>
    <row r="222" spans="1:20" hidden="1" x14ac:dyDescent="0.2">
      <c r="A222" s="162"/>
      <c r="B222" s="163"/>
      <c r="C222" s="163"/>
      <c r="D222" s="163"/>
      <c r="E222" s="163"/>
      <c r="F222" s="163"/>
      <c r="G222" s="163"/>
      <c r="H222" s="163"/>
      <c r="I222" s="163"/>
      <c r="J222" s="164"/>
      <c r="K222" s="171">
        <f>SUM(K221:M221)</f>
        <v>0</v>
      </c>
      <c r="L222" s="172"/>
      <c r="M222" s="173"/>
      <c r="N222" s="174">
        <f>SUM(N221:O221)</f>
        <v>0</v>
      </c>
      <c r="O222" s="175"/>
      <c r="P222" s="176"/>
      <c r="Q222" s="168"/>
      <c r="R222" s="169"/>
      <c r="S222" s="169"/>
      <c r="T222" s="170"/>
    </row>
    <row r="223" spans="1:20" hidden="1" x14ac:dyDescent="0.2">
      <c r="A223" s="40"/>
      <c r="B223" s="40"/>
      <c r="C223" s="40"/>
      <c r="D223" s="40"/>
      <c r="E223" s="40"/>
      <c r="F223" s="40"/>
      <c r="G223" s="40"/>
      <c r="H223" s="40"/>
      <c r="I223" s="40"/>
      <c r="J223" s="40"/>
      <c r="K223" s="40"/>
      <c r="L223" s="40"/>
      <c r="M223" s="40"/>
      <c r="N223" s="40"/>
      <c r="O223" s="40"/>
      <c r="P223" s="40"/>
      <c r="Q223" s="40"/>
      <c r="R223" s="40"/>
      <c r="S223" s="40"/>
      <c r="T223" s="40"/>
    </row>
    <row r="224" spans="1:20" hidden="1" x14ac:dyDescent="0.2">
      <c r="A224" s="40"/>
      <c r="B224" s="2"/>
      <c r="C224" s="2"/>
      <c r="D224" s="2"/>
      <c r="E224" s="2"/>
      <c r="F224" s="2"/>
      <c r="G224" s="2"/>
      <c r="H224" s="40"/>
      <c r="I224" s="40"/>
      <c r="J224" s="40"/>
      <c r="K224" s="40"/>
      <c r="L224" s="40"/>
      <c r="M224" s="2"/>
      <c r="N224" s="2"/>
      <c r="O224" s="2"/>
      <c r="P224" s="2"/>
      <c r="Q224" s="2"/>
      <c r="R224" s="2"/>
      <c r="S224" s="2"/>
      <c r="T224" s="40"/>
    </row>
    <row r="225" spans="1:20" ht="18.75" hidden="1" customHeight="1" x14ac:dyDescent="0.2">
      <c r="A225" s="69" t="s">
        <v>100</v>
      </c>
      <c r="B225" s="191"/>
      <c r="C225" s="191"/>
      <c r="D225" s="191"/>
      <c r="E225" s="191"/>
      <c r="F225" s="191"/>
      <c r="G225" s="191"/>
      <c r="H225" s="191"/>
      <c r="I225" s="191"/>
      <c r="J225" s="191"/>
      <c r="K225" s="191"/>
      <c r="L225" s="191"/>
      <c r="M225" s="191"/>
      <c r="N225" s="191"/>
      <c r="O225" s="191"/>
      <c r="P225" s="191"/>
      <c r="Q225" s="191"/>
      <c r="R225" s="191"/>
      <c r="S225" s="191"/>
      <c r="T225" s="191"/>
    </row>
    <row r="226" spans="1:20" ht="20.25" hidden="1" customHeight="1" x14ac:dyDescent="0.2">
      <c r="A226" s="127" t="s">
        <v>27</v>
      </c>
      <c r="B226" s="127" t="s">
        <v>26</v>
      </c>
      <c r="C226" s="127"/>
      <c r="D226" s="127"/>
      <c r="E226" s="127"/>
      <c r="F226" s="127"/>
      <c r="G226" s="127"/>
      <c r="H226" s="127"/>
      <c r="I226" s="127"/>
      <c r="J226" s="127" t="s">
        <v>40</v>
      </c>
      <c r="K226" s="127" t="s">
        <v>24</v>
      </c>
      <c r="L226" s="127"/>
      <c r="M226" s="127"/>
      <c r="N226" s="127" t="s">
        <v>41</v>
      </c>
      <c r="O226" s="127"/>
      <c r="P226" s="127"/>
      <c r="Q226" s="127" t="s">
        <v>23</v>
      </c>
      <c r="R226" s="127"/>
      <c r="S226" s="127"/>
      <c r="T226" s="127" t="s">
        <v>22</v>
      </c>
    </row>
    <row r="227" spans="1:20" ht="14.25" hidden="1" customHeight="1" x14ac:dyDescent="0.2">
      <c r="A227" s="127"/>
      <c r="B227" s="127"/>
      <c r="C227" s="127"/>
      <c r="D227" s="127"/>
      <c r="E227" s="127"/>
      <c r="F227" s="127"/>
      <c r="G227" s="127"/>
      <c r="H227" s="127"/>
      <c r="I227" s="127"/>
      <c r="J227" s="127"/>
      <c r="K227" s="28" t="s">
        <v>28</v>
      </c>
      <c r="L227" s="28" t="s">
        <v>29</v>
      </c>
      <c r="M227" s="28" t="s">
        <v>30</v>
      </c>
      <c r="N227" s="28" t="s">
        <v>34</v>
      </c>
      <c r="O227" s="28" t="s">
        <v>7</v>
      </c>
      <c r="P227" s="28" t="s">
        <v>31</v>
      </c>
      <c r="Q227" s="28" t="s">
        <v>32</v>
      </c>
      <c r="R227" s="28" t="s">
        <v>28</v>
      </c>
      <c r="S227" s="28" t="s">
        <v>33</v>
      </c>
      <c r="T227" s="127"/>
    </row>
    <row r="228" spans="1:20" ht="17.25" hidden="1" customHeight="1" x14ac:dyDescent="0.2">
      <c r="A228" s="128" t="s">
        <v>66</v>
      </c>
      <c r="B228" s="181"/>
      <c r="C228" s="181"/>
      <c r="D228" s="181"/>
      <c r="E228" s="181"/>
      <c r="F228" s="181"/>
      <c r="G228" s="181"/>
      <c r="H228" s="181"/>
      <c r="I228" s="181"/>
      <c r="J228" s="181"/>
      <c r="K228" s="181"/>
      <c r="L228" s="181"/>
      <c r="M228" s="181"/>
      <c r="N228" s="181"/>
      <c r="O228" s="181"/>
      <c r="P228" s="181"/>
      <c r="Q228" s="181"/>
      <c r="R228" s="181"/>
      <c r="S228" s="181"/>
      <c r="T228" s="129"/>
    </row>
    <row r="229" spans="1:20" hidden="1" x14ac:dyDescent="0.2">
      <c r="A229" s="47" t="str">
        <f>IF(ISNA(INDEX($A$34:$T$162,MATCH($B229,$B$34:$B$162,0),1)),"",INDEX($A$34:$T$162,MATCH($B229,$B$34:$B$162,0),1))</f>
        <v/>
      </c>
      <c r="B229" s="63"/>
      <c r="C229" s="63"/>
      <c r="D229" s="63"/>
      <c r="E229" s="63"/>
      <c r="F229" s="63"/>
      <c r="G229" s="63"/>
      <c r="H229" s="63"/>
      <c r="I229" s="63"/>
      <c r="J229" s="32" t="str">
        <f>IF(ISNA(INDEX($A$34:$T$162,MATCH($B229,$B$34:$B$162,0),10)),"",INDEX($A$34:$T$162,MATCH($B229,$B$34:$B$162,0),10))</f>
        <v/>
      </c>
      <c r="K229" s="32" t="str">
        <f>IF(ISNA(INDEX($A$34:$T$162,MATCH($B229,$B$34:$B$162,0),11)),"",INDEX($A$34:$T$162,MATCH($B229,$B$34:$B$162,0),11))</f>
        <v/>
      </c>
      <c r="L229" s="32" t="str">
        <f>IF(ISNA(INDEX($A$34:$T$162,MATCH($B229,$B$34:$B$162,0),12)),"",INDEX($A$34:$T$162,MATCH($B229,$B$34:$B$162,0),12))</f>
        <v/>
      </c>
      <c r="M229" s="32" t="str">
        <f>IF(ISNA(INDEX($A$34:$T$162,MATCH($B229,$B$34:$B$162,0),13)),"",INDEX($A$34:$T$162,MATCH($B229,$B$34:$B$162,0),13))</f>
        <v/>
      </c>
      <c r="N229" s="32" t="str">
        <f>IF(ISNA(INDEX($A$34:$T$162,MATCH($B229,$B$34:$B$162,0),14)),"",INDEX($A$34:$T$162,MATCH($B229,$B$34:$B$162,0),14))</f>
        <v/>
      </c>
      <c r="O229" s="32" t="str">
        <f>IF(ISNA(INDEX($A$34:$T$162,MATCH($B229,$B$34:$B$162,0),15)),"",INDEX($A$34:$T$162,MATCH($B229,$B$34:$B$162,0),15))</f>
        <v/>
      </c>
      <c r="P229" s="32" t="str">
        <f>IF(ISNA(INDEX($A$34:$T$162,MATCH($B229,$B$34:$B$162,0),16)),"",INDEX($A$34:$T$162,MATCH($B229,$B$34:$B$162,0),16))</f>
        <v/>
      </c>
      <c r="Q229" s="48" t="str">
        <f>IF(ISNA(INDEX($A$34:$T$162,MATCH($B229,$B$34:$B$162,0),17)),"",INDEX($A$34:$T$162,MATCH($B229,$B$34:$B$162,0),17))</f>
        <v/>
      </c>
      <c r="R229" s="48" t="str">
        <f>IF(ISNA(INDEX($A$34:$T$162,MATCH($B229,$B$34:$B$162,0),18)),"",INDEX($A$34:$T$162,MATCH($B229,$B$34:$B$162,0),18))</f>
        <v/>
      </c>
      <c r="S229" s="48" t="str">
        <f>IF(ISNA(INDEX($A$34:$T$162,MATCH($B229,$B$34:$B$162,0),19)),"",INDEX($A$34:$T$162,MATCH($B229,$B$34:$B$162,0),19))</f>
        <v/>
      </c>
      <c r="T229" s="29" t="s">
        <v>38</v>
      </c>
    </row>
    <row r="230" spans="1:20" hidden="1" x14ac:dyDescent="0.2">
      <c r="A230" s="47" t="str">
        <f>IF(ISNA(INDEX($A$34:$T$162,MATCH($B230,$B$34:$B$162,0),1)),"",INDEX($A$34:$T$162,MATCH($B230,$B$34:$B$162,0),1))</f>
        <v/>
      </c>
      <c r="B230" s="63"/>
      <c r="C230" s="63"/>
      <c r="D230" s="63"/>
      <c r="E230" s="63"/>
      <c r="F230" s="63"/>
      <c r="G230" s="63"/>
      <c r="H230" s="63"/>
      <c r="I230" s="63"/>
      <c r="J230" s="32" t="str">
        <f>IF(ISNA(INDEX($A$34:$T$162,MATCH($B230,$B$34:$B$162,0),10)),"",INDEX($A$34:$T$162,MATCH($B230,$B$34:$B$162,0),10))</f>
        <v/>
      </c>
      <c r="K230" s="32" t="str">
        <f>IF(ISNA(INDEX($A$34:$T$162,MATCH($B230,$B$34:$B$162,0),11)),"",INDEX($A$34:$T$162,MATCH($B230,$B$34:$B$162,0),11))</f>
        <v/>
      </c>
      <c r="L230" s="32" t="str">
        <f>IF(ISNA(INDEX($A$34:$T$162,MATCH($B230,$B$34:$B$162,0),12)),"",INDEX($A$34:$T$162,MATCH($B230,$B$34:$B$162,0),12))</f>
        <v/>
      </c>
      <c r="M230" s="32" t="str">
        <f>IF(ISNA(INDEX($A$34:$T$162,MATCH($B230,$B$34:$B$162,0),13)),"",INDEX($A$34:$T$162,MATCH($B230,$B$34:$B$162,0),13))</f>
        <v/>
      </c>
      <c r="N230" s="32" t="str">
        <f>IF(ISNA(INDEX($A$34:$T$162,MATCH($B230,$B$34:$B$162,0),14)),"",INDEX($A$34:$T$162,MATCH($B230,$B$34:$B$162,0),14))</f>
        <v/>
      </c>
      <c r="O230" s="32" t="str">
        <f>IF(ISNA(INDEX($A$34:$T$162,MATCH($B230,$B$34:$B$162,0),15)),"",INDEX($A$34:$T$162,MATCH($B230,$B$34:$B$162,0),15))</f>
        <v/>
      </c>
      <c r="P230" s="32" t="str">
        <f>IF(ISNA(INDEX($A$34:$T$162,MATCH($B230,$B$34:$B$162,0),16)),"",INDEX($A$34:$T$162,MATCH($B230,$B$34:$B$162,0),16))</f>
        <v/>
      </c>
      <c r="Q230" s="48" t="str">
        <f>IF(ISNA(INDEX($A$34:$T$162,MATCH($B230,$B$34:$B$162,0),17)),"",INDEX($A$34:$T$162,MATCH($B230,$B$34:$B$162,0),17))</f>
        <v/>
      </c>
      <c r="R230" s="48" t="str">
        <f>IF(ISNA(INDEX($A$34:$T$162,MATCH($B230,$B$34:$B$162,0),18)),"",INDEX($A$34:$T$162,MATCH($B230,$B$34:$B$162,0),18))</f>
        <v/>
      </c>
      <c r="S230" s="48" t="str">
        <f>IF(ISNA(INDEX($A$34:$T$162,MATCH($B230,$B$34:$B$162,0),19)),"",INDEX($A$34:$T$162,MATCH($B230,$B$34:$B$162,0),19))</f>
        <v/>
      </c>
      <c r="T230" s="29" t="s">
        <v>38</v>
      </c>
    </row>
    <row r="231" spans="1:20" hidden="1" x14ac:dyDescent="0.2">
      <c r="A231" s="47" t="str">
        <f>IF(ISNA(INDEX($A$34:$T$162,MATCH($B231,$B$34:$B$162,0),1)),"",INDEX($A$34:$T$162,MATCH($B231,$B$34:$B$162,0),1))</f>
        <v/>
      </c>
      <c r="B231" s="63"/>
      <c r="C231" s="63"/>
      <c r="D231" s="63"/>
      <c r="E231" s="63"/>
      <c r="F231" s="63"/>
      <c r="G231" s="63"/>
      <c r="H231" s="63"/>
      <c r="I231" s="63"/>
      <c r="J231" s="32" t="str">
        <f>IF(ISNA(INDEX($A$34:$T$162,MATCH($B231,$B$34:$B$162,0),10)),"",INDEX($A$34:$T$162,MATCH($B231,$B$34:$B$162,0),10))</f>
        <v/>
      </c>
      <c r="K231" s="32" t="str">
        <f>IF(ISNA(INDEX($A$34:$T$162,MATCH($B231,$B$34:$B$162,0),11)),"",INDEX($A$34:$T$162,MATCH($B231,$B$34:$B$162,0),11))</f>
        <v/>
      </c>
      <c r="L231" s="32" t="str">
        <f>IF(ISNA(INDEX($A$34:$T$162,MATCH($B231,$B$34:$B$162,0),12)),"",INDEX($A$34:$T$162,MATCH($B231,$B$34:$B$162,0),12))</f>
        <v/>
      </c>
      <c r="M231" s="32" t="str">
        <f>IF(ISNA(INDEX($A$34:$T$162,MATCH($B231,$B$34:$B$162,0),13)),"",INDEX($A$34:$T$162,MATCH($B231,$B$34:$B$162,0),13))</f>
        <v/>
      </c>
      <c r="N231" s="32" t="str">
        <f>IF(ISNA(INDEX($A$34:$T$162,MATCH($B231,$B$34:$B$162,0),14)),"",INDEX($A$34:$T$162,MATCH($B231,$B$34:$B$162,0),14))</f>
        <v/>
      </c>
      <c r="O231" s="32" t="str">
        <f>IF(ISNA(INDEX($A$34:$T$162,MATCH($B231,$B$34:$B$162,0),15)),"",INDEX($A$34:$T$162,MATCH($B231,$B$34:$B$162,0),15))</f>
        <v/>
      </c>
      <c r="P231" s="32" t="str">
        <f>IF(ISNA(INDEX($A$34:$T$162,MATCH($B231,$B$34:$B$162,0),16)),"",INDEX($A$34:$T$162,MATCH($B231,$B$34:$B$162,0),16))</f>
        <v/>
      </c>
      <c r="Q231" s="48" t="str">
        <f>IF(ISNA(INDEX($A$34:$T$162,MATCH($B231,$B$34:$B$162,0),17)),"",INDEX($A$34:$T$162,MATCH($B231,$B$34:$B$162,0),17))</f>
        <v/>
      </c>
      <c r="R231" s="48" t="str">
        <f>IF(ISNA(INDEX($A$34:$T$162,MATCH($B231,$B$34:$B$162,0),18)),"",INDEX($A$34:$T$162,MATCH($B231,$B$34:$B$162,0),18))</f>
        <v/>
      </c>
      <c r="S231" s="48" t="str">
        <f>IF(ISNA(INDEX($A$34:$T$162,MATCH($B231,$B$34:$B$162,0),19)),"",INDEX($A$34:$T$162,MATCH($B231,$B$34:$B$162,0),19))</f>
        <v/>
      </c>
      <c r="T231" s="29" t="s">
        <v>38</v>
      </c>
    </row>
    <row r="232" spans="1:20" hidden="1" x14ac:dyDescent="0.2">
      <c r="A232" s="47" t="str">
        <f>IF(ISNA(INDEX($A$34:$T$162,MATCH($B232,$B$34:$B$162,0),1)),"",INDEX($A$34:$T$162,MATCH($B232,$B$34:$B$162,0),1))</f>
        <v/>
      </c>
      <c r="B232" s="63"/>
      <c r="C232" s="63"/>
      <c r="D232" s="63"/>
      <c r="E232" s="63"/>
      <c r="F232" s="63"/>
      <c r="G232" s="63"/>
      <c r="H232" s="63"/>
      <c r="I232" s="63"/>
      <c r="J232" s="32" t="str">
        <f>IF(ISNA(INDEX($A$34:$T$162,MATCH($B232,$B$34:$B$162,0),10)),"",INDEX($A$34:$T$162,MATCH($B232,$B$34:$B$162,0),10))</f>
        <v/>
      </c>
      <c r="K232" s="32" t="str">
        <f>IF(ISNA(INDEX($A$34:$T$162,MATCH($B232,$B$34:$B$162,0),11)),"",INDEX($A$34:$T$162,MATCH($B232,$B$34:$B$162,0),11))</f>
        <v/>
      </c>
      <c r="L232" s="32" t="str">
        <f>IF(ISNA(INDEX($A$34:$T$162,MATCH($B232,$B$34:$B$162,0),12)),"",INDEX($A$34:$T$162,MATCH($B232,$B$34:$B$162,0),12))</f>
        <v/>
      </c>
      <c r="M232" s="32" t="str">
        <f>IF(ISNA(INDEX($A$34:$T$162,MATCH($B232,$B$34:$B$162,0),13)),"",INDEX($A$34:$T$162,MATCH($B232,$B$34:$B$162,0),13))</f>
        <v/>
      </c>
      <c r="N232" s="32" t="str">
        <f>IF(ISNA(INDEX($A$34:$T$162,MATCH($B232,$B$34:$B$162,0),14)),"",INDEX($A$34:$T$162,MATCH($B232,$B$34:$B$162,0),14))</f>
        <v/>
      </c>
      <c r="O232" s="32" t="str">
        <f>IF(ISNA(INDEX($A$34:$T$162,MATCH($B232,$B$34:$B$162,0),15)),"",INDEX($A$34:$T$162,MATCH($B232,$B$34:$B$162,0),15))</f>
        <v/>
      </c>
      <c r="P232" s="32" t="str">
        <f>IF(ISNA(INDEX($A$34:$T$162,MATCH($B232,$B$34:$B$162,0),16)),"",INDEX($A$34:$T$162,MATCH($B232,$B$34:$B$162,0),16))</f>
        <v/>
      </c>
      <c r="Q232" s="48" t="str">
        <f>IF(ISNA(INDEX($A$34:$T$162,MATCH($B232,$B$34:$B$162,0),17)),"",INDEX($A$34:$T$162,MATCH($B232,$B$34:$B$162,0),17))</f>
        <v/>
      </c>
      <c r="R232" s="48" t="str">
        <f>IF(ISNA(INDEX($A$34:$T$162,MATCH($B232,$B$34:$B$162,0),18)),"",INDEX($A$34:$T$162,MATCH($B232,$B$34:$B$162,0),18))</f>
        <v/>
      </c>
      <c r="S232" s="48" t="str">
        <f>IF(ISNA(INDEX($A$34:$T$162,MATCH($B232,$B$34:$B$162,0),19)),"",INDEX($A$34:$T$162,MATCH($B232,$B$34:$B$162,0),19))</f>
        <v/>
      </c>
      <c r="T232" s="29" t="s">
        <v>38</v>
      </c>
    </row>
    <row r="233" spans="1:20" hidden="1" x14ac:dyDescent="0.2">
      <c r="A233" s="47" t="str">
        <f>IF(ISNA(INDEX($A$34:$T$162,MATCH($B233,$B$34:$B$162,0),1)),"",INDEX($A$34:$T$162,MATCH($B233,$B$34:$B$162,0),1))</f>
        <v/>
      </c>
      <c r="B233" s="63"/>
      <c r="C233" s="63"/>
      <c r="D233" s="63"/>
      <c r="E233" s="63"/>
      <c r="F233" s="63"/>
      <c r="G233" s="63"/>
      <c r="H233" s="63"/>
      <c r="I233" s="63"/>
      <c r="J233" s="32" t="str">
        <f>IF(ISNA(INDEX($A$34:$T$162,MATCH($B233,$B$34:$B$162,0),10)),"",INDEX($A$34:$T$162,MATCH($B233,$B$34:$B$162,0),10))</f>
        <v/>
      </c>
      <c r="K233" s="32" t="str">
        <f>IF(ISNA(INDEX($A$34:$T$162,MATCH($B233,$B$34:$B$162,0),11)),"",INDEX($A$34:$T$162,MATCH($B233,$B$34:$B$162,0),11))</f>
        <v/>
      </c>
      <c r="L233" s="32" t="str">
        <f>IF(ISNA(INDEX($A$34:$T$162,MATCH($B233,$B$34:$B$162,0),12)),"",INDEX($A$34:$T$162,MATCH($B233,$B$34:$B$162,0),12))</f>
        <v/>
      </c>
      <c r="M233" s="32" t="str">
        <f>IF(ISNA(INDEX($A$34:$T$162,MATCH($B233,$B$34:$B$162,0),13)),"",INDEX($A$34:$T$162,MATCH($B233,$B$34:$B$162,0),13))</f>
        <v/>
      </c>
      <c r="N233" s="32" t="str">
        <f>IF(ISNA(INDEX($A$34:$T$162,MATCH($B233,$B$34:$B$162,0),14)),"",INDEX($A$34:$T$162,MATCH($B233,$B$34:$B$162,0),14))</f>
        <v/>
      </c>
      <c r="O233" s="32" t="str">
        <f>IF(ISNA(INDEX($A$34:$T$162,MATCH($B233,$B$34:$B$162,0),15)),"",INDEX($A$34:$T$162,MATCH($B233,$B$34:$B$162,0),15))</f>
        <v/>
      </c>
      <c r="P233" s="32" t="str">
        <f>IF(ISNA(INDEX($A$34:$T$162,MATCH($B233,$B$34:$B$162,0),16)),"",INDEX($A$34:$T$162,MATCH($B233,$B$34:$B$162,0),16))</f>
        <v/>
      </c>
      <c r="Q233" s="48" t="str">
        <f>IF(ISNA(INDEX($A$34:$T$162,MATCH($B233,$B$34:$B$162,0),17)),"",INDEX($A$34:$T$162,MATCH($B233,$B$34:$B$162,0),17))</f>
        <v/>
      </c>
      <c r="R233" s="48" t="str">
        <f>IF(ISNA(INDEX($A$34:$T$162,MATCH($B233,$B$34:$B$162,0),18)),"",INDEX($A$34:$T$162,MATCH($B233,$B$34:$B$162,0),18))</f>
        <v/>
      </c>
      <c r="S233" s="48" t="str">
        <f>IF(ISNA(INDEX($A$34:$T$162,MATCH($B233,$B$34:$B$162,0),19)),"",INDEX($A$34:$T$162,MATCH($B233,$B$34:$B$162,0),19))</f>
        <v/>
      </c>
      <c r="T233" s="29" t="s">
        <v>38</v>
      </c>
    </row>
    <row r="234" spans="1:20" hidden="1" x14ac:dyDescent="0.2">
      <c r="A234" s="47" t="str">
        <f>IF(ISNA(INDEX($A$34:$T$162,MATCH($B234,$B$34:$B$162,0),1)),"",INDEX($A$34:$T$162,MATCH($B234,$B$34:$B$162,0),1))</f>
        <v/>
      </c>
      <c r="B234" s="63"/>
      <c r="C234" s="63"/>
      <c r="D234" s="63"/>
      <c r="E234" s="63"/>
      <c r="F234" s="63"/>
      <c r="G234" s="63"/>
      <c r="H234" s="63"/>
      <c r="I234" s="63"/>
      <c r="J234" s="32" t="str">
        <f>IF(ISNA(INDEX($A$34:$T$162,MATCH($B234,$B$34:$B$162,0),10)),"",INDEX($A$34:$T$162,MATCH($B234,$B$34:$B$162,0),10))</f>
        <v/>
      </c>
      <c r="K234" s="32" t="str">
        <f>IF(ISNA(INDEX($A$34:$T$162,MATCH($B234,$B$34:$B$162,0),11)),"",INDEX($A$34:$T$162,MATCH($B234,$B$34:$B$162,0),11))</f>
        <v/>
      </c>
      <c r="L234" s="32" t="str">
        <f>IF(ISNA(INDEX($A$34:$T$162,MATCH($B234,$B$34:$B$162,0),12)),"",INDEX($A$34:$T$162,MATCH($B234,$B$34:$B$162,0),12))</f>
        <v/>
      </c>
      <c r="M234" s="32" t="str">
        <f>IF(ISNA(INDEX($A$34:$T$162,MATCH($B234,$B$34:$B$162,0),13)),"",INDEX($A$34:$T$162,MATCH($B234,$B$34:$B$162,0),13))</f>
        <v/>
      </c>
      <c r="N234" s="32" t="str">
        <f>IF(ISNA(INDEX($A$34:$T$162,MATCH($B234,$B$34:$B$162,0),14)),"",INDEX($A$34:$T$162,MATCH($B234,$B$34:$B$162,0),14))</f>
        <v/>
      </c>
      <c r="O234" s="32" t="str">
        <f>IF(ISNA(INDEX($A$34:$T$162,MATCH($B234,$B$34:$B$162,0),15)),"",INDEX($A$34:$T$162,MATCH($B234,$B$34:$B$162,0),15))</f>
        <v/>
      </c>
      <c r="P234" s="32" t="str">
        <f>IF(ISNA(INDEX($A$34:$T$162,MATCH($B234,$B$34:$B$162,0),16)),"",INDEX($A$34:$T$162,MATCH($B234,$B$34:$B$162,0),16))</f>
        <v/>
      </c>
      <c r="Q234" s="48" t="str">
        <f>IF(ISNA(INDEX($A$34:$T$162,MATCH($B234,$B$34:$B$162,0),17)),"",INDEX($A$34:$T$162,MATCH($B234,$B$34:$B$162,0),17))</f>
        <v/>
      </c>
      <c r="R234" s="48" t="str">
        <f>IF(ISNA(INDEX($A$34:$T$162,MATCH($B234,$B$34:$B$162,0),18)),"",INDEX($A$34:$T$162,MATCH($B234,$B$34:$B$162,0),18))</f>
        <v/>
      </c>
      <c r="S234" s="48" t="str">
        <f>IF(ISNA(INDEX($A$34:$T$162,MATCH($B234,$B$34:$B$162,0),19)),"",INDEX($A$34:$T$162,MATCH($B234,$B$34:$B$162,0),19))</f>
        <v/>
      </c>
      <c r="T234" s="29" t="s">
        <v>38</v>
      </c>
    </row>
    <row r="235" spans="1:20" hidden="1" x14ac:dyDescent="0.2">
      <c r="A235" s="47" t="str">
        <f>IF(ISNA(INDEX($A$34:$T$162,MATCH($B235,$B$34:$B$162,0),1)),"",INDEX($A$34:$T$162,MATCH($B235,$B$34:$B$162,0),1))</f>
        <v/>
      </c>
      <c r="B235" s="63"/>
      <c r="C235" s="63"/>
      <c r="D235" s="63"/>
      <c r="E235" s="63"/>
      <c r="F235" s="63"/>
      <c r="G235" s="63"/>
      <c r="H235" s="63"/>
      <c r="I235" s="63"/>
      <c r="J235" s="32" t="str">
        <f>IF(ISNA(INDEX($A$34:$T$162,MATCH($B235,$B$34:$B$162,0),10)),"",INDEX($A$34:$T$162,MATCH($B235,$B$34:$B$162,0),10))</f>
        <v/>
      </c>
      <c r="K235" s="32" t="str">
        <f>IF(ISNA(INDEX($A$34:$T$162,MATCH($B235,$B$34:$B$162,0),11)),"",INDEX($A$34:$T$162,MATCH($B235,$B$34:$B$162,0),11))</f>
        <v/>
      </c>
      <c r="L235" s="32" t="str">
        <f>IF(ISNA(INDEX($A$34:$T$162,MATCH($B235,$B$34:$B$162,0),12)),"",INDEX($A$34:$T$162,MATCH($B235,$B$34:$B$162,0),12))</f>
        <v/>
      </c>
      <c r="M235" s="32" t="str">
        <f>IF(ISNA(INDEX($A$34:$T$162,MATCH($B235,$B$34:$B$162,0),13)),"",INDEX($A$34:$T$162,MATCH($B235,$B$34:$B$162,0),13))</f>
        <v/>
      </c>
      <c r="N235" s="32" t="str">
        <f>IF(ISNA(INDEX($A$34:$T$162,MATCH($B235,$B$34:$B$162,0),14)),"",INDEX($A$34:$T$162,MATCH($B235,$B$34:$B$162,0),14))</f>
        <v/>
      </c>
      <c r="O235" s="32" t="str">
        <f>IF(ISNA(INDEX($A$34:$T$162,MATCH($B235,$B$34:$B$162,0),15)),"",INDEX($A$34:$T$162,MATCH($B235,$B$34:$B$162,0),15))</f>
        <v/>
      </c>
      <c r="P235" s="32" t="str">
        <f>IF(ISNA(INDEX($A$34:$T$162,MATCH($B235,$B$34:$B$162,0),16)),"",INDEX($A$34:$T$162,MATCH($B235,$B$34:$B$162,0),16))</f>
        <v/>
      </c>
      <c r="Q235" s="48" t="str">
        <f>IF(ISNA(INDEX($A$34:$T$162,MATCH($B235,$B$34:$B$162,0),17)),"",INDEX($A$34:$T$162,MATCH($B235,$B$34:$B$162,0),17))</f>
        <v/>
      </c>
      <c r="R235" s="48" t="str">
        <f>IF(ISNA(INDEX($A$34:$T$162,MATCH($B235,$B$34:$B$162,0),18)),"",INDEX($A$34:$T$162,MATCH($B235,$B$34:$B$162,0),18))</f>
        <v/>
      </c>
      <c r="S235" s="48" t="str">
        <f>IF(ISNA(INDEX($A$34:$T$162,MATCH($B235,$B$34:$B$162,0),19)),"",INDEX($A$34:$T$162,MATCH($B235,$B$34:$B$162,0),19))</f>
        <v/>
      </c>
      <c r="T235" s="29" t="s">
        <v>38</v>
      </c>
    </row>
    <row r="236" spans="1:20" hidden="1" x14ac:dyDescent="0.2">
      <c r="A236" s="47" t="str">
        <f>IF(ISNA(INDEX($A$34:$T$162,MATCH($B236,$B$34:$B$162,0),1)),"",INDEX($A$34:$T$162,MATCH($B236,$B$34:$B$162,0),1))</f>
        <v/>
      </c>
      <c r="B236" s="63"/>
      <c r="C236" s="63"/>
      <c r="D236" s="63"/>
      <c r="E236" s="63"/>
      <c r="F236" s="63"/>
      <c r="G236" s="63"/>
      <c r="H236" s="63"/>
      <c r="I236" s="63"/>
      <c r="J236" s="32" t="str">
        <f>IF(ISNA(INDEX($A$34:$T$162,MATCH($B236,$B$34:$B$162,0),10)),"",INDEX($A$34:$T$162,MATCH($B236,$B$34:$B$162,0),10))</f>
        <v/>
      </c>
      <c r="K236" s="32" t="str">
        <f>IF(ISNA(INDEX($A$34:$T$162,MATCH($B236,$B$34:$B$162,0),11)),"",INDEX($A$34:$T$162,MATCH($B236,$B$34:$B$162,0),11))</f>
        <v/>
      </c>
      <c r="L236" s="32" t="str">
        <f>IF(ISNA(INDEX($A$34:$T$162,MATCH($B236,$B$34:$B$162,0),12)),"",INDEX($A$34:$T$162,MATCH($B236,$B$34:$B$162,0),12))</f>
        <v/>
      </c>
      <c r="M236" s="32" t="str">
        <f>IF(ISNA(INDEX($A$34:$T$162,MATCH($B236,$B$34:$B$162,0),13)),"",INDEX($A$34:$T$162,MATCH($B236,$B$34:$B$162,0),13))</f>
        <v/>
      </c>
      <c r="N236" s="32" t="str">
        <f>IF(ISNA(INDEX($A$34:$T$162,MATCH($B236,$B$34:$B$162,0),14)),"",INDEX($A$34:$T$162,MATCH($B236,$B$34:$B$162,0),14))</f>
        <v/>
      </c>
      <c r="O236" s="32" t="str">
        <f>IF(ISNA(INDEX($A$34:$T$162,MATCH($B236,$B$34:$B$162,0),15)),"",INDEX($A$34:$T$162,MATCH($B236,$B$34:$B$162,0),15))</f>
        <v/>
      </c>
      <c r="P236" s="32" t="str">
        <f>IF(ISNA(INDEX($A$34:$T$162,MATCH($B236,$B$34:$B$162,0),16)),"",INDEX($A$34:$T$162,MATCH($B236,$B$34:$B$162,0),16))</f>
        <v/>
      </c>
      <c r="Q236" s="48" t="str">
        <f>IF(ISNA(INDEX($A$34:$T$162,MATCH($B236,$B$34:$B$162,0),17)),"",INDEX($A$34:$T$162,MATCH($B236,$B$34:$B$162,0),17))</f>
        <v/>
      </c>
      <c r="R236" s="48" t="str">
        <f>IF(ISNA(INDEX($A$34:$T$162,MATCH($B236,$B$34:$B$162,0),18)),"",INDEX($A$34:$T$162,MATCH($B236,$B$34:$B$162,0),18))</f>
        <v/>
      </c>
      <c r="S236" s="48" t="str">
        <f>IF(ISNA(INDEX($A$34:$T$162,MATCH($B236,$B$34:$B$162,0),19)),"",INDEX($A$34:$T$162,MATCH($B236,$B$34:$B$162,0),19))</f>
        <v/>
      </c>
      <c r="T236" s="29" t="s">
        <v>38</v>
      </c>
    </row>
    <row r="237" spans="1:20" hidden="1" x14ac:dyDescent="0.2">
      <c r="A237" s="47" t="str">
        <f>IF(ISNA(INDEX($A$34:$T$162,MATCH($B237,$B$34:$B$162,0),1)),"",INDEX($A$34:$T$162,MATCH($B237,$B$34:$B$162,0),1))</f>
        <v/>
      </c>
      <c r="B237" s="63"/>
      <c r="C237" s="63"/>
      <c r="D237" s="63"/>
      <c r="E237" s="63"/>
      <c r="F237" s="63"/>
      <c r="G237" s="63"/>
      <c r="H237" s="63"/>
      <c r="I237" s="63"/>
      <c r="J237" s="32" t="str">
        <f>IF(ISNA(INDEX($A$34:$T$162,MATCH($B237,$B$34:$B$162,0),10)),"",INDEX($A$34:$T$162,MATCH($B237,$B$34:$B$162,0),10))</f>
        <v/>
      </c>
      <c r="K237" s="32" t="str">
        <f>IF(ISNA(INDEX($A$34:$T$162,MATCH($B237,$B$34:$B$162,0),11)),"",INDEX($A$34:$T$162,MATCH($B237,$B$34:$B$162,0),11))</f>
        <v/>
      </c>
      <c r="L237" s="32" t="str">
        <f>IF(ISNA(INDEX($A$34:$T$162,MATCH($B237,$B$34:$B$162,0),12)),"",INDEX($A$34:$T$162,MATCH($B237,$B$34:$B$162,0),12))</f>
        <v/>
      </c>
      <c r="M237" s="32" t="str">
        <f>IF(ISNA(INDEX($A$34:$T$162,MATCH($B237,$B$34:$B$162,0),13)),"",INDEX($A$34:$T$162,MATCH($B237,$B$34:$B$162,0),13))</f>
        <v/>
      </c>
      <c r="N237" s="32" t="str">
        <f>IF(ISNA(INDEX($A$34:$T$162,MATCH($B237,$B$34:$B$162,0),14)),"",INDEX($A$34:$T$162,MATCH($B237,$B$34:$B$162,0),14))</f>
        <v/>
      </c>
      <c r="O237" s="32" t="str">
        <f>IF(ISNA(INDEX($A$34:$T$162,MATCH($B237,$B$34:$B$162,0),15)),"",INDEX($A$34:$T$162,MATCH($B237,$B$34:$B$162,0),15))</f>
        <v/>
      </c>
      <c r="P237" s="32" t="str">
        <f>IF(ISNA(INDEX($A$34:$T$162,MATCH($B237,$B$34:$B$162,0),16)),"",INDEX($A$34:$T$162,MATCH($B237,$B$34:$B$162,0),16))</f>
        <v/>
      </c>
      <c r="Q237" s="48" t="str">
        <f>IF(ISNA(INDEX($A$34:$T$162,MATCH($B237,$B$34:$B$162,0),17)),"",INDEX($A$34:$T$162,MATCH($B237,$B$34:$B$162,0),17))</f>
        <v/>
      </c>
      <c r="R237" s="48" t="str">
        <f>IF(ISNA(INDEX($A$34:$T$162,MATCH($B237,$B$34:$B$162,0),18)),"",INDEX($A$34:$T$162,MATCH($B237,$B$34:$B$162,0),18))</f>
        <v/>
      </c>
      <c r="S237" s="48" t="str">
        <f>IF(ISNA(INDEX($A$34:$T$162,MATCH($B237,$B$34:$B$162,0),19)),"",INDEX($A$34:$T$162,MATCH($B237,$B$34:$B$162,0),19))</f>
        <v/>
      </c>
      <c r="T237" s="29" t="s">
        <v>38</v>
      </c>
    </row>
    <row r="238" spans="1:20" hidden="1" x14ac:dyDescent="0.2">
      <c r="A238" s="47" t="str">
        <f>IF(ISNA(INDEX($A$34:$T$162,MATCH($B238,$B$34:$B$162,0),1)),"",INDEX($A$34:$T$162,MATCH($B238,$B$34:$B$162,0),1))</f>
        <v/>
      </c>
      <c r="B238" s="63"/>
      <c r="C238" s="63"/>
      <c r="D238" s="63"/>
      <c r="E238" s="63"/>
      <c r="F238" s="63"/>
      <c r="G238" s="63"/>
      <c r="H238" s="63"/>
      <c r="I238" s="63"/>
      <c r="J238" s="32" t="str">
        <f>IF(ISNA(INDEX($A$34:$T$162,MATCH($B238,$B$34:$B$162,0),10)),"",INDEX($A$34:$T$162,MATCH($B238,$B$34:$B$162,0),10))</f>
        <v/>
      </c>
      <c r="K238" s="32" t="str">
        <f>IF(ISNA(INDEX($A$34:$T$162,MATCH($B238,$B$34:$B$162,0),11)),"",INDEX($A$34:$T$162,MATCH($B238,$B$34:$B$162,0),11))</f>
        <v/>
      </c>
      <c r="L238" s="32" t="str">
        <f>IF(ISNA(INDEX($A$34:$T$162,MATCH($B238,$B$34:$B$162,0),12)),"",INDEX($A$34:$T$162,MATCH($B238,$B$34:$B$162,0),12))</f>
        <v/>
      </c>
      <c r="M238" s="32" t="str">
        <f>IF(ISNA(INDEX($A$34:$T$162,MATCH($B238,$B$34:$B$162,0),13)),"",INDEX($A$34:$T$162,MATCH($B238,$B$34:$B$162,0),13))</f>
        <v/>
      </c>
      <c r="N238" s="32" t="str">
        <f>IF(ISNA(INDEX($A$34:$T$162,MATCH($B238,$B$34:$B$162,0),14)),"",INDEX($A$34:$T$162,MATCH($B238,$B$34:$B$162,0),14))</f>
        <v/>
      </c>
      <c r="O238" s="32" t="str">
        <f>IF(ISNA(INDEX($A$34:$T$162,MATCH($B238,$B$34:$B$162,0),15)),"",INDEX($A$34:$T$162,MATCH($B238,$B$34:$B$162,0),15))</f>
        <v/>
      </c>
      <c r="P238" s="32" t="str">
        <f>IF(ISNA(INDEX($A$34:$T$162,MATCH($B238,$B$34:$B$162,0),16)),"",INDEX($A$34:$T$162,MATCH($B238,$B$34:$B$162,0),16))</f>
        <v/>
      </c>
      <c r="Q238" s="48" t="str">
        <f>IF(ISNA(INDEX($A$34:$T$162,MATCH($B238,$B$34:$B$162,0),17)),"",INDEX($A$34:$T$162,MATCH($B238,$B$34:$B$162,0),17))</f>
        <v/>
      </c>
      <c r="R238" s="48" t="str">
        <f>IF(ISNA(INDEX($A$34:$T$162,MATCH($B238,$B$34:$B$162,0),18)),"",INDEX($A$34:$T$162,MATCH($B238,$B$34:$B$162,0),18))</f>
        <v/>
      </c>
      <c r="S238" s="48" t="str">
        <f>IF(ISNA(INDEX($A$34:$T$162,MATCH($B238,$B$34:$B$162,0),19)),"",INDEX($A$34:$T$162,MATCH($B238,$B$34:$B$162,0),19))</f>
        <v/>
      </c>
      <c r="T238" s="29" t="s">
        <v>38</v>
      </c>
    </row>
    <row r="239" spans="1:20" hidden="1" x14ac:dyDescent="0.2">
      <c r="A239" s="47" t="str">
        <f>IF(ISNA(INDEX($A$34:$T$162,MATCH($B239,$B$34:$B$162,0),1)),"",INDEX($A$34:$T$162,MATCH($B239,$B$34:$B$162,0),1))</f>
        <v/>
      </c>
      <c r="B239" s="63"/>
      <c r="C239" s="63"/>
      <c r="D239" s="63"/>
      <c r="E239" s="63"/>
      <c r="F239" s="63"/>
      <c r="G239" s="63"/>
      <c r="H239" s="63"/>
      <c r="I239" s="63"/>
      <c r="J239" s="32" t="str">
        <f>IF(ISNA(INDEX($A$34:$T$162,MATCH($B239,$B$34:$B$162,0),10)),"",INDEX($A$34:$T$162,MATCH($B239,$B$34:$B$162,0),10))</f>
        <v/>
      </c>
      <c r="K239" s="32" t="str">
        <f>IF(ISNA(INDEX($A$34:$T$162,MATCH($B239,$B$34:$B$162,0),11)),"",INDEX($A$34:$T$162,MATCH($B239,$B$34:$B$162,0),11))</f>
        <v/>
      </c>
      <c r="L239" s="32" t="str">
        <f>IF(ISNA(INDEX($A$34:$T$162,MATCH($B239,$B$34:$B$162,0),12)),"",INDEX($A$34:$T$162,MATCH($B239,$B$34:$B$162,0),12))</f>
        <v/>
      </c>
      <c r="M239" s="32" t="str">
        <f>IF(ISNA(INDEX($A$34:$T$162,MATCH($B239,$B$34:$B$162,0),13)),"",INDEX($A$34:$T$162,MATCH($B239,$B$34:$B$162,0),13))</f>
        <v/>
      </c>
      <c r="N239" s="32" t="str">
        <f>IF(ISNA(INDEX($A$34:$T$162,MATCH($B239,$B$34:$B$162,0),14)),"",INDEX($A$34:$T$162,MATCH($B239,$B$34:$B$162,0),14))</f>
        <v/>
      </c>
      <c r="O239" s="32" t="str">
        <f>IF(ISNA(INDEX($A$34:$T$162,MATCH($B239,$B$34:$B$162,0),15)),"",INDEX($A$34:$T$162,MATCH($B239,$B$34:$B$162,0),15))</f>
        <v/>
      </c>
      <c r="P239" s="32" t="str">
        <f>IF(ISNA(INDEX($A$34:$T$162,MATCH($B239,$B$34:$B$162,0),16)),"",INDEX($A$34:$T$162,MATCH($B239,$B$34:$B$162,0),16))</f>
        <v/>
      </c>
      <c r="Q239" s="48" t="str">
        <f>IF(ISNA(INDEX($A$34:$T$162,MATCH($B239,$B$34:$B$162,0),17)),"",INDEX($A$34:$T$162,MATCH($B239,$B$34:$B$162,0),17))</f>
        <v/>
      </c>
      <c r="R239" s="48" t="str">
        <f>IF(ISNA(INDEX($A$34:$T$162,MATCH($B239,$B$34:$B$162,0),18)),"",INDEX($A$34:$T$162,MATCH($B239,$B$34:$B$162,0),18))</f>
        <v/>
      </c>
      <c r="S239" s="48" t="str">
        <f>IF(ISNA(INDEX($A$34:$T$162,MATCH($B239,$B$34:$B$162,0),19)),"",INDEX($A$34:$T$162,MATCH($B239,$B$34:$B$162,0),19))</f>
        <v/>
      </c>
      <c r="T239" s="29" t="s">
        <v>38</v>
      </c>
    </row>
    <row r="240" spans="1:20" hidden="1" x14ac:dyDescent="0.2">
      <c r="A240" s="47" t="str">
        <f>IF(ISNA(INDEX($A$34:$T$162,MATCH($B240,$B$34:$B$162,0),1)),"",INDEX($A$34:$T$162,MATCH($B240,$B$34:$B$162,0),1))</f>
        <v/>
      </c>
      <c r="B240" s="63"/>
      <c r="C240" s="63"/>
      <c r="D240" s="63"/>
      <c r="E240" s="63"/>
      <c r="F240" s="63"/>
      <c r="G240" s="63"/>
      <c r="H240" s="63"/>
      <c r="I240" s="63"/>
      <c r="J240" s="32" t="str">
        <f>IF(ISNA(INDEX($A$34:$T$162,MATCH($B240,$B$34:$B$162,0),10)),"",INDEX($A$34:$T$162,MATCH($B240,$B$34:$B$162,0),10))</f>
        <v/>
      </c>
      <c r="K240" s="32" t="str">
        <f>IF(ISNA(INDEX($A$34:$T$162,MATCH($B240,$B$34:$B$162,0),11)),"",INDEX($A$34:$T$162,MATCH($B240,$B$34:$B$162,0),11))</f>
        <v/>
      </c>
      <c r="L240" s="32" t="str">
        <f>IF(ISNA(INDEX($A$34:$T$162,MATCH($B240,$B$34:$B$162,0),12)),"",INDEX($A$34:$T$162,MATCH($B240,$B$34:$B$162,0),12))</f>
        <v/>
      </c>
      <c r="M240" s="32" t="str">
        <f>IF(ISNA(INDEX($A$34:$T$162,MATCH($B240,$B$34:$B$162,0),13)),"",INDEX($A$34:$T$162,MATCH($B240,$B$34:$B$162,0),13))</f>
        <v/>
      </c>
      <c r="N240" s="32" t="str">
        <f>IF(ISNA(INDEX($A$34:$T$162,MATCH($B240,$B$34:$B$162,0),14)),"",INDEX($A$34:$T$162,MATCH($B240,$B$34:$B$162,0),14))</f>
        <v/>
      </c>
      <c r="O240" s="32" t="str">
        <f>IF(ISNA(INDEX($A$34:$T$162,MATCH($B240,$B$34:$B$162,0),15)),"",INDEX($A$34:$T$162,MATCH($B240,$B$34:$B$162,0),15))</f>
        <v/>
      </c>
      <c r="P240" s="32" t="str">
        <f>IF(ISNA(INDEX($A$34:$T$162,MATCH($B240,$B$34:$B$162,0),16)),"",INDEX($A$34:$T$162,MATCH($B240,$B$34:$B$162,0),16))</f>
        <v/>
      </c>
      <c r="Q240" s="48" t="str">
        <f>IF(ISNA(INDEX($A$34:$T$162,MATCH($B240,$B$34:$B$162,0),17)),"",INDEX($A$34:$T$162,MATCH($B240,$B$34:$B$162,0),17))</f>
        <v/>
      </c>
      <c r="R240" s="48" t="str">
        <f>IF(ISNA(INDEX($A$34:$T$162,MATCH($B240,$B$34:$B$162,0),18)),"",INDEX($A$34:$T$162,MATCH($B240,$B$34:$B$162,0),18))</f>
        <v/>
      </c>
      <c r="S240" s="48" t="str">
        <f>IF(ISNA(INDEX($A$34:$T$162,MATCH($B240,$B$34:$B$162,0),19)),"",INDEX($A$34:$T$162,MATCH($B240,$B$34:$B$162,0),19))</f>
        <v/>
      </c>
      <c r="T240" s="29" t="s">
        <v>38</v>
      </c>
    </row>
    <row r="241" spans="1:20" hidden="1" x14ac:dyDescent="0.2">
      <c r="A241" s="47" t="str">
        <f>IF(ISNA(INDEX($A$34:$T$162,MATCH($B241,$B$34:$B$162,0),1)),"",INDEX($A$34:$T$162,MATCH($B241,$B$34:$B$162,0),1))</f>
        <v/>
      </c>
      <c r="B241" s="63"/>
      <c r="C241" s="63"/>
      <c r="D241" s="63"/>
      <c r="E241" s="63"/>
      <c r="F241" s="63"/>
      <c r="G241" s="63"/>
      <c r="H241" s="63"/>
      <c r="I241" s="63"/>
      <c r="J241" s="32" t="str">
        <f>IF(ISNA(INDEX($A$34:$T$162,MATCH($B241,$B$34:$B$162,0),10)),"",INDEX($A$34:$T$162,MATCH($B241,$B$34:$B$162,0),10))</f>
        <v/>
      </c>
      <c r="K241" s="32" t="str">
        <f>IF(ISNA(INDEX($A$34:$T$162,MATCH($B241,$B$34:$B$162,0),11)),"",INDEX($A$34:$T$162,MATCH($B241,$B$34:$B$162,0),11))</f>
        <v/>
      </c>
      <c r="L241" s="32" t="str">
        <f>IF(ISNA(INDEX($A$34:$T$162,MATCH($B241,$B$34:$B$162,0),12)),"",INDEX($A$34:$T$162,MATCH($B241,$B$34:$B$162,0),12))</f>
        <v/>
      </c>
      <c r="M241" s="32" t="str">
        <f>IF(ISNA(INDEX($A$34:$T$162,MATCH($B241,$B$34:$B$162,0),13)),"",INDEX($A$34:$T$162,MATCH($B241,$B$34:$B$162,0),13))</f>
        <v/>
      </c>
      <c r="N241" s="32" t="str">
        <f>IF(ISNA(INDEX($A$34:$T$162,MATCH($B241,$B$34:$B$162,0),14)),"",INDEX($A$34:$T$162,MATCH($B241,$B$34:$B$162,0),14))</f>
        <v/>
      </c>
      <c r="O241" s="32" t="str">
        <f>IF(ISNA(INDEX($A$34:$T$162,MATCH($B241,$B$34:$B$162,0),15)),"",INDEX($A$34:$T$162,MATCH($B241,$B$34:$B$162,0),15))</f>
        <v/>
      </c>
      <c r="P241" s="32" t="str">
        <f>IF(ISNA(INDEX($A$34:$T$162,MATCH($B241,$B$34:$B$162,0),16)),"",INDEX($A$34:$T$162,MATCH($B241,$B$34:$B$162,0),16))</f>
        <v/>
      </c>
      <c r="Q241" s="48" t="str">
        <f>IF(ISNA(INDEX($A$34:$T$162,MATCH($B241,$B$34:$B$162,0),17)),"",INDEX($A$34:$T$162,MATCH($B241,$B$34:$B$162,0),17))</f>
        <v/>
      </c>
      <c r="R241" s="48" t="str">
        <f>IF(ISNA(INDEX($A$34:$T$162,MATCH($B241,$B$34:$B$162,0),18)),"",INDEX($A$34:$T$162,MATCH($B241,$B$34:$B$162,0),18))</f>
        <v/>
      </c>
      <c r="S241" s="48" t="str">
        <f>IF(ISNA(INDEX($A$34:$T$162,MATCH($B241,$B$34:$B$162,0),19)),"",INDEX($A$34:$T$162,MATCH($B241,$B$34:$B$162,0),19))</f>
        <v/>
      </c>
      <c r="T241" s="29" t="s">
        <v>38</v>
      </c>
    </row>
    <row r="242" spans="1:20" hidden="1" x14ac:dyDescent="0.2">
      <c r="A242" s="47" t="str">
        <f>IF(ISNA(INDEX($A$34:$T$162,MATCH($B242,$B$34:$B$162,0),1)),"",INDEX($A$34:$T$162,MATCH($B242,$B$34:$B$162,0),1))</f>
        <v/>
      </c>
      <c r="B242" s="63"/>
      <c r="C242" s="63"/>
      <c r="D242" s="63"/>
      <c r="E242" s="63"/>
      <c r="F242" s="63"/>
      <c r="G242" s="63"/>
      <c r="H242" s="63"/>
      <c r="I242" s="63"/>
      <c r="J242" s="32" t="str">
        <f>IF(ISNA(INDEX($A$34:$T$162,MATCH($B242,$B$34:$B$162,0),10)),"",INDEX($A$34:$T$162,MATCH($B242,$B$34:$B$162,0),10))</f>
        <v/>
      </c>
      <c r="K242" s="32" t="str">
        <f>IF(ISNA(INDEX($A$34:$T$162,MATCH($B242,$B$34:$B$162,0),11)),"",INDEX($A$34:$T$162,MATCH($B242,$B$34:$B$162,0),11))</f>
        <v/>
      </c>
      <c r="L242" s="32" t="str">
        <f>IF(ISNA(INDEX($A$34:$T$162,MATCH($B242,$B$34:$B$162,0),12)),"",INDEX($A$34:$T$162,MATCH($B242,$B$34:$B$162,0),12))</f>
        <v/>
      </c>
      <c r="M242" s="32" t="str">
        <f>IF(ISNA(INDEX($A$34:$T$162,MATCH($B242,$B$34:$B$162,0),13)),"",INDEX($A$34:$T$162,MATCH($B242,$B$34:$B$162,0),13))</f>
        <v/>
      </c>
      <c r="N242" s="32" t="str">
        <f>IF(ISNA(INDEX($A$34:$T$162,MATCH($B242,$B$34:$B$162,0),14)),"",INDEX($A$34:$T$162,MATCH($B242,$B$34:$B$162,0),14))</f>
        <v/>
      </c>
      <c r="O242" s="32" t="str">
        <f>IF(ISNA(INDEX($A$34:$T$162,MATCH($B242,$B$34:$B$162,0),15)),"",INDEX($A$34:$T$162,MATCH($B242,$B$34:$B$162,0),15))</f>
        <v/>
      </c>
      <c r="P242" s="32" t="str">
        <f>IF(ISNA(INDEX($A$34:$T$162,MATCH($B242,$B$34:$B$162,0),16)),"",INDEX($A$34:$T$162,MATCH($B242,$B$34:$B$162,0),16))</f>
        <v/>
      </c>
      <c r="Q242" s="48" t="str">
        <f>IF(ISNA(INDEX($A$34:$T$162,MATCH($B242,$B$34:$B$162,0),17)),"",INDEX($A$34:$T$162,MATCH($B242,$B$34:$B$162,0),17))</f>
        <v/>
      </c>
      <c r="R242" s="48" t="str">
        <f>IF(ISNA(INDEX($A$34:$T$162,MATCH($B242,$B$34:$B$162,0),18)),"",INDEX($A$34:$T$162,MATCH($B242,$B$34:$B$162,0),18))</f>
        <v/>
      </c>
      <c r="S242" s="48" t="str">
        <f>IF(ISNA(INDEX($A$34:$T$162,MATCH($B242,$B$34:$B$162,0),19)),"",INDEX($A$34:$T$162,MATCH($B242,$B$34:$B$162,0),19))</f>
        <v/>
      </c>
      <c r="T242" s="29" t="s">
        <v>38</v>
      </c>
    </row>
    <row r="243" spans="1:20" hidden="1" x14ac:dyDescent="0.2">
      <c r="A243" s="47" t="str">
        <f>IF(ISNA(INDEX($A$34:$T$162,MATCH($B243,$B$34:$B$162,0),1)),"",INDEX($A$34:$T$162,MATCH($B243,$B$34:$B$162,0),1))</f>
        <v/>
      </c>
      <c r="B243" s="63"/>
      <c r="C243" s="63"/>
      <c r="D243" s="63"/>
      <c r="E243" s="63"/>
      <c r="F243" s="63"/>
      <c r="G243" s="63"/>
      <c r="H243" s="63"/>
      <c r="I243" s="63"/>
      <c r="J243" s="32" t="str">
        <f>IF(ISNA(INDEX($A$34:$T$162,MATCH($B243,$B$34:$B$162,0),10)),"",INDEX($A$34:$T$162,MATCH($B243,$B$34:$B$162,0),10))</f>
        <v/>
      </c>
      <c r="K243" s="32" t="str">
        <f>IF(ISNA(INDEX($A$34:$T$162,MATCH($B243,$B$34:$B$162,0),11)),"",INDEX($A$34:$T$162,MATCH($B243,$B$34:$B$162,0),11))</f>
        <v/>
      </c>
      <c r="L243" s="32" t="str">
        <f>IF(ISNA(INDEX($A$34:$T$162,MATCH($B243,$B$34:$B$162,0),12)),"",INDEX($A$34:$T$162,MATCH($B243,$B$34:$B$162,0),12))</f>
        <v/>
      </c>
      <c r="M243" s="32" t="str">
        <f>IF(ISNA(INDEX($A$34:$T$162,MATCH($B243,$B$34:$B$162,0),13)),"",INDEX($A$34:$T$162,MATCH($B243,$B$34:$B$162,0),13))</f>
        <v/>
      </c>
      <c r="N243" s="32" t="str">
        <f>IF(ISNA(INDEX($A$34:$T$162,MATCH($B243,$B$34:$B$162,0),14)),"",INDEX($A$34:$T$162,MATCH($B243,$B$34:$B$162,0),14))</f>
        <v/>
      </c>
      <c r="O243" s="32" t="str">
        <f>IF(ISNA(INDEX($A$34:$T$162,MATCH($B243,$B$34:$B$162,0),15)),"",INDEX($A$34:$T$162,MATCH($B243,$B$34:$B$162,0),15))</f>
        <v/>
      </c>
      <c r="P243" s="32" t="str">
        <f>IF(ISNA(INDEX($A$34:$T$162,MATCH($B243,$B$34:$B$162,0),16)),"",INDEX($A$34:$T$162,MATCH($B243,$B$34:$B$162,0),16))</f>
        <v/>
      </c>
      <c r="Q243" s="48" t="str">
        <f>IF(ISNA(INDEX($A$34:$T$162,MATCH($B243,$B$34:$B$162,0),17)),"",INDEX($A$34:$T$162,MATCH($B243,$B$34:$B$162,0),17))</f>
        <v/>
      </c>
      <c r="R243" s="48" t="str">
        <f>IF(ISNA(INDEX($A$34:$T$162,MATCH($B243,$B$34:$B$162,0),18)),"",INDEX($A$34:$T$162,MATCH($B243,$B$34:$B$162,0),18))</f>
        <v/>
      </c>
      <c r="S243" s="48" t="str">
        <f>IF(ISNA(INDEX($A$34:$T$162,MATCH($B243,$B$34:$B$162,0),19)),"",INDEX($A$34:$T$162,MATCH($B243,$B$34:$B$162,0),19))</f>
        <v/>
      </c>
      <c r="T243" s="29" t="s">
        <v>38</v>
      </c>
    </row>
    <row r="244" spans="1:20" hidden="1" x14ac:dyDescent="0.2">
      <c r="A244" s="28" t="s">
        <v>25</v>
      </c>
      <c r="B244" s="185"/>
      <c r="C244" s="186"/>
      <c r="D244" s="186"/>
      <c r="E244" s="186"/>
      <c r="F244" s="186"/>
      <c r="G244" s="186"/>
      <c r="H244" s="186"/>
      <c r="I244" s="187"/>
      <c r="J244" s="35">
        <f t="shared" ref="J244:P244" si="72">SUM(J229:J243)</f>
        <v>0</v>
      </c>
      <c r="K244" s="35">
        <f t="shared" si="72"/>
        <v>0</v>
      </c>
      <c r="L244" s="35">
        <f t="shared" si="72"/>
        <v>0</v>
      </c>
      <c r="M244" s="35">
        <f t="shared" si="72"/>
        <v>0</v>
      </c>
      <c r="N244" s="35">
        <f t="shared" si="72"/>
        <v>0</v>
      </c>
      <c r="O244" s="35">
        <f t="shared" si="72"/>
        <v>0</v>
      </c>
      <c r="P244" s="35">
        <f t="shared" si="72"/>
        <v>0</v>
      </c>
      <c r="Q244" s="28">
        <f>COUNTIF(Q229:Q243,"E")</f>
        <v>0</v>
      </c>
      <c r="R244" s="28">
        <f>COUNTIF(R229:R243,"C")</f>
        <v>0</v>
      </c>
      <c r="S244" s="28">
        <f>COUNTIF(S229:S243,"VP")</f>
        <v>0</v>
      </c>
      <c r="T244" s="29"/>
    </row>
    <row r="245" spans="1:20" ht="18.75" hidden="1" customHeight="1" x14ac:dyDescent="0.2">
      <c r="A245" s="128" t="s">
        <v>67</v>
      </c>
      <c r="B245" s="181"/>
      <c r="C245" s="181"/>
      <c r="D245" s="181"/>
      <c r="E245" s="181"/>
      <c r="F245" s="181"/>
      <c r="G245" s="181"/>
      <c r="H245" s="181"/>
      <c r="I245" s="181"/>
      <c r="J245" s="181"/>
      <c r="K245" s="181"/>
      <c r="L245" s="181"/>
      <c r="M245" s="181"/>
      <c r="N245" s="181"/>
      <c r="O245" s="181"/>
      <c r="P245" s="181"/>
      <c r="Q245" s="181"/>
      <c r="R245" s="181"/>
      <c r="S245" s="181"/>
      <c r="T245" s="129"/>
    </row>
    <row r="246" spans="1:20" hidden="1" x14ac:dyDescent="0.2">
      <c r="A246" s="47" t="str">
        <f>IF(ISNA(INDEX($A$34:$T$162,MATCH($B246,$B$34:$B$162,0),1)),"",INDEX($A$34:$T$162,MATCH($B246,$B$34:$B$162,0),1))</f>
        <v/>
      </c>
      <c r="B246" s="63"/>
      <c r="C246" s="63"/>
      <c r="D246" s="63"/>
      <c r="E246" s="63"/>
      <c r="F246" s="63"/>
      <c r="G246" s="63"/>
      <c r="H246" s="63"/>
      <c r="I246" s="63"/>
      <c r="J246" s="32" t="str">
        <f>IF(ISNA(INDEX($A$34:$T$162,MATCH($B246,$B$34:$B$162,0),10)),"",INDEX($A$34:$T$162,MATCH($B246,$B$34:$B$162,0),10))</f>
        <v/>
      </c>
      <c r="K246" s="32" t="str">
        <f>IF(ISNA(INDEX($A$34:$T$162,MATCH($B246,$B$34:$B$162,0),11)),"",INDEX($A$34:$T$162,MATCH($B246,$B$34:$B$162,0),11))</f>
        <v/>
      </c>
      <c r="L246" s="32" t="str">
        <f>IF(ISNA(INDEX($A$34:$T$162,MATCH($B246,$B$34:$B$162,0),12)),"",INDEX($A$34:$T$162,MATCH($B246,$B$34:$B$162,0),12))</f>
        <v/>
      </c>
      <c r="M246" s="32" t="str">
        <f>IF(ISNA(INDEX($A$34:$T$162,MATCH($B246,$B$34:$B$162,0),13)),"",INDEX($A$34:$T$162,MATCH($B246,$B$34:$B$162,0),13))</f>
        <v/>
      </c>
      <c r="N246" s="32" t="str">
        <f>IF(ISNA(INDEX($A$34:$T$162,MATCH($B246,$B$34:$B$162,0),14)),"",INDEX($A$34:$T$162,MATCH($B246,$B$34:$B$162,0),14))</f>
        <v/>
      </c>
      <c r="O246" s="32" t="str">
        <f>IF(ISNA(INDEX($A$34:$T$162,MATCH($B246,$B$34:$B$162,0),15)),"",INDEX($A$34:$T$162,MATCH($B246,$B$34:$B$162,0),15))</f>
        <v/>
      </c>
      <c r="P246" s="32" t="str">
        <f>IF(ISNA(INDEX($A$34:$T$162,MATCH($B246,$B$34:$B$162,0),16)),"",INDEX($A$34:$T$162,MATCH($B246,$B$34:$B$162,0),16))</f>
        <v/>
      </c>
      <c r="Q246" s="48" t="str">
        <f>IF(ISNA(INDEX($A$34:$T$162,MATCH($B246,$B$34:$B$162,0),17)),"",INDEX($A$34:$T$162,MATCH($B246,$B$34:$B$162,0),17))</f>
        <v/>
      </c>
      <c r="R246" s="48" t="str">
        <f>IF(ISNA(INDEX($A$34:$T$162,MATCH($B246,$B$34:$B$162,0),18)),"",INDEX($A$34:$T$162,MATCH($B246,$B$34:$B$162,0),18))</f>
        <v/>
      </c>
      <c r="S246" s="48" t="str">
        <f>IF(ISNA(INDEX($A$34:$T$162,MATCH($B246,$B$34:$B$162,0),19)),"",INDEX($A$34:$T$162,MATCH($B246,$B$34:$B$162,0),19))</f>
        <v/>
      </c>
      <c r="T246" s="29" t="s">
        <v>38</v>
      </c>
    </row>
    <row r="247" spans="1:20" hidden="1" x14ac:dyDescent="0.2">
      <c r="A247" s="47" t="str">
        <f>IF(ISNA(INDEX($A$34:$T$162,MATCH($B247,$B$34:$B$162,0),1)),"",INDEX($A$34:$T$162,MATCH($B247,$B$34:$B$162,0),1))</f>
        <v/>
      </c>
      <c r="B247" s="63"/>
      <c r="C247" s="63"/>
      <c r="D247" s="63"/>
      <c r="E247" s="63"/>
      <c r="F247" s="63"/>
      <c r="G247" s="63"/>
      <c r="H247" s="63"/>
      <c r="I247" s="63"/>
      <c r="J247" s="32" t="str">
        <f>IF(ISNA(INDEX($A$34:$T$162,MATCH($B247,$B$34:$B$162,0),10)),"",INDEX($A$34:$T$162,MATCH($B247,$B$34:$B$162,0),10))</f>
        <v/>
      </c>
      <c r="K247" s="32" t="str">
        <f>IF(ISNA(INDEX($A$34:$T$162,MATCH($B247,$B$34:$B$162,0),11)),"",INDEX($A$34:$T$162,MATCH($B247,$B$34:$B$162,0),11))</f>
        <v/>
      </c>
      <c r="L247" s="32" t="str">
        <f>IF(ISNA(INDEX($A$34:$T$162,MATCH($B247,$B$34:$B$162,0),12)),"",INDEX($A$34:$T$162,MATCH($B247,$B$34:$B$162,0),12))</f>
        <v/>
      </c>
      <c r="M247" s="32" t="str">
        <f>IF(ISNA(INDEX($A$34:$T$162,MATCH($B247,$B$34:$B$162,0),13)),"",INDEX($A$34:$T$162,MATCH($B247,$B$34:$B$162,0),13))</f>
        <v/>
      </c>
      <c r="N247" s="32" t="str">
        <f>IF(ISNA(INDEX($A$34:$T$162,MATCH($B247,$B$34:$B$162,0),14)),"",INDEX($A$34:$T$162,MATCH($B247,$B$34:$B$162,0),14))</f>
        <v/>
      </c>
      <c r="O247" s="32" t="str">
        <f>IF(ISNA(INDEX($A$34:$T$162,MATCH($B247,$B$34:$B$162,0),15)),"",INDEX($A$34:$T$162,MATCH($B247,$B$34:$B$162,0),15))</f>
        <v/>
      </c>
      <c r="P247" s="32" t="str">
        <f>IF(ISNA(INDEX($A$34:$T$162,MATCH($B247,$B$34:$B$162,0),16)),"",INDEX($A$34:$T$162,MATCH($B247,$B$34:$B$162,0),16))</f>
        <v/>
      </c>
      <c r="Q247" s="48" t="str">
        <f>IF(ISNA(INDEX($A$34:$T$162,MATCH($B247,$B$34:$B$162,0),17)),"",INDEX($A$34:$T$162,MATCH($B247,$B$34:$B$162,0),17))</f>
        <v/>
      </c>
      <c r="R247" s="48" t="str">
        <f>IF(ISNA(INDEX($A$34:$T$162,MATCH($B247,$B$34:$B$162,0),18)),"",INDEX($A$34:$T$162,MATCH($B247,$B$34:$B$162,0),18))</f>
        <v/>
      </c>
      <c r="S247" s="48" t="str">
        <f>IF(ISNA(INDEX($A$34:$T$162,MATCH($B247,$B$34:$B$162,0),19)),"",INDEX($A$34:$T$162,MATCH($B247,$B$34:$B$162,0),19))</f>
        <v/>
      </c>
      <c r="T247" s="29" t="s">
        <v>38</v>
      </c>
    </row>
    <row r="248" spans="1:20" hidden="1" x14ac:dyDescent="0.2">
      <c r="A248" s="47" t="str">
        <f>IF(ISNA(INDEX($A$34:$T$162,MATCH($B248,$B$34:$B$162,0),1)),"",INDEX($A$34:$T$162,MATCH($B248,$B$34:$B$162,0),1))</f>
        <v/>
      </c>
      <c r="B248" s="63"/>
      <c r="C248" s="63"/>
      <c r="D248" s="63"/>
      <c r="E248" s="63"/>
      <c r="F248" s="63"/>
      <c r="G248" s="63"/>
      <c r="H248" s="63"/>
      <c r="I248" s="63"/>
      <c r="J248" s="32" t="str">
        <f>IF(ISNA(INDEX($A$34:$T$162,MATCH($B248,$B$34:$B$162,0),10)),"",INDEX($A$34:$T$162,MATCH($B248,$B$34:$B$162,0),10))</f>
        <v/>
      </c>
      <c r="K248" s="32" t="str">
        <f>IF(ISNA(INDEX($A$34:$T$162,MATCH($B248,$B$34:$B$162,0),11)),"",INDEX($A$34:$T$162,MATCH($B248,$B$34:$B$162,0),11))</f>
        <v/>
      </c>
      <c r="L248" s="32" t="str">
        <f>IF(ISNA(INDEX($A$34:$T$162,MATCH($B248,$B$34:$B$162,0),12)),"",INDEX($A$34:$T$162,MATCH($B248,$B$34:$B$162,0),12))</f>
        <v/>
      </c>
      <c r="M248" s="32" t="str">
        <f>IF(ISNA(INDEX($A$34:$T$162,MATCH($B248,$B$34:$B$162,0),13)),"",INDEX($A$34:$T$162,MATCH($B248,$B$34:$B$162,0),13))</f>
        <v/>
      </c>
      <c r="N248" s="32" t="str">
        <f>IF(ISNA(INDEX($A$34:$T$162,MATCH($B248,$B$34:$B$162,0),14)),"",INDEX($A$34:$T$162,MATCH($B248,$B$34:$B$162,0),14))</f>
        <v/>
      </c>
      <c r="O248" s="32" t="str">
        <f>IF(ISNA(INDEX($A$34:$T$162,MATCH($B248,$B$34:$B$162,0),15)),"",INDEX($A$34:$T$162,MATCH($B248,$B$34:$B$162,0),15))</f>
        <v/>
      </c>
      <c r="P248" s="32" t="str">
        <f>IF(ISNA(INDEX($A$34:$T$162,MATCH($B248,$B$34:$B$162,0),16)),"",INDEX($A$34:$T$162,MATCH($B248,$B$34:$B$162,0),16))</f>
        <v/>
      </c>
      <c r="Q248" s="48" t="str">
        <f>IF(ISNA(INDEX($A$34:$T$162,MATCH($B248,$B$34:$B$162,0),17)),"",INDEX($A$34:$T$162,MATCH($B248,$B$34:$B$162,0),17))</f>
        <v/>
      </c>
      <c r="R248" s="48" t="str">
        <f>IF(ISNA(INDEX($A$34:$T$162,MATCH($B248,$B$34:$B$162,0),18)),"",INDEX($A$34:$T$162,MATCH($B248,$B$34:$B$162,0),18))</f>
        <v/>
      </c>
      <c r="S248" s="48" t="str">
        <f>IF(ISNA(INDEX($A$34:$T$162,MATCH($B248,$B$34:$B$162,0),19)),"",INDEX($A$34:$T$162,MATCH($B248,$B$34:$B$162,0),19))</f>
        <v/>
      </c>
      <c r="T248" s="29" t="s">
        <v>38</v>
      </c>
    </row>
    <row r="249" spans="1:20" hidden="1" x14ac:dyDescent="0.2">
      <c r="A249" s="47" t="str">
        <f>IF(ISNA(INDEX($A$34:$T$162,MATCH($B249,$B$34:$B$162,0),1)),"",INDEX($A$34:$T$162,MATCH($B249,$B$34:$B$162,0),1))</f>
        <v/>
      </c>
      <c r="B249" s="63"/>
      <c r="C249" s="63"/>
      <c r="D249" s="63"/>
      <c r="E249" s="63"/>
      <c r="F249" s="63"/>
      <c r="G249" s="63"/>
      <c r="H249" s="63"/>
      <c r="I249" s="63"/>
      <c r="J249" s="32" t="str">
        <f>IF(ISNA(INDEX($A$34:$T$162,MATCH($B249,$B$34:$B$162,0),10)),"",INDEX($A$34:$T$162,MATCH($B249,$B$34:$B$162,0),10))</f>
        <v/>
      </c>
      <c r="K249" s="32" t="str">
        <f>IF(ISNA(INDEX($A$34:$T$162,MATCH($B249,$B$34:$B$162,0),11)),"",INDEX($A$34:$T$162,MATCH($B249,$B$34:$B$162,0),11))</f>
        <v/>
      </c>
      <c r="L249" s="32" t="str">
        <f>IF(ISNA(INDEX($A$34:$T$162,MATCH($B249,$B$34:$B$162,0),12)),"",INDEX($A$34:$T$162,MATCH($B249,$B$34:$B$162,0),12))</f>
        <v/>
      </c>
      <c r="M249" s="32" t="str">
        <f>IF(ISNA(INDEX($A$34:$T$162,MATCH($B249,$B$34:$B$162,0),13)),"",INDEX($A$34:$T$162,MATCH($B249,$B$34:$B$162,0),13))</f>
        <v/>
      </c>
      <c r="N249" s="32" t="str">
        <f>IF(ISNA(INDEX($A$34:$T$162,MATCH($B249,$B$34:$B$162,0),14)),"",INDEX($A$34:$T$162,MATCH($B249,$B$34:$B$162,0),14))</f>
        <v/>
      </c>
      <c r="O249" s="32" t="str">
        <f>IF(ISNA(INDEX($A$34:$T$162,MATCH($B249,$B$34:$B$162,0),15)),"",INDEX($A$34:$T$162,MATCH($B249,$B$34:$B$162,0),15))</f>
        <v/>
      </c>
      <c r="P249" s="32" t="str">
        <f>IF(ISNA(INDEX($A$34:$T$162,MATCH($B249,$B$34:$B$162,0),16)),"",INDEX($A$34:$T$162,MATCH($B249,$B$34:$B$162,0),16))</f>
        <v/>
      </c>
      <c r="Q249" s="48" t="str">
        <f>IF(ISNA(INDEX($A$34:$T$162,MATCH($B249,$B$34:$B$162,0),17)),"",INDEX($A$34:$T$162,MATCH($B249,$B$34:$B$162,0),17))</f>
        <v/>
      </c>
      <c r="R249" s="48" t="str">
        <f>IF(ISNA(INDEX($A$34:$T$162,MATCH($B249,$B$34:$B$162,0),18)),"",INDEX($A$34:$T$162,MATCH($B249,$B$34:$B$162,0),18))</f>
        <v/>
      </c>
      <c r="S249" s="48" t="str">
        <f>IF(ISNA(INDEX($A$34:$T$162,MATCH($B249,$B$34:$B$162,0),19)),"",INDEX($A$34:$T$162,MATCH($B249,$B$34:$B$162,0),19))</f>
        <v/>
      </c>
      <c r="T249" s="29" t="s">
        <v>38</v>
      </c>
    </row>
    <row r="250" spans="1:20" hidden="1" x14ac:dyDescent="0.2">
      <c r="A250" s="28" t="s">
        <v>25</v>
      </c>
      <c r="B250" s="127"/>
      <c r="C250" s="127"/>
      <c r="D250" s="127"/>
      <c r="E250" s="127"/>
      <c r="F250" s="127"/>
      <c r="G250" s="127"/>
      <c r="H250" s="127"/>
      <c r="I250" s="127"/>
      <c r="J250" s="35">
        <f t="shared" ref="J250:P250" si="73">SUM(J246:J249)</f>
        <v>0</v>
      </c>
      <c r="K250" s="35">
        <f t="shared" si="73"/>
        <v>0</v>
      </c>
      <c r="L250" s="35">
        <f t="shared" si="73"/>
        <v>0</v>
      </c>
      <c r="M250" s="35">
        <f t="shared" si="73"/>
        <v>0</v>
      </c>
      <c r="N250" s="35">
        <f t="shared" si="73"/>
        <v>0</v>
      </c>
      <c r="O250" s="35">
        <f t="shared" si="73"/>
        <v>0</v>
      </c>
      <c r="P250" s="35">
        <f t="shared" si="73"/>
        <v>0</v>
      </c>
      <c r="Q250" s="28">
        <f>COUNTIF(Q246:Q249,"E")</f>
        <v>0</v>
      </c>
      <c r="R250" s="28">
        <f>COUNTIF(R246:R249,"C")</f>
        <v>0</v>
      </c>
      <c r="S250" s="28">
        <f>COUNTIF(S246:S249,"VP")</f>
        <v>0</v>
      </c>
      <c r="T250" s="49"/>
    </row>
    <row r="251" spans="1:20" ht="18" hidden="1" customHeight="1" x14ac:dyDescent="0.2">
      <c r="A251" s="156" t="s">
        <v>76</v>
      </c>
      <c r="B251" s="157"/>
      <c r="C251" s="157"/>
      <c r="D251" s="157"/>
      <c r="E251" s="157"/>
      <c r="F251" s="157"/>
      <c r="G251" s="157"/>
      <c r="H251" s="157"/>
      <c r="I251" s="158"/>
      <c r="J251" s="35">
        <f t="shared" ref="J251:S251" si="74">SUM(J244,J250)</f>
        <v>0</v>
      </c>
      <c r="K251" s="35">
        <f t="shared" si="74"/>
        <v>0</v>
      </c>
      <c r="L251" s="35">
        <f t="shared" si="74"/>
        <v>0</v>
      </c>
      <c r="M251" s="35">
        <f t="shared" si="74"/>
        <v>0</v>
      </c>
      <c r="N251" s="35">
        <f t="shared" si="74"/>
        <v>0</v>
      </c>
      <c r="O251" s="35">
        <f t="shared" si="74"/>
        <v>0</v>
      </c>
      <c r="P251" s="35">
        <f t="shared" si="74"/>
        <v>0</v>
      </c>
      <c r="Q251" s="35">
        <f t="shared" si="74"/>
        <v>0</v>
      </c>
      <c r="R251" s="35">
        <f t="shared" si="74"/>
        <v>0</v>
      </c>
      <c r="S251" s="35">
        <f t="shared" si="74"/>
        <v>0</v>
      </c>
      <c r="T251" s="36"/>
    </row>
    <row r="252" spans="1:20" ht="15.75" hidden="1" customHeight="1" x14ac:dyDescent="0.2">
      <c r="A252" s="159" t="s">
        <v>48</v>
      </c>
      <c r="B252" s="160"/>
      <c r="C252" s="160"/>
      <c r="D252" s="160"/>
      <c r="E252" s="160"/>
      <c r="F252" s="160"/>
      <c r="G252" s="160"/>
      <c r="H252" s="160"/>
      <c r="I252" s="160"/>
      <c r="J252" s="161"/>
      <c r="K252" s="35">
        <f t="shared" ref="K252:P252" si="75">K244*14+K250*12</f>
        <v>0</v>
      </c>
      <c r="L252" s="35">
        <f t="shared" si="75"/>
        <v>0</v>
      </c>
      <c r="M252" s="35">
        <f t="shared" si="75"/>
        <v>0</v>
      </c>
      <c r="N252" s="35">
        <f t="shared" si="75"/>
        <v>0</v>
      </c>
      <c r="O252" s="35">
        <f t="shared" si="75"/>
        <v>0</v>
      </c>
      <c r="P252" s="35">
        <f t="shared" si="75"/>
        <v>0</v>
      </c>
      <c r="Q252" s="165"/>
      <c r="R252" s="166"/>
      <c r="S252" s="166"/>
      <c r="T252" s="167"/>
    </row>
    <row r="253" spans="1:20" ht="13.5" hidden="1" customHeight="1" x14ac:dyDescent="0.2">
      <c r="A253" s="162"/>
      <c r="B253" s="163"/>
      <c r="C253" s="163"/>
      <c r="D253" s="163"/>
      <c r="E253" s="163"/>
      <c r="F253" s="163"/>
      <c r="G253" s="163"/>
      <c r="H253" s="163"/>
      <c r="I253" s="163"/>
      <c r="J253" s="164"/>
      <c r="K253" s="171">
        <f>SUM(K252:M252)</f>
        <v>0</v>
      </c>
      <c r="L253" s="172"/>
      <c r="M253" s="173"/>
      <c r="N253" s="174">
        <f>SUM(N252:O252)</f>
        <v>0</v>
      </c>
      <c r="O253" s="175"/>
      <c r="P253" s="176"/>
      <c r="Q253" s="168"/>
      <c r="R253" s="169"/>
      <c r="S253" s="169"/>
      <c r="T253" s="170"/>
    </row>
    <row r="254" spans="1:20" ht="15" hidden="1" customHeight="1" x14ac:dyDescent="0.2">
      <c r="A254" s="40"/>
      <c r="B254" s="40"/>
      <c r="C254" s="40"/>
      <c r="D254" s="40"/>
      <c r="E254" s="40"/>
      <c r="F254" s="40"/>
      <c r="G254" s="40"/>
      <c r="H254" s="40"/>
      <c r="I254" s="40"/>
      <c r="J254" s="40"/>
      <c r="K254" s="40"/>
      <c r="L254" s="40"/>
      <c r="M254" s="40"/>
      <c r="N254" s="40"/>
      <c r="O254" s="40"/>
      <c r="P254" s="40"/>
      <c r="Q254" s="40"/>
      <c r="R254" s="40"/>
      <c r="S254" s="40"/>
      <c r="T254" s="40"/>
    </row>
    <row r="255" spans="1:20" ht="15.75" hidden="1" customHeight="1" x14ac:dyDescent="0.2">
      <c r="A255" s="40"/>
      <c r="B255" s="2"/>
      <c r="C255" s="2"/>
      <c r="D255" s="2"/>
      <c r="E255" s="2"/>
      <c r="F255" s="2"/>
      <c r="G255" s="2"/>
      <c r="H255" s="40"/>
      <c r="I255" s="40"/>
      <c r="J255" s="40"/>
      <c r="K255" s="40"/>
      <c r="L255" s="40"/>
      <c r="M255" s="2"/>
      <c r="N255" s="2"/>
      <c r="O255" s="2"/>
      <c r="P255" s="2"/>
      <c r="Q255" s="2"/>
      <c r="R255" s="2"/>
      <c r="S255" s="2"/>
      <c r="T255" s="40"/>
    </row>
    <row r="256" spans="1:20" ht="17.25" hidden="1" customHeight="1" x14ac:dyDescent="0.2">
      <c r="A256" s="127" t="s">
        <v>71</v>
      </c>
      <c r="B256" s="132"/>
      <c r="C256" s="132"/>
      <c r="D256" s="132"/>
      <c r="E256" s="132"/>
      <c r="F256" s="132"/>
      <c r="G256" s="132"/>
      <c r="H256" s="132"/>
      <c r="I256" s="132"/>
      <c r="J256" s="132"/>
      <c r="K256" s="132"/>
      <c r="L256" s="132"/>
      <c r="M256" s="132"/>
      <c r="N256" s="132"/>
      <c r="O256" s="132"/>
      <c r="P256" s="132"/>
      <c r="Q256" s="132"/>
      <c r="R256" s="132"/>
      <c r="S256" s="132"/>
      <c r="T256" s="132"/>
    </row>
    <row r="257" spans="1:20" ht="21.75" hidden="1" customHeight="1" x14ac:dyDescent="0.2">
      <c r="A257" s="127" t="s">
        <v>27</v>
      </c>
      <c r="B257" s="127" t="s">
        <v>26</v>
      </c>
      <c r="C257" s="127"/>
      <c r="D257" s="127"/>
      <c r="E257" s="127"/>
      <c r="F257" s="127"/>
      <c r="G257" s="127"/>
      <c r="H257" s="127"/>
      <c r="I257" s="127"/>
      <c r="J257" s="127" t="s">
        <v>40</v>
      </c>
      <c r="K257" s="127" t="s">
        <v>24</v>
      </c>
      <c r="L257" s="127"/>
      <c r="M257" s="127"/>
      <c r="N257" s="127" t="s">
        <v>41</v>
      </c>
      <c r="O257" s="127"/>
      <c r="P257" s="127"/>
      <c r="Q257" s="127" t="s">
        <v>23</v>
      </c>
      <c r="R257" s="127"/>
      <c r="S257" s="127"/>
      <c r="T257" s="127" t="s">
        <v>22</v>
      </c>
    </row>
    <row r="258" spans="1:20" hidden="1" x14ac:dyDescent="0.2">
      <c r="A258" s="127"/>
      <c r="B258" s="127"/>
      <c r="C258" s="127"/>
      <c r="D258" s="127"/>
      <c r="E258" s="127"/>
      <c r="F258" s="127"/>
      <c r="G258" s="127"/>
      <c r="H258" s="127"/>
      <c r="I258" s="127"/>
      <c r="J258" s="127"/>
      <c r="K258" s="28" t="s">
        <v>28</v>
      </c>
      <c r="L258" s="28" t="s">
        <v>29</v>
      </c>
      <c r="M258" s="28" t="s">
        <v>30</v>
      </c>
      <c r="N258" s="28" t="s">
        <v>34</v>
      </c>
      <c r="O258" s="28" t="s">
        <v>7</v>
      </c>
      <c r="P258" s="28" t="s">
        <v>31</v>
      </c>
      <c r="Q258" s="28" t="s">
        <v>32</v>
      </c>
      <c r="R258" s="28" t="s">
        <v>28</v>
      </c>
      <c r="S258" s="28" t="s">
        <v>33</v>
      </c>
      <c r="T258" s="127"/>
    </row>
    <row r="259" spans="1:20" ht="18.75" hidden="1" customHeight="1" x14ac:dyDescent="0.2">
      <c r="A259" s="128" t="s">
        <v>66</v>
      </c>
      <c r="B259" s="181"/>
      <c r="C259" s="181"/>
      <c r="D259" s="181"/>
      <c r="E259" s="181"/>
      <c r="F259" s="181"/>
      <c r="G259" s="181"/>
      <c r="H259" s="181"/>
      <c r="I259" s="181"/>
      <c r="J259" s="181"/>
      <c r="K259" s="181"/>
      <c r="L259" s="181"/>
      <c r="M259" s="181"/>
      <c r="N259" s="181"/>
      <c r="O259" s="181"/>
      <c r="P259" s="181"/>
      <c r="Q259" s="181"/>
      <c r="R259" s="181"/>
      <c r="S259" s="181"/>
      <c r="T259" s="129"/>
    </row>
    <row r="260" spans="1:20" hidden="1" x14ac:dyDescent="0.2">
      <c r="A260" s="47" t="str">
        <f>IF(ISNA(INDEX($A$34:$T$162,MATCH($B260,$B$34:$B$162,0),1)),"",INDEX($A$34:$T$162,MATCH($B260,$B$34:$B$162,0),1))</f>
        <v/>
      </c>
      <c r="B260" s="63" t="s">
        <v>59</v>
      </c>
      <c r="C260" s="63"/>
      <c r="D260" s="63"/>
      <c r="E260" s="63"/>
      <c r="F260" s="63"/>
      <c r="G260" s="63"/>
      <c r="H260" s="63"/>
      <c r="I260" s="63"/>
      <c r="J260" s="32" t="str">
        <f>IF(ISNA(INDEX($A$34:$T$162,MATCH($B260,$B$34:$B$162,0),10)),"",INDEX($A$34:$T$162,MATCH($B260,$B$34:$B$162,0),10))</f>
        <v/>
      </c>
      <c r="K260" s="32" t="str">
        <f>IF(ISNA(INDEX($A$34:$T$162,MATCH($B260,$B$34:$B$162,0),11)),"",INDEX($A$34:$T$162,MATCH($B260,$B$34:$B$162,0),11))</f>
        <v/>
      </c>
      <c r="L260" s="32" t="str">
        <f>IF(ISNA(INDEX($A$34:$T$162,MATCH($B260,$B$34:$B$162,0),12)),"",INDEX($A$34:$T$162,MATCH($B260,$B$34:$B$162,0),12))</f>
        <v/>
      </c>
      <c r="M260" s="32" t="str">
        <f>IF(ISNA(INDEX($A$34:$T$162,MATCH($B260,$B$34:$B$162,0),13)),"",INDEX($A$34:$T$162,MATCH($B260,$B$34:$B$162,0),13))</f>
        <v/>
      </c>
      <c r="N260" s="32" t="str">
        <f>IF(ISNA(INDEX($A$34:$T$162,MATCH($B260,$B$34:$B$162,0),14)),"",INDEX($A$34:$T$162,MATCH($B260,$B$34:$B$162,0),14))</f>
        <v/>
      </c>
      <c r="O260" s="32" t="str">
        <f>IF(ISNA(INDEX($A$34:$T$162,MATCH($B260,$B$34:$B$162,0),15)),"",INDEX($A$34:$T$162,MATCH($B260,$B$34:$B$162,0),15))</f>
        <v/>
      </c>
      <c r="P260" s="32" t="str">
        <f>IF(ISNA(INDEX($A$34:$T$162,MATCH($B260,$B$34:$B$162,0),16)),"",INDEX($A$34:$T$162,MATCH($B260,$B$34:$B$162,0),16))</f>
        <v/>
      </c>
      <c r="Q260" s="48" t="str">
        <f>IF(ISNA(INDEX($A$34:$T$162,MATCH($B260,$B$34:$B$162,0),17)),"",INDEX($A$34:$T$162,MATCH($B260,$B$34:$B$162,0),17))</f>
        <v/>
      </c>
      <c r="R260" s="48" t="str">
        <f>IF(ISNA(INDEX($A$34:$T$162,MATCH($B260,$B$34:$B$162,0),18)),"",INDEX($A$34:$T$162,MATCH($B260,$B$34:$B$162,0),18))</f>
        <v/>
      </c>
      <c r="S260" s="48" t="str">
        <f>IF(ISNA(INDEX($A$34:$T$162,MATCH($B260,$B$34:$B$162,0),19)),"",INDEX($A$34:$T$162,MATCH($B260,$B$34:$B$162,0),19))</f>
        <v/>
      </c>
      <c r="T260" s="29" t="s">
        <v>39</v>
      </c>
    </row>
    <row r="261" spans="1:20" hidden="1" x14ac:dyDescent="0.2">
      <c r="A261" s="47" t="str">
        <f>IF(ISNA(INDEX($A$34:$T$162,MATCH($B261,$B$34:$B$162,0),1)),"",INDEX($A$34:$T$162,MATCH($B261,$B$34:$B$162,0),1))</f>
        <v/>
      </c>
      <c r="B261" s="63"/>
      <c r="C261" s="63"/>
      <c r="D261" s="63"/>
      <c r="E261" s="63"/>
      <c r="F261" s="63"/>
      <c r="G261" s="63"/>
      <c r="H261" s="63"/>
      <c r="I261" s="63"/>
      <c r="J261" s="32" t="str">
        <f>IF(ISNA(INDEX($A$34:$T$162,MATCH($B261,$B$34:$B$162,0),10)),"",INDEX($A$34:$T$162,MATCH($B261,$B$34:$B$162,0),10))</f>
        <v/>
      </c>
      <c r="K261" s="32" t="str">
        <f>IF(ISNA(INDEX($A$34:$T$162,MATCH($B261,$B$34:$B$162,0),11)),"",INDEX($A$34:$T$162,MATCH($B261,$B$34:$B$162,0),11))</f>
        <v/>
      </c>
      <c r="L261" s="32" t="str">
        <f>IF(ISNA(INDEX($A$34:$T$162,MATCH($B261,$B$34:$B$162,0),12)),"",INDEX($A$34:$T$162,MATCH($B261,$B$34:$B$162,0),12))</f>
        <v/>
      </c>
      <c r="M261" s="32" t="str">
        <f>IF(ISNA(INDEX($A$34:$T$162,MATCH($B261,$B$34:$B$162,0),13)),"",INDEX($A$34:$T$162,MATCH($B261,$B$34:$B$162,0),13))</f>
        <v/>
      </c>
      <c r="N261" s="32" t="str">
        <f>IF(ISNA(INDEX($A$34:$T$162,MATCH($B261,$B$34:$B$162,0),14)),"",INDEX($A$34:$T$162,MATCH($B261,$B$34:$B$162,0),14))</f>
        <v/>
      </c>
      <c r="O261" s="32" t="str">
        <f>IF(ISNA(INDEX($A$34:$T$162,MATCH($B261,$B$34:$B$162,0),15)),"",INDEX($A$34:$T$162,MATCH($B261,$B$34:$B$162,0),15))</f>
        <v/>
      </c>
      <c r="P261" s="32" t="str">
        <f>IF(ISNA(INDEX($A$34:$T$162,MATCH($B261,$B$34:$B$162,0),16)),"",INDEX($A$34:$T$162,MATCH($B261,$B$34:$B$162,0),16))</f>
        <v/>
      </c>
      <c r="Q261" s="48" t="str">
        <f>IF(ISNA(INDEX($A$34:$T$162,MATCH($B261,$B$34:$B$162,0),17)),"",INDEX($A$34:$T$162,MATCH($B261,$B$34:$B$162,0),17))</f>
        <v/>
      </c>
      <c r="R261" s="48" t="str">
        <f>IF(ISNA(INDEX($A$34:$T$162,MATCH($B261,$B$34:$B$162,0),18)),"",INDEX($A$34:$T$162,MATCH($B261,$B$34:$B$162,0),18))</f>
        <v/>
      </c>
      <c r="S261" s="48" t="str">
        <f>IF(ISNA(INDEX($A$34:$T$162,MATCH($B261,$B$34:$B$162,0),19)),"",INDEX($A$34:$T$162,MATCH($B261,$B$34:$B$162,0),19))</f>
        <v/>
      </c>
      <c r="T261" s="29" t="s">
        <v>39</v>
      </c>
    </row>
    <row r="262" spans="1:20" hidden="1" x14ac:dyDescent="0.2">
      <c r="A262" s="47" t="str">
        <f>IF(ISNA(INDEX($A$34:$T$162,MATCH($B262,$B$34:$B$162,0),1)),"",INDEX($A$34:$T$162,MATCH($B262,$B$34:$B$162,0),1))</f>
        <v/>
      </c>
      <c r="B262" s="63"/>
      <c r="C262" s="63"/>
      <c r="D262" s="63"/>
      <c r="E262" s="63"/>
      <c r="F262" s="63"/>
      <c r="G262" s="63"/>
      <c r="H262" s="63"/>
      <c r="I262" s="63"/>
      <c r="J262" s="32" t="str">
        <f>IF(ISNA(INDEX($A$34:$T$162,MATCH($B262,$B$34:$B$162,0),10)),"",INDEX($A$34:$T$162,MATCH($B262,$B$34:$B$162,0),10))</f>
        <v/>
      </c>
      <c r="K262" s="32" t="str">
        <f>IF(ISNA(INDEX($A$34:$T$162,MATCH($B262,$B$34:$B$162,0),11)),"",INDEX($A$34:$T$162,MATCH($B262,$B$34:$B$162,0),11))</f>
        <v/>
      </c>
      <c r="L262" s="32" t="str">
        <f>IF(ISNA(INDEX($A$34:$T$162,MATCH($B262,$B$34:$B$162,0),12)),"",INDEX($A$34:$T$162,MATCH($B262,$B$34:$B$162,0),12))</f>
        <v/>
      </c>
      <c r="M262" s="32" t="str">
        <f>IF(ISNA(INDEX($A$34:$T$162,MATCH($B262,$B$34:$B$162,0),13)),"",INDEX($A$34:$T$162,MATCH($B262,$B$34:$B$162,0),13))</f>
        <v/>
      </c>
      <c r="N262" s="32" t="str">
        <f>IF(ISNA(INDEX($A$34:$T$162,MATCH($B262,$B$34:$B$162,0),14)),"",INDEX($A$34:$T$162,MATCH($B262,$B$34:$B$162,0),14))</f>
        <v/>
      </c>
      <c r="O262" s="32" t="str">
        <f>IF(ISNA(INDEX($A$34:$T$162,MATCH($B262,$B$34:$B$162,0),15)),"",INDEX($A$34:$T$162,MATCH($B262,$B$34:$B$162,0),15))</f>
        <v/>
      </c>
      <c r="P262" s="32" t="str">
        <f>IF(ISNA(INDEX($A$34:$T$162,MATCH($B262,$B$34:$B$162,0),16)),"",INDEX($A$34:$T$162,MATCH($B262,$B$34:$B$162,0),16))</f>
        <v/>
      </c>
      <c r="Q262" s="48" t="str">
        <f>IF(ISNA(INDEX($A$34:$T$162,MATCH($B262,$B$34:$B$162,0),17)),"",INDEX($A$34:$T$162,MATCH($B262,$B$34:$B$162,0),17))</f>
        <v/>
      </c>
      <c r="R262" s="48" t="str">
        <f>IF(ISNA(INDEX($A$34:$T$162,MATCH($B262,$B$34:$B$162,0),18)),"",INDEX($A$34:$T$162,MATCH($B262,$B$34:$B$162,0),18))</f>
        <v/>
      </c>
      <c r="S262" s="48" t="str">
        <f>IF(ISNA(INDEX($A$34:$T$162,MATCH($B262,$B$34:$B$162,0),19)),"",INDEX($A$34:$T$162,MATCH($B262,$B$34:$B$162,0),19))</f>
        <v/>
      </c>
      <c r="T262" s="29" t="s">
        <v>39</v>
      </c>
    </row>
    <row r="263" spans="1:20" hidden="1" x14ac:dyDescent="0.2">
      <c r="A263" s="47" t="str">
        <f>IF(ISNA(INDEX($A$34:$T$162,MATCH($B263,$B$34:$B$162,0),1)),"",INDEX($A$34:$T$162,MATCH($B263,$B$34:$B$162,0),1))</f>
        <v/>
      </c>
      <c r="B263" s="63"/>
      <c r="C263" s="63"/>
      <c r="D263" s="63"/>
      <c r="E263" s="63"/>
      <c r="F263" s="63"/>
      <c r="G263" s="63"/>
      <c r="H263" s="63"/>
      <c r="I263" s="63"/>
      <c r="J263" s="32" t="str">
        <f>IF(ISNA(INDEX($A$34:$T$162,MATCH($B263,$B$34:$B$162,0),10)),"",INDEX($A$34:$T$162,MATCH($B263,$B$34:$B$162,0),10))</f>
        <v/>
      </c>
      <c r="K263" s="32" t="str">
        <f>IF(ISNA(INDEX($A$34:$T$162,MATCH($B263,$B$34:$B$162,0),11)),"",INDEX($A$34:$T$162,MATCH($B263,$B$34:$B$162,0),11))</f>
        <v/>
      </c>
      <c r="L263" s="32" t="str">
        <f>IF(ISNA(INDEX($A$34:$T$162,MATCH($B263,$B$34:$B$162,0),12)),"",INDEX($A$34:$T$162,MATCH($B263,$B$34:$B$162,0),12))</f>
        <v/>
      </c>
      <c r="M263" s="32" t="str">
        <f>IF(ISNA(INDEX($A$34:$T$162,MATCH($B263,$B$34:$B$162,0),13)),"",INDEX($A$34:$T$162,MATCH($B263,$B$34:$B$162,0),13))</f>
        <v/>
      </c>
      <c r="N263" s="32" t="str">
        <f>IF(ISNA(INDEX($A$34:$T$162,MATCH($B263,$B$34:$B$162,0),14)),"",INDEX($A$34:$T$162,MATCH($B263,$B$34:$B$162,0),14))</f>
        <v/>
      </c>
      <c r="O263" s="32" t="str">
        <f>IF(ISNA(INDEX($A$34:$T$162,MATCH($B263,$B$34:$B$162,0),15)),"",INDEX($A$34:$T$162,MATCH($B263,$B$34:$B$162,0),15))</f>
        <v/>
      </c>
      <c r="P263" s="32" t="str">
        <f>IF(ISNA(INDEX($A$34:$T$162,MATCH($B263,$B$34:$B$162,0),16)),"",INDEX($A$34:$T$162,MATCH($B263,$B$34:$B$162,0),16))</f>
        <v/>
      </c>
      <c r="Q263" s="48" t="str">
        <f>IF(ISNA(INDEX($A$34:$T$162,MATCH($B263,$B$34:$B$162,0),17)),"",INDEX($A$34:$T$162,MATCH($B263,$B$34:$B$162,0),17))</f>
        <v/>
      </c>
      <c r="R263" s="48" t="str">
        <f>IF(ISNA(INDEX($A$34:$T$162,MATCH($B263,$B$34:$B$162,0),18)),"",INDEX($A$34:$T$162,MATCH($B263,$B$34:$B$162,0),18))</f>
        <v/>
      </c>
      <c r="S263" s="48" t="str">
        <f>IF(ISNA(INDEX($A$34:$T$162,MATCH($B263,$B$34:$B$162,0),19)),"",INDEX($A$34:$T$162,MATCH($B263,$B$34:$B$162,0),19))</f>
        <v/>
      </c>
      <c r="T263" s="29" t="s">
        <v>39</v>
      </c>
    </row>
    <row r="264" spans="1:20" hidden="1" x14ac:dyDescent="0.2">
      <c r="A264" s="47" t="str">
        <f>IF(ISNA(INDEX($A$34:$T$162,MATCH($B264,$B$34:$B$162,0),1)),"",INDEX($A$34:$T$162,MATCH($B264,$B$34:$B$162,0),1))</f>
        <v/>
      </c>
      <c r="B264" s="63"/>
      <c r="C264" s="63"/>
      <c r="D264" s="63"/>
      <c r="E264" s="63"/>
      <c r="F264" s="63"/>
      <c r="G264" s="63"/>
      <c r="H264" s="63"/>
      <c r="I264" s="63"/>
      <c r="J264" s="32" t="str">
        <f>IF(ISNA(INDEX($A$34:$T$162,MATCH($B264,$B$34:$B$162,0),10)),"",INDEX($A$34:$T$162,MATCH($B264,$B$34:$B$162,0),10))</f>
        <v/>
      </c>
      <c r="K264" s="32" t="str">
        <f>IF(ISNA(INDEX($A$34:$T$162,MATCH($B264,$B$34:$B$162,0),11)),"",INDEX($A$34:$T$162,MATCH($B264,$B$34:$B$162,0),11))</f>
        <v/>
      </c>
      <c r="L264" s="32" t="str">
        <f>IF(ISNA(INDEX($A$34:$T$162,MATCH($B264,$B$34:$B$162,0),12)),"",INDEX($A$34:$T$162,MATCH($B264,$B$34:$B$162,0),12))</f>
        <v/>
      </c>
      <c r="M264" s="32" t="str">
        <f>IF(ISNA(INDEX($A$34:$T$162,MATCH($B264,$B$34:$B$162,0),13)),"",INDEX($A$34:$T$162,MATCH($B264,$B$34:$B$162,0),13))</f>
        <v/>
      </c>
      <c r="N264" s="32" t="str">
        <f>IF(ISNA(INDEX($A$34:$T$162,MATCH($B264,$B$34:$B$162,0),14)),"",INDEX($A$34:$T$162,MATCH($B264,$B$34:$B$162,0),14))</f>
        <v/>
      </c>
      <c r="O264" s="32" t="str">
        <f>IF(ISNA(INDEX($A$34:$T$162,MATCH($B264,$B$34:$B$162,0),15)),"",INDEX($A$34:$T$162,MATCH($B264,$B$34:$B$162,0),15))</f>
        <v/>
      </c>
      <c r="P264" s="32" t="str">
        <f>IF(ISNA(INDEX($A$34:$T$162,MATCH($B264,$B$34:$B$162,0),16)),"",INDEX($A$34:$T$162,MATCH($B264,$B$34:$B$162,0),16))</f>
        <v/>
      </c>
      <c r="Q264" s="48" t="str">
        <f>IF(ISNA(INDEX($A$34:$T$162,MATCH($B264,$B$34:$B$162,0),17)),"",INDEX($A$34:$T$162,MATCH($B264,$B$34:$B$162,0),17))</f>
        <v/>
      </c>
      <c r="R264" s="48" t="str">
        <f>IF(ISNA(INDEX($A$34:$T$162,MATCH($B264,$B$34:$B$162,0),18)),"",INDEX($A$34:$T$162,MATCH($B264,$B$34:$B$162,0),18))</f>
        <v/>
      </c>
      <c r="S264" s="48" t="str">
        <f>IF(ISNA(INDEX($A$34:$T$162,MATCH($B264,$B$34:$B$162,0),19)),"",INDEX($A$34:$T$162,MATCH($B264,$B$34:$B$162,0),19))</f>
        <v/>
      </c>
      <c r="T264" s="29" t="s">
        <v>39</v>
      </c>
    </row>
    <row r="265" spans="1:20" hidden="1" x14ac:dyDescent="0.2">
      <c r="A265" s="47" t="str">
        <f>IF(ISNA(INDEX($A$34:$T$162,MATCH($B265,$B$34:$B$162,0),1)),"",INDEX($A$34:$T$162,MATCH($B265,$B$34:$B$162,0),1))</f>
        <v/>
      </c>
      <c r="B265" s="63"/>
      <c r="C265" s="63"/>
      <c r="D265" s="63"/>
      <c r="E265" s="63"/>
      <c r="F265" s="63"/>
      <c r="G265" s="63"/>
      <c r="H265" s="63"/>
      <c r="I265" s="63"/>
      <c r="J265" s="32" t="str">
        <f>IF(ISNA(INDEX($A$34:$T$162,MATCH($B265,$B$34:$B$162,0),10)),"",INDEX($A$34:$T$162,MATCH($B265,$B$34:$B$162,0),10))</f>
        <v/>
      </c>
      <c r="K265" s="32" t="str">
        <f>IF(ISNA(INDEX($A$34:$T$162,MATCH($B265,$B$34:$B$162,0),11)),"",INDEX($A$34:$T$162,MATCH($B265,$B$34:$B$162,0),11))</f>
        <v/>
      </c>
      <c r="L265" s="32" t="str">
        <f>IF(ISNA(INDEX($A$34:$T$162,MATCH($B265,$B$34:$B$162,0),12)),"",INDEX($A$34:$T$162,MATCH($B265,$B$34:$B$162,0),12))</f>
        <v/>
      </c>
      <c r="M265" s="32" t="str">
        <f>IF(ISNA(INDEX($A$34:$T$162,MATCH($B265,$B$34:$B$162,0),13)),"",INDEX($A$34:$T$162,MATCH($B265,$B$34:$B$162,0),13))</f>
        <v/>
      </c>
      <c r="N265" s="32" t="str">
        <f>IF(ISNA(INDEX($A$34:$T$162,MATCH($B265,$B$34:$B$162,0),14)),"",INDEX($A$34:$T$162,MATCH($B265,$B$34:$B$162,0),14))</f>
        <v/>
      </c>
      <c r="O265" s="32" t="str">
        <f>IF(ISNA(INDEX($A$34:$T$162,MATCH($B265,$B$34:$B$162,0),15)),"",INDEX($A$34:$T$162,MATCH($B265,$B$34:$B$162,0),15))</f>
        <v/>
      </c>
      <c r="P265" s="32" t="str">
        <f>IF(ISNA(INDEX($A$34:$T$162,MATCH($B265,$B$34:$B$162,0),16)),"",INDEX($A$34:$T$162,MATCH($B265,$B$34:$B$162,0),16))</f>
        <v/>
      </c>
      <c r="Q265" s="48" t="str">
        <f>IF(ISNA(INDEX($A$34:$T$162,MATCH($B265,$B$34:$B$162,0),17)),"",INDEX($A$34:$T$162,MATCH($B265,$B$34:$B$162,0),17))</f>
        <v/>
      </c>
      <c r="R265" s="48" t="str">
        <f>IF(ISNA(INDEX($A$34:$T$162,MATCH($B265,$B$34:$B$162,0),18)),"",INDEX($A$34:$T$162,MATCH($B265,$B$34:$B$162,0),18))</f>
        <v/>
      </c>
      <c r="S265" s="48" t="str">
        <f>IF(ISNA(INDEX($A$34:$T$162,MATCH($B265,$B$34:$B$162,0),19)),"",INDEX($A$34:$T$162,MATCH($B265,$B$34:$B$162,0),19))</f>
        <v/>
      </c>
      <c r="T265" s="29" t="s">
        <v>39</v>
      </c>
    </row>
    <row r="266" spans="1:20" hidden="1" x14ac:dyDescent="0.2">
      <c r="A266" s="47" t="str">
        <f>IF(ISNA(INDEX($A$34:$T$162,MATCH($B266,$B$34:$B$162,0),1)),"",INDEX($A$34:$T$162,MATCH($B266,$B$34:$B$162,0),1))</f>
        <v/>
      </c>
      <c r="B266" s="63"/>
      <c r="C266" s="63"/>
      <c r="D266" s="63"/>
      <c r="E266" s="63"/>
      <c r="F266" s="63"/>
      <c r="G266" s="63"/>
      <c r="H266" s="63"/>
      <c r="I266" s="63"/>
      <c r="J266" s="32" t="str">
        <f>IF(ISNA(INDEX($A$34:$T$162,MATCH($B266,$B$34:$B$162,0),10)),"",INDEX($A$34:$T$162,MATCH($B266,$B$34:$B$162,0),10))</f>
        <v/>
      </c>
      <c r="K266" s="32" t="str">
        <f>IF(ISNA(INDEX($A$34:$T$162,MATCH($B266,$B$34:$B$162,0),11)),"",INDEX($A$34:$T$162,MATCH($B266,$B$34:$B$162,0),11))</f>
        <v/>
      </c>
      <c r="L266" s="32" t="str">
        <f>IF(ISNA(INDEX($A$34:$T$162,MATCH($B266,$B$34:$B$162,0),12)),"",INDEX($A$34:$T$162,MATCH($B266,$B$34:$B$162,0),12))</f>
        <v/>
      </c>
      <c r="M266" s="32" t="str">
        <f>IF(ISNA(INDEX($A$34:$T$162,MATCH($B266,$B$34:$B$162,0),13)),"",INDEX($A$34:$T$162,MATCH($B266,$B$34:$B$162,0),13))</f>
        <v/>
      </c>
      <c r="N266" s="32" t="str">
        <f>IF(ISNA(INDEX($A$34:$T$162,MATCH($B266,$B$34:$B$162,0),14)),"",INDEX($A$34:$T$162,MATCH($B266,$B$34:$B$162,0),14))</f>
        <v/>
      </c>
      <c r="O266" s="32" t="str">
        <f>IF(ISNA(INDEX($A$34:$T$162,MATCH($B266,$B$34:$B$162,0),15)),"",INDEX($A$34:$T$162,MATCH($B266,$B$34:$B$162,0),15))</f>
        <v/>
      </c>
      <c r="P266" s="32" t="str">
        <f>IF(ISNA(INDEX($A$34:$T$162,MATCH($B266,$B$34:$B$162,0),16)),"",INDEX($A$34:$T$162,MATCH($B266,$B$34:$B$162,0),16))</f>
        <v/>
      </c>
      <c r="Q266" s="48" t="str">
        <f>IF(ISNA(INDEX($A$34:$T$162,MATCH($B266,$B$34:$B$162,0),17)),"",INDEX($A$34:$T$162,MATCH($B266,$B$34:$B$162,0),17))</f>
        <v/>
      </c>
      <c r="R266" s="48" t="str">
        <f>IF(ISNA(INDEX($A$34:$T$162,MATCH($B266,$B$34:$B$162,0),18)),"",INDEX($A$34:$T$162,MATCH($B266,$B$34:$B$162,0),18))</f>
        <v/>
      </c>
      <c r="S266" s="48" t="str">
        <f>IF(ISNA(INDEX($A$34:$T$162,MATCH($B266,$B$34:$B$162,0),19)),"",INDEX($A$34:$T$162,MATCH($B266,$B$34:$B$162,0),19))</f>
        <v/>
      </c>
      <c r="T266" s="29" t="s">
        <v>39</v>
      </c>
    </row>
    <row r="267" spans="1:20" hidden="1" x14ac:dyDescent="0.2">
      <c r="A267" s="47" t="str">
        <f>IF(ISNA(INDEX($A$34:$T$162,MATCH($B267,$B$34:$B$162,0),1)),"",INDEX($A$34:$T$162,MATCH($B267,$B$34:$B$162,0),1))</f>
        <v/>
      </c>
      <c r="B267" s="63"/>
      <c r="C267" s="63"/>
      <c r="D267" s="63"/>
      <c r="E267" s="63"/>
      <c r="F267" s="63"/>
      <c r="G267" s="63"/>
      <c r="H267" s="63"/>
      <c r="I267" s="63"/>
      <c r="J267" s="32" t="str">
        <f>IF(ISNA(INDEX($A$34:$T$162,MATCH($B267,$B$34:$B$162,0),10)),"",INDEX($A$34:$T$162,MATCH($B267,$B$34:$B$162,0),10))</f>
        <v/>
      </c>
      <c r="K267" s="32" t="str">
        <f>IF(ISNA(INDEX($A$34:$T$162,MATCH($B267,$B$34:$B$162,0),11)),"",INDEX($A$34:$T$162,MATCH($B267,$B$34:$B$162,0),11))</f>
        <v/>
      </c>
      <c r="L267" s="32" t="str">
        <f>IF(ISNA(INDEX($A$34:$T$162,MATCH($B267,$B$34:$B$162,0),12)),"",INDEX($A$34:$T$162,MATCH($B267,$B$34:$B$162,0),12))</f>
        <v/>
      </c>
      <c r="M267" s="32" t="str">
        <f>IF(ISNA(INDEX($A$34:$T$162,MATCH($B267,$B$34:$B$162,0),13)),"",INDEX($A$34:$T$162,MATCH($B267,$B$34:$B$162,0),13))</f>
        <v/>
      </c>
      <c r="N267" s="32" t="str">
        <f>IF(ISNA(INDEX($A$34:$T$162,MATCH($B267,$B$34:$B$162,0),14)),"",INDEX($A$34:$T$162,MATCH($B267,$B$34:$B$162,0),14))</f>
        <v/>
      </c>
      <c r="O267" s="32" t="str">
        <f>IF(ISNA(INDEX($A$34:$T$162,MATCH($B267,$B$34:$B$162,0),15)),"",INDEX($A$34:$T$162,MATCH($B267,$B$34:$B$162,0),15))</f>
        <v/>
      </c>
      <c r="P267" s="32" t="str">
        <f>IF(ISNA(INDEX($A$34:$T$162,MATCH($B267,$B$34:$B$162,0),16)),"",INDEX($A$34:$T$162,MATCH($B267,$B$34:$B$162,0),16))</f>
        <v/>
      </c>
      <c r="Q267" s="48" t="str">
        <f>IF(ISNA(INDEX($A$34:$T$162,MATCH($B267,$B$34:$B$162,0),17)),"",INDEX($A$34:$T$162,MATCH($B267,$B$34:$B$162,0),17))</f>
        <v/>
      </c>
      <c r="R267" s="48" t="str">
        <f>IF(ISNA(INDEX($A$34:$T$162,MATCH($B267,$B$34:$B$162,0),18)),"",INDEX($A$34:$T$162,MATCH($B267,$B$34:$B$162,0),18))</f>
        <v/>
      </c>
      <c r="S267" s="48" t="str">
        <f>IF(ISNA(INDEX($A$34:$T$162,MATCH($B267,$B$34:$B$162,0),19)),"",INDEX($A$34:$T$162,MATCH($B267,$B$34:$B$162,0),19))</f>
        <v/>
      </c>
      <c r="T267" s="29" t="s">
        <v>39</v>
      </c>
    </row>
    <row r="268" spans="1:20" hidden="1" x14ac:dyDescent="0.2">
      <c r="A268" s="47" t="str">
        <f>IF(ISNA(INDEX($A$34:$T$162,MATCH($B268,$B$34:$B$162,0),1)),"",INDEX($A$34:$T$162,MATCH($B268,$B$34:$B$162,0),1))</f>
        <v/>
      </c>
      <c r="B268" s="63"/>
      <c r="C268" s="63"/>
      <c r="D268" s="63"/>
      <c r="E268" s="63"/>
      <c r="F268" s="63"/>
      <c r="G268" s="63"/>
      <c r="H268" s="63"/>
      <c r="I268" s="63"/>
      <c r="J268" s="32" t="str">
        <f>IF(ISNA(INDEX($A$34:$T$162,MATCH($B268,$B$34:$B$162,0),10)),"",INDEX($A$34:$T$162,MATCH($B268,$B$34:$B$162,0),10))</f>
        <v/>
      </c>
      <c r="K268" s="32" t="str">
        <f>IF(ISNA(INDEX($A$34:$T$162,MATCH($B268,$B$34:$B$162,0),11)),"",INDEX($A$34:$T$162,MATCH($B268,$B$34:$B$162,0),11))</f>
        <v/>
      </c>
      <c r="L268" s="32" t="str">
        <f>IF(ISNA(INDEX($A$34:$T$162,MATCH($B268,$B$34:$B$162,0),12)),"",INDEX($A$34:$T$162,MATCH($B268,$B$34:$B$162,0),12))</f>
        <v/>
      </c>
      <c r="M268" s="32" t="str">
        <f>IF(ISNA(INDEX($A$34:$T$162,MATCH($B268,$B$34:$B$162,0),13)),"",INDEX($A$34:$T$162,MATCH($B268,$B$34:$B$162,0),13))</f>
        <v/>
      </c>
      <c r="N268" s="32" t="str">
        <f>IF(ISNA(INDEX($A$34:$T$162,MATCH($B268,$B$34:$B$162,0),14)),"",INDEX($A$34:$T$162,MATCH($B268,$B$34:$B$162,0),14))</f>
        <v/>
      </c>
      <c r="O268" s="32" t="str">
        <f>IF(ISNA(INDEX($A$34:$T$162,MATCH($B268,$B$34:$B$162,0),15)),"",INDEX($A$34:$T$162,MATCH($B268,$B$34:$B$162,0),15))</f>
        <v/>
      </c>
      <c r="P268" s="32" t="str">
        <f>IF(ISNA(INDEX($A$34:$T$162,MATCH($B268,$B$34:$B$162,0),16)),"",INDEX($A$34:$T$162,MATCH($B268,$B$34:$B$162,0),16))</f>
        <v/>
      </c>
      <c r="Q268" s="48" t="str">
        <f>IF(ISNA(INDEX($A$34:$T$162,MATCH($B268,$B$34:$B$162,0),17)),"",INDEX($A$34:$T$162,MATCH($B268,$B$34:$B$162,0),17))</f>
        <v/>
      </c>
      <c r="R268" s="48" t="str">
        <f>IF(ISNA(INDEX($A$34:$T$162,MATCH($B268,$B$34:$B$162,0),18)),"",INDEX($A$34:$T$162,MATCH($B268,$B$34:$B$162,0),18))</f>
        <v/>
      </c>
      <c r="S268" s="48" t="str">
        <f>IF(ISNA(INDEX($A$34:$T$162,MATCH($B268,$B$34:$B$162,0),19)),"",INDEX($A$34:$T$162,MATCH($B268,$B$34:$B$162,0),19))</f>
        <v/>
      </c>
      <c r="T268" s="29" t="s">
        <v>39</v>
      </c>
    </row>
    <row r="269" spans="1:20" hidden="1" x14ac:dyDescent="0.2">
      <c r="A269" s="47" t="str">
        <f>IF(ISNA(INDEX($A$34:$T$162,MATCH($B269,$B$34:$B$162,0),1)),"",INDEX($A$34:$T$162,MATCH($B269,$B$34:$B$162,0),1))</f>
        <v/>
      </c>
      <c r="B269" s="63"/>
      <c r="C269" s="63"/>
      <c r="D269" s="63"/>
      <c r="E269" s="63"/>
      <c r="F269" s="63"/>
      <c r="G269" s="63"/>
      <c r="H269" s="63"/>
      <c r="I269" s="63"/>
      <c r="J269" s="32" t="str">
        <f>IF(ISNA(INDEX($A$34:$T$162,MATCH($B269,$B$34:$B$162,0),10)),"",INDEX($A$34:$T$162,MATCH($B269,$B$34:$B$162,0),10))</f>
        <v/>
      </c>
      <c r="K269" s="32" t="str">
        <f>IF(ISNA(INDEX($A$34:$T$162,MATCH($B269,$B$34:$B$162,0),11)),"",INDEX($A$34:$T$162,MATCH($B269,$B$34:$B$162,0),11))</f>
        <v/>
      </c>
      <c r="L269" s="32" t="str">
        <f>IF(ISNA(INDEX($A$34:$T$162,MATCH($B269,$B$34:$B$162,0),12)),"",INDEX($A$34:$T$162,MATCH($B269,$B$34:$B$162,0),12))</f>
        <v/>
      </c>
      <c r="M269" s="32" t="str">
        <f>IF(ISNA(INDEX($A$34:$T$162,MATCH($B269,$B$34:$B$162,0),13)),"",INDEX($A$34:$T$162,MATCH($B269,$B$34:$B$162,0),13))</f>
        <v/>
      </c>
      <c r="N269" s="32" t="str">
        <f>IF(ISNA(INDEX($A$34:$T$162,MATCH($B269,$B$34:$B$162,0),14)),"",INDEX($A$34:$T$162,MATCH($B269,$B$34:$B$162,0),14))</f>
        <v/>
      </c>
      <c r="O269" s="32" t="str">
        <f>IF(ISNA(INDEX($A$34:$T$162,MATCH($B269,$B$34:$B$162,0),15)),"",INDEX($A$34:$T$162,MATCH($B269,$B$34:$B$162,0),15))</f>
        <v/>
      </c>
      <c r="P269" s="32" t="str">
        <f>IF(ISNA(INDEX($A$34:$T$162,MATCH($B269,$B$34:$B$162,0),16)),"",INDEX($A$34:$T$162,MATCH($B269,$B$34:$B$162,0),16))</f>
        <v/>
      </c>
      <c r="Q269" s="48" t="str">
        <f>IF(ISNA(INDEX($A$34:$T$162,MATCH($B269,$B$34:$B$162,0),17)),"",INDEX($A$34:$T$162,MATCH($B269,$B$34:$B$162,0),17))</f>
        <v/>
      </c>
      <c r="R269" s="48" t="str">
        <f>IF(ISNA(INDEX($A$34:$T$162,MATCH($B269,$B$34:$B$162,0),18)),"",INDEX($A$34:$T$162,MATCH($B269,$B$34:$B$162,0),18))</f>
        <v/>
      </c>
      <c r="S269" s="48" t="str">
        <f>IF(ISNA(INDEX($A$34:$T$162,MATCH($B269,$B$34:$B$162,0),19)),"",INDEX($A$34:$T$162,MATCH($B269,$B$34:$B$162,0),19))</f>
        <v/>
      </c>
      <c r="T269" s="29" t="s">
        <v>39</v>
      </c>
    </row>
    <row r="270" spans="1:20" hidden="1" x14ac:dyDescent="0.2">
      <c r="A270" s="47" t="str">
        <f>IF(ISNA(INDEX($A$34:$T$162,MATCH($B270,$B$34:$B$162,0),1)),"",INDEX($A$34:$T$162,MATCH($B270,$B$34:$B$162,0),1))</f>
        <v/>
      </c>
      <c r="B270" s="63"/>
      <c r="C270" s="63"/>
      <c r="D270" s="63"/>
      <c r="E270" s="63"/>
      <c r="F270" s="63"/>
      <c r="G270" s="63"/>
      <c r="H270" s="63"/>
      <c r="I270" s="63"/>
      <c r="J270" s="32" t="str">
        <f>IF(ISNA(INDEX($A$34:$T$162,MATCH($B270,$B$34:$B$162,0),10)),"",INDEX($A$34:$T$162,MATCH($B270,$B$34:$B$162,0),10))</f>
        <v/>
      </c>
      <c r="K270" s="32" t="str">
        <f>IF(ISNA(INDEX($A$34:$T$162,MATCH($B270,$B$34:$B$162,0),11)),"",INDEX($A$34:$T$162,MATCH($B270,$B$34:$B$162,0),11))</f>
        <v/>
      </c>
      <c r="L270" s="32" t="str">
        <f>IF(ISNA(INDEX($A$34:$T$162,MATCH($B270,$B$34:$B$162,0),12)),"",INDEX($A$34:$T$162,MATCH($B270,$B$34:$B$162,0),12))</f>
        <v/>
      </c>
      <c r="M270" s="32" t="str">
        <f>IF(ISNA(INDEX($A$34:$T$162,MATCH($B270,$B$34:$B$162,0),13)),"",INDEX($A$34:$T$162,MATCH($B270,$B$34:$B$162,0),13))</f>
        <v/>
      </c>
      <c r="N270" s="32" t="str">
        <f>IF(ISNA(INDEX($A$34:$T$162,MATCH($B270,$B$34:$B$162,0),14)),"",INDEX($A$34:$T$162,MATCH($B270,$B$34:$B$162,0),14))</f>
        <v/>
      </c>
      <c r="O270" s="32" t="str">
        <f>IF(ISNA(INDEX($A$34:$T$162,MATCH($B270,$B$34:$B$162,0),15)),"",INDEX($A$34:$T$162,MATCH($B270,$B$34:$B$162,0),15))</f>
        <v/>
      </c>
      <c r="P270" s="32" t="str">
        <f>IF(ISNA(INDEX($A$34:$T$162,MATCH($B270,$B$34:$B$162,0),16)),"",INDEX($A$34:$T$162,MATCH($B270,$B$34:$B$162,0),16))</f>
        <v/>
      </c>
      <c r="Q270" s="48" t="str">
        <f>IF(ISNA(INDEX($A$34:$T$162,MATCH($B270,$B$34:$B$162,0),17)),"",INDEX($A$34:$T$162,MATCH($B270,$B$34:$B$162,0),17))</f>
        <v/>
      </c>
      <c r="R270" s="48" t="str">
        <f>IF(ISNA(INDEX($A$34:$T$162,MATCH($B270,$B$34:$B$162,0),18)),"",INDEX($A$34:$T$162,MATCH($B270,$B$34:$B$162,0),18))</f>
        <v/>
      </c>
      <c r="S270" s="48" t="str">
        <f>IF(ISNA(INDEX($A$34:$T$162,MATCH($B270,$B$34:$B$162,0),19)),"",INDEX($A$34:$T$162,MATCH($B270,$B$34:$B$162,0),19))</f>
        <v/>
      </c>
      <c r="T270" s="29" t="s">
        <v>39</v>
      </c>
    </row>
    <row r="271" spans="1:20" hidden="1" x14ac:dyDescent="0.2">
      <c r="A271" s="47" t="str">
        <f>IF(ISNA(INDEX($A$34:$T$162,MATCH($B271,$B$34:$B$162,0),1)),"",INDEX($A$34:$T$162,MATCH($B271,$B$34:$B$162,0),1))</f>
        <v/>
      </c>
      <c r="B271" s="63"/>
      <c r="C271" s="63"/>
      <c r="D271" s="63"/>
      <c r="E271" s="63"/>
      <c r="F271" s="63"/>
      <c r="G271" s="63"/>
      <c r="H271" s="63"/>
      <c r="I271" s="63"/>
      <c r="J271" s="32" t="str">
        <f>IF(ISNA(INDEX($A$34:$T$162,MATCH($B271,$B$34:$B$162,0),10)),"",INDEX($A$34:$T$162,MATCH($B271,$B$34:$B$162,0),10))</f>
        <v/>
      </c>
      <c r="K271" s="32" t="str">
        <f>IF(ISNA(INDEX($A$34:$T$162,MATCH($B271,$B$34:$B$162,0),11)),"",INDEX($A$34:$T$162,MATCH($B271,$B$34:$B$162,0),11))</f>
        <v/>
      </c>
      <c r="L271" s="32" t="str">
        <f>IF(ISNA(INDEX($A$34:$T$162,MATCH($B271,$B$34:$B$162,0),12)),"",INDEX($A$34:$T$162,MATCH($B271,$B$34:$B$162,0),12))</f>
        <v/>
      </c>
      <c r="M271" s="32" t="str">
        <f>IF(ISNA(INDEX($A$34:$T$162,MATCH($B271,$B$34:$B$162,0),13)),"",INDEX($A$34:$T$162,MATCH($B271,$B$34:$B$162,0),13))</f>
        <v/>
      </c>
      <c r="N271" s="32" t="str">
        <f>IF(ISNA(INDEX($A$34:$T$162,MATCH($B271,$B$34:$B$162,0),14)),"",INDEX($A$34:$T$162,MATCH($B271,$B$34:$B$162,0),14))</f>
        <v/>
      </c>
      <c r="O271" s="32" t="str">
        <f>IF(ISNA(INDEX($A$34:$T$162,MATCH($B271,$B$34:$B$162,0),15)),"",INDEX($A$34:$T$162,MATCH($B271,$B$34:$B$162,0),15))</f>
        <v/>
      </c>
      <c r="P271" s="32" t="str">
        <f>IF(ISNA(INDEX($A$34:$T$162,MATCH($B271,$B$34:$B$162,0),16)),"",INDEX($A$34:$T$162,MATCH($B271,$B$34:$B$162,0),16))</f>
        <v/>
      </c>
      <c r="Q271" s="48" t="str">
        <f>IF(ISNA(INDEX($A$34:$T$162,MATCH($B271,$B$34:$B$162,0),17)),"",INDEX($A$34:$T$162,MATCH($B271,$B$34:$B$162,0),17))</f>
        <v/>
      </c>
      <c r="R271" s="48" t="str">
        <f>IF(ISNA(INDEX($A$34:$T$162,MATCH($B271,$B$34:$B$162,0),18)),"",INDEX($A$34:$T$162,MATCH($B271,$B$34:$B$162,0),18))</f>
        <v/>
      </c>
      <c r="S271" s="48" t="str">
        <f>IF(ISNA(INDEX($A$34:$T$162,MATCH($B271,$B$34:$B$162,0),19)),"",INDEX($A$34:$T$162,MATCH($B271,$B$34:$B$162,0),19))</f>
        <v/>
      </c>
      <c r="T271" s="29" t="s">
        <v>39</v>
      </c>
    </row>
    <row r="272" spans="1:20" hidden="1" x14ac:dyDescent="0.2">
      <c r="A272" s="47" t="str">
        <f>IF(ISNA(INDEX($A$34:$T$162,MATCH($B272,$B$34:$B$162,0),1)),"",INDEX($A$34:$T$162,MATCH($B272,$B$34:$B$162,0),1))</f>
        <v/>
      </c>
      <c r="B272" s="63"/>
      <c r="C272" s="63"/>
      <c r="D272" s="63"/>
      <c r="E272" s="63"/>
      <c r="F272" s="63"/>
      <c r="G272" s="63"/>
      <c r="H272" s="63"/>
      <c r="I272" s="63"/>
      <c r="J272" s="32" t="str">
        <f>IF(ISNA(INDEX($A$34:$T$162,MATCH($B272,$B$34:$B$162,0),10)),"",INDEX($A$34:$T$162,MATCH($B272,$B$34:$B$162,0),10))</f>
        <v/>
      </c>
      <c r="K272" s="32" t="str">
        <f>IF(ISNA(INDEX($A$34:$T$162,MATCH($B272,$B$34:$B$162,0),11)),"",INDEX($A$34:$T$162,MATCH($B272,$B$34:$B$162,0),11))</f>
        <v/>
      </c>
      <c r="L272" s="32" t="str">
        <f>IF(ISNA(INDEX($A$34:$T$162,MATCH($B272,$B$34:$B$162,0),12)),"",INDEX($A$34:$T$162,MATCH($B272,$B$34:$B$162,0),12))</f>
        <v/>
      </c>
      <c r="M272" s="32" t="str">
        <f>IF(ISNA(INDEX($A$34:$T$162,MATCH($B272,$B$34:$B$162,0),13)),"",INDEX($A$34:$T$162,MATCH($B272,$B$34:$B$162,0),13))</f>
        <v/>
      </c>
      <c r="N272" s="32" t="str">
        <f>IF(ISNA(INDEX($A$34:$T$162,MATCH($B272,$B$34:$B$162,0),14)),"",INDEX($A$34:$T$162,MATCH($B272,$B$34:$B$162,0),14))</f>
        <v/>
      </c>
      <c r="O272" s="32" t="str">
        <f>IF(ISNA(INDEX($A$34:$T$162,MATCH($B272,$B$34:$B$162,0),15)),"",INDEX($A$34:$T$162,MATCH($B272,$B$34:$B$162,0),15))</f>
        <v/>
      </c>
      <c r="P272" s="32" t="str">
        <f>IF(ISNA(INDEX($A$34:$T$162,MATCH($B272,$B$34:$B$162,0),16)),"",INDEX($A$34:$T$162,MATCH($B272,$B$34:$B$162,0),16))</f>
        <v/>
      </c>
      <c r="Q272" s="48" t="str">
        <f>IF(ISNA(INDEX($A$34:$T$162,MATCH($B272,$B$34:$B$162,0),17)),"",INDEX($A$34:$T$162,MATCH($B272,$B$34:$B$162,0),17))</f>
        <v/>
      </c>
      <c r="R272" s="48" t="str">
        <f>IF(ISNA(INDEX($A$34:$T$162,MATCH($B272,$B$34:$B$162,0),18)),"",INDEX($A$34:$T$162,MATCH($B272,$B$34:$B$162,0),18))</f>
        <v/>
      </c>
      <c r="S272" s="48" t="str">
        <f>IF(ISNA(INDEX($A$34:$T$162,MATCH($B272,$B$34:$B$162,0),19)),"",INDEX($A$34:$T$162,MATCH($B272,$B$34:$B$162,0),19))</f>
        <v/>
      </c>
      <c r="T272" s="29" t="s">
        <v>39</v>
      </c>
    </row>
    <row r="273" spans="1:20" hidden="1" x14ac:dyDescent="0.2">
      <c r="A273" s="47" t="str">
        <f>IF(ISNA(INDEX($A$34:$T$162,MATCH($B273,$B$34:$B$162,0),1)),"",INDEX($A$34:$T$162,MATCH($B273,$B$34:$B$162,0),1))</f>
        <v/>
      </c>
      <c r="B273" s="63"/>
      <c r="C273" s="63"/>
      <c r="D273" s="63"/>
      <c r="E273" s="63"/>
      <c r="F273" s="63"/>
      <c r="G273" s="63"/>
      <c r="H273" s="63"/>
      <c r="I273" s="63"/>
      <c r="J273" s="32" t="str">
        <f>IF(ISNA(INDEX($A$34:$T$162,MATCH($B273,$B$34:$B$162,0),10)),"",INDEX($A$34:$T$162,MATCH($B273,$B$34:$B$162,0),10))</f>
        <v/>
      </c>
      <c r="K273" s="32" t="str">
        <f>IF(ISNA(INDEX($A$34:$T$162,MATCH($B273,$B$34:$B$162,0),11)),"",INDEX($A$34:$T$162,MATCH($B273,$B$34:$B$162,0),11))</f>
        <v/>
      </c>
      <c r="L273" s="32" t="str">
        <f>IF(ISNA(INDEX($A$34:$T$162,MATCH($B273,$B$34:$B$162,0),12)),"",INDEX($A$34:$T$162,MATCH($B273,$B$34:$B$162,0),12))</f>
        <v/>
      </c>
      <c r="M273" s="32" t="str">
        <f>IF(ISNA(INDEX($A$34:$T$162,MATCH($B273,$B$34:$B$162,0),13)),"",INDEX($A$34:$T$162,MATCH($B273,$B$34:$B$162,0),13))</f>
        <v/>
      </c>
      <c r="N273" s="32" t="str">
        <f>IF(ISNA(INDEX($A$34:$T$162,MATCH($B273,$B$34:$B$162,0),14)),"",INDEX($A$34:$T$162,MATCH($B273,$B$34:$B$162,0),14))</f>
        <v/>
      </c>
      <c r="O273" s="32" t="str">
        <f>IF(ISNA(INDEX($A$34:$T$162,MATCH($B273,$B$34:$B$162,0),15)),"",INDEX($A$34:$T$162,MATCH($B273,$B$34:$B$162,0),15))</f>
        <v/>
      </c>
      <c r="P273" s="32" t="str">
        <f>IF(ISNA(INDEX($A$34:$T$162,MATCH($B273,$B$34:$B$162,0),16)),"",INDEX($A$34:$T$162,MATCH($B273,$B$34:$B$162,0),16))</f>
        <v/>
      </c>
      <c r="Q273" s="48" t="str">
        <f>IF(ISNA(INDEX($A$34:$T$162,MATCH($B273,$B$34:$B$162,0),17)),"",INDEX($A$34:$T$162,MATCH($B273,$B$34:$B$162,0),17))</f>
        <v/>
      </c>
      <c r="R273" s="48" t="str">
        <f>IF(ISNA(INDEX($A$34:$T$162,MATCH($B273,$B$34:$B$162,0),18)),"",INDEX($A$34:$T$162,MATCH($B273,$B$34:$B$162,0),18))</f>
        <v/>
      </c>
      <c r="S273" s="48" t="str">
        <f>IF(ISNA(INDEX($A$34:$T$162,MATCH($B273,$B$34:$B$162,0),19)),"",INDEX($A$34:$T$162,MATCH($B273,$B$34:$B$162,0),19))</f>
        <v/>
      </c>
      <c r="T273" s="29" t="s">
        <v>39</v>
      </c>
    </row>
    <row r="274" spans="1:20" hidden="1" x14ac:dyDescent="0.2">
      <c r="A274" s="47" t="str">
        <f>IF(ISNA(INDEX($A$34:$T$162,MATCH($B274,$B$34:$B$162,0),1)),"",INDEX($A$34:$T$162,MATCH($B274,$B$34:$B$162,0),1))</f>
        <v/>
      </c>
      <c r="B274" s="63"/>
      <c r="C274" s="63"/>
      <c r="D274" s="63"/>
      <c r="E274" s="63"/>
      <c r="F274" s="63"/>
      <c r="G274" s="63"/>
      <c r="H274" s="63"/>
      <c r="I274" s="63"/>
      <c r="J274" s="32" t="str">
        <f>IF(ISNA(INDEX($A$34:$T$162,MATCH($B274,$B$34:$B$162,0),10)),"",INDEX($A$34:$T$162,MATCH($B274,$B$34:$B$162,0),10))</f>
        <v/>
      </c>
      <c r="K274" s="32" t="str">
        <f>IF(ISNA(INDEX($A$34:$T$162,MATCH($B274,$B$34:$B$162,0),11)),"",INDEX($A$34:$T$162,MATCH($B274,$B$34:$B$162,0),11))</f>
        <v/>
      </c>
      <c r="L274" s="32" t="str">
        <f>IF(ISNA(INDEX($A$34:$T$162,MATCH($B274,$B$34:$B$162,0),12)),"",INDEX($A$34:$T$162,MATCH($B274,$B$34:$B$162,0),12))</f>
        <v/>
      </c>
      <c r="M274" s="32" t="str">
        <f>IF(ISNA(INDEX($A$34:$T$162,MATCH($B274,$B$34:$B$162,0),13)),"",INDEX($A$34:$T$162,MATCH($B274,$B$34:$B$162,0),13))</f>
        <v/>
      </c>
      <c r="N274" s="32" t="str">
        <f>IF(ISNA(INDEX($A$34:$T$162,MATCH($B274,$B$34:$B$162,0),14)),"",INDEX($A$34:$T$162,MATCH($B274,$B$34:$B$162,0),14))</f>
        <v/>
      </c>
      <c r="O274" s="32" t="str">
        <f>IF(ISNA(INDEX($A$34:$T$162,MATCH($B274,$B$34:$B$162,0),15)),"",INDEX($A$34:$T$162,MATCH($B274,$B$34:$B$162,0),15))</f>
        <v/>
      </c>
      <c r="P274" s="32" t="str">
        <f>IF(ISNA(INDEX($A$34:$T$162,MATCH($B274,$B$34:$B$162,0),16)),"",INDEX($A$34:$T$162,MATCH($B274,$B$34:$B$162,0),16))</f>
        <v/>
      </c>
      <c r="Q274" s="48" t="str">
        <f>IF(ISNA(INDEX($A$34:$T$162,MATCH($B274,$B$34:$B$162,0),17)),"",INDEX($A$34:$T$162,MATCH($B274,$B$34:$B$162,0),17))</f>
        <v/>
      </c>
      <c r="R274" s="48" t="str">
        <f>IF(ISNA(INDEX($A$34:$T$162,MATCH($B274,$B$34:$B$162,0),18)),"",INDEX($A$34:$T$162,MATCH($B274,$B$34:$B$162,0),18))</f>
        <v/>
      </c>
      <c r="S274" s="48" t="str">
        <f>IF(ISNA(INDEX($A$34:$T$162,MATCH($B274,$B$34:$B$162,0),19)),"",INDEX($A$34:$T$162,MATCH($B274,$B$34:$B$162,0),19))</f>
        <v/>
      </c>
      <c r="T274" s="29" t="s">
        <v>39</v>
      </c>
    </row>
    <row r="275" spans="1:20" hidden="1" x14ac:dyDescent="0.2">
      <c r="A275" s="47" t="str">
        <f>IF(ISNA(INDEX($A$34:$T$162,MATCH($B275,$B$34:$B$162,0),1)),"",INDEX($A$34:$T$162,MATCH($B275,$B$34:$B$162,0),1))</f>
        <v/>
      </c>
      <c r="B275" s="63"/>
      <c r="C275" s="63"/>
      <c r="D275" s="63"/>
      <c r="E275" s="63"/>
      <c r="F275" s="63"/>
      <c r="G275" s="63"/>
      <c r="H275" s="63"/>
      <c r="I275" s="63"/>
      <c r="J275" s="32" t="str">
        <f>IF(ISNA(INDEX($A$34:$T$162,MATCH($B275,$B$34:$B$162,0),10)),"",INDEX($A$34:$T$162,MATCH($B275,$B$34:$B$162,0),10))</f>
        <v/>
      </c>
      <c r="K275" s="32" t="str">
        <f>IF(ISNA(INDEX($A$34:$T$162,MATCH($B275,$B$34:$B$162,0),11)),"",INDEX($A$34:$T$162,MATCH($B275,$B$34:$B$162,0),11))</f>
        <v/>
      </c>
      <c r="L275" s="32" t="str">
        <f>IF(ISNA(INDEX($A$34:$T$162,MATCH($B275,$B$34:$B$162,0),12)),"",INDEX($A$34:$T$162,MATCH($B275,$B$34:$B$162,0),12))</f>
        <v/>
      </c>
      <c r="M275" s="32" t="str">
        <f>IF(ISNA(INDEX($A$34:$T$162,MATCH($B275,$B$34:$B$162,0),13)),"",INDEX($A$34:$T$162,MATCH($B275,$B$34:$B$162,0),13))</f>
        <v/>
      </c>
      <c r="N275" s="32" t="str">
        <f>IF(ISNA(INDEX($A$34:$T$162,MATCH($B275,$B$34:$B$162,0),14)),"",INDEX($A$34:$T$162,MATCH($B275,$B$34:$B$162,0),14))</f>
        <v/>
      </c>
      <c r="O275" s="32" t="str">
        <f>IF(ISNA(INDEX($A$34:$T$162,MATCH($B275,$B$34:$B$162,0),15)),"",INDEX($A$34:$T$162,MATCH($B275,$B$34:$B$162,0),15))</f>
        <v/>
      </c>
      <c r="P275" s="32" t="str">
        <f>IF(ISNA(INDEX($A$34:$T$162,MATCH($B275,$B$34:$B$162,0),16)),"",INDEX($A$34:$T$162,MATCH($B275,$B$34:$B$162,0),16))</f>
        <v/>
      </c>
      <c r="Q275" s="48" t="str">
        <f>IF(ISNA(INDEX($A$34:$T$162,MATCH($B275,$B$34:$B$162,0),17)),"",INDEX($A$34:$T$162,MATCH($B275,$B$34:$B$162,0),17))</f>
        <v/>
      </c>
      <c r="R275" s="48" t="str">
        <f>IF(ISNA(INDEX($A$34:$T$162,MATCH($B275,$B$34:$B$162,0),18)),"",INDEX($A$34:$T$162,MATCH($B275,$B$34:$B$162,0),18))</f>
        <v/>
      </c>
      <c r="S275" s="48" t="str">
        <f>IF(ISNA(INDEX($A$34:$T$162,MATCH($B275,$B$34:$B$162,0),19)),"",INDEX($A$34:$T$162,MATCH($B275,$B$34:$B$162,0),19))</f>
        <v/>
      </c>
      <c r="T275" s="29" t="s">
        <v>39</v>
      </c>
    </row>
    <row r="276" spans="1:20" hidden="1" x14ac:dyDescent="0.2">
      <c r="A276" s="47" t="str">
        <f>IF(ISNA(INDEX($A$34:$T$162,MATCH($B276,$B$34:$B$162,0),1)),"",INDEX($A$34:$T$162,MATCH($B276,$B$34:$B$162,0),1))</f>
        <v/>
      </c>
      <c r="B276" s="63"/>
      <c r="C276" s="63"/>
      <c r="D276" s="63"/>
      <c r="E276" s="63"/>
      <c r="F276" s="63"/>
      <c r="G276" s="63"/>
      <c r="H276" s="63"/>
      <c r="I276" s="63"/>
      <c r="J276" s="32" t="str">
        <f>IF(ISNA(INDEX($A$34:$T$162,MATCH($B276,$B$34:$B$162,0),10)),"",INDEX($A$34:$T$162,MATCH($B276,$B$34:$B$162,0),10))</f>
        <v/>
      </c>
      <c r="K276" s="32" t="str">
        <f>IF(ISNA(INDEX($A$34:$T$162,MATCH($B276,$B$34:$B$162,0),11)),"",INDEX($A$34:$T$162,MATCH($B276,$B$34:$B$162,0),11))</f>
        <v/>
      </c>
      <c r="L276" s="32" t="str">
        <f>IF(ISNA(INDEX($A$34:$T$162,MATCH($B276,$B$34:$B$162,0),12)),"",INDEX($A$34:$T$162,MATCH($B276,$B$34:$B$162,0),12))</f>
        <v/>
      </c>
      <c r="M276" s="32" t="str">
        <f>IF(ISNA(INDEX($A$34:$T$162,MATCH($B276,$B$34:$B$162,0),13)),"",INDEX($A$34:$T$162,MATCH($B276,$B$34:$B$162,0),13))</f>
        <v/>
      </c>
      <c r="N276" s="32" t="str">
        <f>IF(ISNA(INDEX($A$34:$T$162,MATCH($B276,$B$34:$B$162,0),14)),"",INDEX($A$34:$T$162,MATCH($B276,$B$34:$B$162,0),14))</f>
        <v/>
      </c>
      <c r="O276" s="32" t="str">
        <f>IF(ISNA(INDEX($A$34:$T$162,MATCH($B276,$B$34:$B$162,0),15)),"",INDEX($A$34:$T$162,MATCH($B276,$B$34:$B$162,0),15))</f>
        <v/>
      </c>
      <c r="P276" s="32" t="str">
        <f>IF(ISNA(INDEX($A$34:$T$162,MATCH($B276,$B$34:$B$162,0),16)),"",INDEX($A$34:$T$162,MATCH($B276,$B$34:$B$162,0),16))</f>
        <v/>
      </c>
      <c r="Q276" s="48" t="str">
        <f>IF(ISNA(INDEX($A$34:$T$162,MATCH($B276,$B$34:$B$162,0),17)),"",INDEX($A$34:$T$162,MATCH($B276,$B$34:$B$162,0),17))</f>
        <v/>
      </c>
      <c r="R276" s="48" t="str">
        <f>IF(ISNA(INDEX($A$34:$T$162,MATCH($B276,$B$34:$B$162,0),18)),"",INDEX($A$34:$T$162,MATCH($B276,$B$34:$B$162,0),18))</f>
        <v/>
      </c>
      <c r="S276" s="48" t="str">
        <f>IF(ISNA(INDEX($A$34:$T$162,MATCH($B276,$B$34:$B$162,0),19)),"",INDEX($A$34:$T$162,MATCH($B276,$B$34:$B$162,0),19))</f>
        <v/>
      </c>
      <c r="T276" s="29" t="s">
        <v>39</v>
      </c>
    </row>
    <row r="277" spans="1:20" hidden="1" x14ac:dyDescent="0.2">
      <c r="A277" s="28" t="s">
        <v>25</v>
      </c>
      <c r="B277" s="185"/>
      <c r="C277" s="186"/>
      <c r="D277" s="186"/>
      <c r="E277" s="186"/>
      <c r="F277" s="186"/>
      <c r="G277" s="186"/>
      <c r="H277" s="186"/>
      <c r="I277" s="187"/>
      <c r="J277" s="35">
        <f t="shared" ref="J277:P277" si="76">SUM(J260:J276)</f>
        <v>0</v>
      </c>
      <c r="K277" s="35">
        <f t="shared" si="76"/>
        <v>0</v>
      </c>
      <c r="L277" s="35">
        <f t="shared" si="76"/>
        <v>0</v>
      </c>
      <c r="M277" s="35">
        <f t="shared" si="76"/>
        <v>0</v>
      </c>
      <c r="N277" s="35">
        <f t="shared" si="76"/>
        <v>0</v>
      </c>
      <c r="O277" s="35">
        <f t="shared" si="76"/>
        <v>0</v>
      </c>
      <c r="P277" s="35">
        <f t="shared" si="76"/>
        <v>0</v>
      </c>
      <c r="Q277" s="28">
        <f>COUNTIF(Q260:Q276,"E")</f>
        <v>0</v>
      </c>
      <c r="R277" s="28">
        <f>COUNTIF(R260:R276,"C")</f>
        <v>0</v>
      </c>
      <c r="S277" s="28">
        <f>COUNTIF(S260:S276,"VP")</f>
        <v>0</v>
      </c>
      <c r="T277" s="29"/>
    </row>
    <row r="278" spans="1:20" ht="15.75" hidden="1" customHeight="1" x14ac:dyDescent="0.2">
      <c r="A278" s="128" t="s">
        <v>68</v>
      </c>
      <c r="B278" s="181"/>
      <c r="C278" s="181"/>
      <c r="D278" s="181"/>
      <c r="E278" s="181"/>
      <c r="F278" s="181"/>
      <c r="G278" s="181"/>
      <c r="H278" s="181"/>
      <c r="I278" s="181"/>
      <c r="J278" s="181"/>
      <c r="K278" s="181"/>
      <c r="L278" s="181"/>
      <c r="M278" s="181"/>
      <c r="N278" s="181"/>
      <c r="O278" s="181"/>
      <c r="P278" s="181"/>
      <c r="Q278" s="181"/>
      <c r="R278" s="181"/>
      <c r="S278" s="181"/>
      <c r="T278" s="129"/>
    </row>
    <row r="279" spans="1:20" hidden="1" x14ac:dyDescent="0.2">
      <c r="A279" s="47" t="str">
        <f>IF(ISNA(INDEX($A$34:$T$162,MATCH($B279,$B$34:$B$162,0),1)),"",INDEX($A$34:$T$162,MATCH($B279,$B$34:$B$162,0),1))</f>
        <v/>
      </c>
      <c r="B279" s="63"/>
      <c r="C279" s="63"/>
      <c r="D279" s="63"/>
      <c r="E279" s="63"/>
      <c r="F279" s="63"/>
      <c r="G279" s="63"/>
      <c r="H279" s="63"/>
      <c r="I279" s="63"/>
      <c r="J279" s="32" t="str">
        <f>IF(ISNA(INDEX($A$34:$T$162,MATCH($B279,$B$34:$B$162,0),10)),"",INDEX($A$34:$T$162,MATCH($B279,$B$34:$B$162,0),10))</f>
        <v/>
      </c>
      <c r="K279" s="32" t="str">
        <f>IF(ISNA(INDEX($A$34:$T$162,MATCH($B279,$B$34:$B$162,0),11)),"",INDEX($A$34:$T$162,MATCH($B279,$B$34:$B$162,0),11))</f>
        <v/>
      </c>
      <c r="L279" s="32" t="str">
        <f>IF(ISNA(INDEX($A$34:$T$162,MATCH($B279,$B$34:$B$162,0),12)),"",INDEX($A$34:$T$162,MATCH($B279,$B$34:$B$162,0),12))</f>
        <v/>
      </c>
      <c r="M279" s="32" t="str">
        <f>IF(ISNA(INDEX($A$34:$T$162,MATCH($B279,$B$34:$B$162,0),13)),"",INDEX($A$34:$T$162,MATCH($B279,$B$34:$B$162,0),13))</f>
        <v/>
      </c>
      <c r="N279" s="32" t="str">
        <f>IF(ISNA(INDEX($A$34:$T$162,MATCH($B279,$B$34:$B$162,0),14)),"",INDEX($A$34:$T$162,MATCH($B279,$B$34:$B$162,0),14))</f>
        <v/>
      </c>
      <c r="O279" s="32" t="str">
        <f>IF(ISNA(INDEX($A$34:$T$162,MATCH($B279,$B$34:$B$162,0),15)),"",INDEX($A$34:$T$162,MATCH($B279,$B$34:$B$162,0),15))</f>
        <v/>
      </c>
      <c r="P279" s="32" t="str">
        <f>IF(ISNA(INDEX($A$34:$T$162,MATCH($B279,$B$34:$B$162,0),16)),"",INDEX($A$34:$T$162,MATCH($B279,$B$34:$B$162,0),16))</f>
        <v/>
      </c>
      <c r="Q279" s="48" t="str">
        <f>IF(ISNA(INDEX($A$34:$T$162,MATCH($B279,$B$34:$B$162,0),17)),"",INDEX($A$34:$T$162,MATCH($B279,$B$34:$B$162,0),17))</f>
        <v/>
      </c>
      <c r="R279" s="48" t="str">
        <f>IF(ISNA(INDEX($A$34:$T$162,MATCH($B279,$B$34:$B$162,0),18)),"",INDEX($A$34:$T$162,MATCH($B279,$B$34:$B$162,0),18))</f>
        <v/>
      </c>
      <c r="S279" s="48" t="str">
        <f>IF(ISNA(INDEX($A$34:$T$162,MATCH($B279,$B$34:$B$162,0),19)),"",INDEX($A$34:$T$162,MATCH($B279,$B$34:$B$162,0),19))</f>
        <v/>
      </c>
      <c r="T279" s="29" t="s">
        <v>39</v>
      </c>
    </row>
    <row r="280" spans="1:20" hidden="1" x14ac:dyDescent="0.2">
      <c r="A280" s="47" t="str">
        <f>IF(ISNA(INDEX($A$34:$T$162,MATCH($B280,$B$34:$B$162,0),1)),"",INDEX($A$34:$T$162,MATCH($B280,$B$34:$B$162,0),1))</f>
        <v/>
      </c>
      <c r="B280" s="63"/>
      <c r="C280" s="63"/>
      <c r="D280" s="63"/>
      <c r="E280" s="63"/>
      <c r="F280" s="63"/>
      <c r="G280" s="63"/>
      <c r="H280" s="63"/>
      <c r="I280" s="63"/>
      <c r="J280" s="32" t="str">
        <f>IF(ISNA(INDEX($A$34:$T$162,MATCH($B280,$B$34:$B$162,0),10)),"",INDEX($A$34:$T$162,MATCH($B280,$B$34:$B$162,0),10))</f>
        <v/>
      </c>
      <c r="K280" s="32" t="str">
        <f>IF(ISNA(INDEX($A$34:$T$162,MATCH($B280,$B$34:$B$162,0),11)),"",INDEX($A$34:$T$162,MATCH($B280,$B$34:$B$162,0),11))</f>
        <v/>
      </c>
      <c r="L280" s="32" t="str">
        <f>IF(ISNA(INDEX($A$34:$T$162,MATCH($B280,$B$34:$B$162,0),12)),"",INDEX($A$34:$T$162,MATCH($B280,$B$34:$B$162,0),12))</f>
        <v/>
      </c>
      <c r="M280" s="32" t="str">
        <f>IF(ISNA(INDEX($A$34:$T$162,MATCH($B280,$B$34:$B$162,0),13)),"",INDEX($A$34:$T$162,MATCH($B280,$B$34:$B$162,0),13))</f>
        <v/>
      </c>
      <c r="N280" s="32" t="str">
        <f>IF(ISNA(INDEX($A$34:$T$162,MATCH($B280,$B$34:$B$162,0),14)),"",INDEX($A$34:$T$162,MATCH($B280,$B$34:$B$162,0),14))</f>
        <v/>
      </c>
      <c r="O280" s="32" t="str">
        <f>IF(ISNA(INDEX($A$34:$T$162,MATCH($B280,$B$34:$B$162,0),15)),"",INDEX($A$34:$T$162,MATCH($B280,$B$34:$B$162,0),15))</f>
        <v/>
      </c>
      <c r="P280" s="32" t="str">
        <f>IF(ISNA(INDEX($A$34:$T$162,MATCH($B280,$B$34:$B$162,0),16)),"",INDEX($A$34:$T$162,MATCH($B280,$B$34:$B$162,0),16))</f>
        <v/>
      </c>
      <c r="Q280" s="48" t="str">
        <f>IF(ISNA(INDEX($A$34:$T$162,MATCH($B280,$B$34:$B$162,0),17)),"",INDEX($A$34:$T$162,MATCH($B280,$B$34:$B$162,0),17))</f>
        <v/>
      </c>
      <c r="R280" s="48" t="str">
        <f>IF(ISNA(INDEX($A$34:$T$162,MATCH($B280,$B$34:$B$162,0),18)),"",INDEX($A$34:$T$162,MATCH($B280,$B$34:$B$162,0),18))</f>
        <v/>
      </c>
      <c r="S280" s="48" t="str">
        <f>IF(ISNA(INDEX($A$34:$T$162,MATCH($B280,$B$34:$B$162,0),19)),"",INDEX($A$34:$T$162,MATCH($B280,$B$34:$B$162,0),19))</f>
        <v/>
      </c>
      <c r="T280" s="29" t="s">
        <v>39</v>
      </c>
    </row>
    <row r="281" spans="1:20" hidden="1" x14ac:dyDescent="0.2">
      <c r="A281" s="47" t="str">
        <f>IF(ISNA(INDEX($A$34:$T$162,MATCH($B281,$B$34:$B$162,0),1)),"",INDEX($A$34:$T$162,MATCH($B281,$B$34:$B$162,0),1))</f>
        <v/>
      </c>
      <c r="B281" s="63"/>
      <c r="C281" s="63"/>
      <c r="D281" s="63"/>
      <c r="E281" s="63"/>
      <c r="F281" s="63"/>
      <c r="G281" s="63"/>
      <c r="H281" s="63"/>
      <c r="I281" s="63"/>
      <c r="J281" s="32" t="str">
        <f>IF(ISNA(INDEX($A$34:$T$162,MATCH($B281,$B$34:$B$162,0),10)),"",INDEX($A$34:$T$162,MATCH($B281,$B$34:$B$162,0),10))</f>
        <v/>
      </c>
      <c r="K281" s="32" t="str">
        <f>IF(ISNA(INDEX($A$34:$T$162,MATCH($B281,$B$34:$B$162,0),11)),"",INDEX($A$34:$T$162,MATCH($B281,$B$34:$B$162,0),11))</f>
        <v/>
      </c>
      <c r="L281" s="32" t="str">
        <f>IF(ISNA(INDEX($A$34:$T$162,MATCH($B281,$B$34:$B$162,0),12)),"",INDEX($A$34:$T$162,MATCH($B281,$B$34:$B$162,0),12))</f>
        <v/>
      </c>
      <c r="M281" s="32" t="str">
        <f>IF(ISNA(INDEX($A$34:$T$162,MATCH($B281,$B$34:$B$162,0),13)),"",INDEX($A$34:$T$162,MATCH($B281,$B$34:$B$162,0),13))</f>
        <v/>
      </c>
      <c r="N281" s="32" t="str">
        <f>IF(ISNA(INDEX($A$34:$T$162,MATCH($B281,$B$34:$B$162,0),14)),"",INDEX($A$34:$T$162,MATCH($B281,$B$34:$B$162,0),14))</f>
        <v/>
      </c>
      <c r="O281" s="32" t="str">
        <f>IF(ISNA(INDEX($A$34:$T$162,MATCH($B281,$B$34:$B$162,0),15)),"",INDEX($A$34:$T$162,MATCH($B281,$B$34:$B$162,0),15))</f>
        <v/>
      </c>
      <c r="P281" s="32" t="str">
        <f>IF(ISNA(INDEX($A$34:$T$162,MATCH($B281,$B$34:$B$162,0),16)),"",INDEX($A$34:$T$162,MATCH($B281,$B$34:$B$162,0),16))</f>
        <v/>
      </c>
      <c r="Q281" s="48" t="str">
        <f>IF(ISNA(INDEX($A$34:$T$162,MATCH($B281,$B$34:$B$162,0),17)),"",INDEX($A$34:$T$162,MATCH($B281,$B$34:$B$162,0),17))</f>
        <v/>
      </c>
      <c r="R281" s="48" t="str">
        <f>IF(ISNA(INDEX($A$34:$T$162,MATCH($B281,$B$34:$B$162,0),18)),"",INDEX($A$34:$T$162,MATCH($B281,$B$34:$B$162,0),18))</f>
        <v/>
      </c>
      <c r="S281" s="48" t="str">
        <f>IF(ISNA(INDEX($A$34:$T$162,MATCH($B281,$B$34:$B$162,0),19)),"",INDEX($A$34:$T$162,MATCH($B281,$B$34:$B$162,0),19))</f>
        <v/>
      </c>
      <c r="T281" s="29" t="s">
        <v>39</v>
      </c>
    </row>
    <row r="282" spans="1:20" hidden="1" x14ac:dyDescent="0.2">
      <c r="A282" s="47" t="str">
        <f>IF(ISNA(INDEX($A$34:$T$162,MATCH($B282,$B$34:$B$162,0),1)),"",INDEX($A$34:$T$162,MATCH($B282,$B$34:$B$162,0),1))</f>
        <v/>
      </c>
      <c r="B282" s="63"/>
      <c r="C282" s="63"/>
      <c r="D282" s="63"/>
      <c r="E282" s="63"/>
      <c r="F282" s="63"/>
      <c r="G282" s="63"/>
      <c r="H282" s="63"/>
      <c r="I282" s="63"/>
      <c r="J282" s="32" t="str">
        <f>IF(ISNA(INDEX($A$34:$T$162,MATCH($B282,$B$34:$B$162,0),10)),"",INDEX($A$34:$T$162,MATCH($B282,$B$34:$B$162,0),10))</f>
        <v/>
      </c>
      <c r="K282" s="32" t="str">
        <f>IF(ISNA(INDEX($A$34:$T$162,MATCH($B282,$B$34:$B$162,0),11)),"",INDEX($A$34:$T$162,MATCH($B282,$B$34:$B$162,0),11))</f>
        <v/>
      </c>
      <c r="L282" s="32" t="str">
        <f>IF(ISNA(INDEX($A$34:$T$162,MATCH($B282,$B$34:$B$162,0),12)),"",INDEX($A$34:$T$162,MATCH($B282,$B$34:$B$162,0),12))</f>
        <v/>
      </c>
      <c r="M282" s="32" t="str">
        <f>IF(ISNA(INDEX($A$34:$T$162,MATCH($B282,$B$34:$B$162,0),13)),"",INDEX($A$34:$T$162,MATCH($B282,$B$34:$B$162,0),13))</f>
        <v/>
      </c>
      <c r="N282" s="32" t="str">
        <f>IF(ISNA(INDEX($A$34:$T$162,MATCH($B282,$B$34:$B$162,0),14)),"",INDEX($A$34:$T$162,MATCH($B282,$B$34:$B$162,0),14))</f>
        <v/>
      </c>
      <c r="O282" s="32" t="str">
        <f>IF(ISNA(INDEX($A$34:$T$162,MATCH($B282,$B$34:$B$162,0),15)),"",INDEX($A$34:$T$162,MATCH($B282,$B$34:$B$162,0),15))</f>
        <v/>
      </c>
      <c r="P282" s="32" t="str">
        <f>IF(ISNA(INDEX($A$34:$T$162,MATCH($B282,$B$34:$B$162,0),16)),"",INDEX($A$34:$T$162,MATCH($B282,$B$34:$B$162,0),16))</f>
        <v/>
      </c>
      <c r="Q282" s="48" t="str">
        <f>IF(ISNA(INDEX($A$34:$T$162,MATCH($B282,$B$34:$B$162,0),17)),"",INDEX($A$34:$T$162,MATCH($B282,$B$34:$B$162,0),17))</f>
        <v/>
      </c>
      <c r="R282" s="48" t="str">
        <f>IF(ISNA(INDEX($A$34:$T$162,MATCH($B282,$B$34:$B$162,0),18)),"",INDEX($A$34:$T$162,MATCH($B282,$B$34:$B$162,0),18))</f>
        <v/>
      </c>
      <c r="S282" s="48" t="str">
        <f>IF(ISNA(INDEX($A$34:$T$162,MATCH($B282,$B$34:$B$162,0),19)),"",INDEX($A$34:$T$162,MATCH($B282,$B$34:$B$162,0),19))</f>
        <v/>
      </c>
      <c r="T282" s="29" t="s">
        <v>39</v>
      </c>
    </row>
    <row r="283" spans="1:20" hidden="1" x14ac:dyDescent="0.2">
      <c r="A283" s="28" t="s">
        <v>25</v>
      </c>
      <c r="B283" s="127"/>
      <c r="C283" s="127"/>
      <c r="D283" s="127"/>
      <c r="E283" s="127"/>
      <c r="F283" s="127"/>
      <c r="G283" s="127"/>
      <c r="H283" s="127"/>
      <c r="I283" s="127"/>
      <c r="J283" s="35">
        <f t="shared" ref="J283:P283" si="77">SUM(J279:J282)</f>
        <v>0</v>
      </c>
      <c r="K283" s="35">
        <f t="shared" si="77"/>
        <v>0</v>
      </c>
      <c r="L283" s="35">
        <f t="shared" si="77"/>
        <v>0</v>
      </c>
      <c r="M283" s="35">
        <f t="shared" si="77"/>
        <v>0</v>
      </c>
      <c r="N283" s="35">
        <f t="shared" si="77"/>
        <v>0</v>
      </c>
      <c r="O283" s="35">
        <f t="shared" si="77"/>
        <v>0</v>
      </c>
      <c r="P283" s="35">
        <f t="shared" si="77"/>
        <v>0</v>
      </c>
      <c r="Q283" s="28">
        <f>COUNTIF(Q279:Q282,"E")</f>
        <v>0</v>
      </c>
      <c r="R283" s="28">
        <f>COUNTIF(R279:R282,"C")</f>
        <v>0</v>
      </c>
      <c r="S283" s="28">
        <f>COUNTIF(S279:S282,"VP")</f>
        <v>0</v>
      </c>
      <c r="T283" s="49"/>
    </row>
    <row r="284" spans="1:20" ht="18.75" hidden="1" customHeight="1" x14ac:dyDescent="0.2">
      <c r="A284" s="156" t="s">
        <v>76</v>
      </c>
      <c r="B284" s="157"/>
      <c r="C284" s="157"/>
      <c r="D284" s="157"/>
      <c r="E284" s="157"/>
      <c r="F284" s="157"/>
      <c r="G284" s="157"/>
      <c r="H284" s="157"/>
      <c r="I284" s="158"/>
      <c r="J284" s="35">
        <f t="shared" ref="J284:S284" si="78">SUM(J277,J283)</f>
        <v>0</v>
      </c>
      <c r="K284" s="35">
        <f t="shared" si="78"/>
        <v>0</v>
      </c>
      <c r="L284" s="35">
        <f t="shared" si="78"/>
        <v>0</v>
      </c>
      <c r="M284" s="35">
        <f t="shared" si="78"/>
        <v>0</v>
      </c>
      <c r="N284" s="35">
        <f t="shared" si="78"/>
        <v>0</v>
      </c>
      <c r="O284" s="35">
        <f t="shared" si="78"/>
        <v>0</v>
      </c>
      <c r="P284" s="35">
        <f t="shared" si="78"/>
        <v>0</v>
      </c>
      <c r="Q284" s="35">
        <f t="shared" si="78"/>
        <v>0</v>
      </c>
      <c r="R284" s="35">
        <f t="shared" si="78"/>
        <v>0</v>
      </c>
      <c r="S284" s="35">
        <f t="shared" si="78"/>
        <v>0</v>
      </c>
      <c r="T284" s="36"/>
    </row>
    <row r="285" spans="1:20" ht="13.5" hidden="1" customHeight="1" x14ac:dyDescent="0.2">
      <c r="A285" s="159" t="s">
        <v>48</v>
      </c>
      <c r="B285" s="160"/>
      <c r="C285" s="160"/>
      <c r="D285" s="160"/>
      <c r="E285" s="160"/>
      <c r="F285" s="160"/>
      <c r="G285" s="160"/>
      <c r="H285" s="160"/>
      <c r="I285" s="160"/>
      <c r="J285" s="161"/>
      <c r="K285" s="35">
        <f t="shared" ref="K285:P285" si="79">K277*14+K283*12</f>
        <v>0</v>
      </c>
      <c r="L285" s="35">
        <f t="shared" si="79"/>
        <v>0</v>
      </c>
      <c r="M285" s="35">
        <f t="shared" si="79"/>
        <v>0</v>
      </c>
      <c r="N285" s="35">
        <f t="shared" si="79"/>
        <v>0</v>
      </c>
      <c r="O285" s="35">
        <f t="shared" si="79"/>
        <v>0</v>
      </c>
      <c r="P285" s="35">
        <f t="shared" si="79"/>
        <v>0</v>
      </c>
      <c r="Q285" s="165"/>
      <c r="R285" s="166"/>
      <c r="S285" s="166"/>
      <c r="T285" s="167"/>
    </row>
    <row r="286" spans="1:20" ht="16.5" hidden="1" customHeight="1" x14ac:dyDescent="0.2">
      <c r="A286" s="162"/>
      <c r="B286" s="163"/>
      <c r="C286" s="163"/>
      <c r="D286" s="163"/>
      <c r="E286" s="163"/>
      <c r="F286" s="163"/>
      <c r="G286" s="163"/>
      <c r="H286" s="163"/>
      <c r="I286" s="163"/>
      <c r="J286" s="164"/>
      <c r="K286" s="171">
        <f>SUM(K285:M285)</f>
        <v>0</v>
      </c>
      <c r="L286" s="172"/>
      <c r="M286" s="173"/>
      <c r="N286" s="174">
        <f>SUM(N285:O285)</f>
        <v>0</v>
      </c>
      <c r="O286" s="175"/>
      <c r="P286" s="176"/>
      <c r="Q286" s="168"/>
      <c r="R286" s="169"/>
      <c r="S286" s="169"/>
      <c r="T286" s="170"/>
    </row>
    <row r="287" spans="1:20" ht="17.25" hidden="1" customHeight="1" x14ac:dyDescent="0.2">
      <c r="A287" s="40"/>
      <c r="B287" s="40"/>
      <c r="C287" s="40"/>
      <c r="D287" s="40"/>
      <c r="E287" s="40"/>
      <c r="F287" s="40"/>
      <c r="G287" s="40"/>
      <c r="H287" s="40"/>
      <c r="I287" s="40"/>
      <c r="J287" s="40"/>
      <c r="K287" s="40"/>
      <c r="L287" s="40"/>
      <c r="M287" s="40"/>
      <c r="N287" s="40"/>
      <c r="O287" s="40"/>
      <c r="P287" s="40"/>
      <c r="Q287" s="40"/>
      <c r="R287" s="40"/>
      <c r="S287" s="40"/>
      <c r="T287" s="40"/>
    </row>
    <row r="288" spans="1:20" ht="18.75" hidden="1" customHeight="1" x14ac:dyDescent="0.2">
      <c r="A288" s="40"/>
      <c r="B288" s="2"/>
      <c r="C288" s="2"/>
      <c r="D288" s="2"/>
      <c r="E288" s="2"/>
      <c r="F288" s="2"/>
      <c r="G288" s="2"/>
      <c r="H288" s="40"/>
      <c r="I288" s="40"/>
      <c r="J288" s="40"/>
      <c r="K288" s="40"/>
      <c r="L288" s="40"/>
      <c r="M288" s="2"/>
      <c r="N288" s="2"/>
      <c r="O288" s="2"/>
      <c r="P288" s="2"/>
      <c r="Q288" s="2"/>
      <c r="R288" s="2"/>
      <c r="S288" s="2"/>
      <c r="T288" s="40"/>
    </row>
    <row r="289" spans="1:20" ht="20.25" customHeight="1" x14ac:dyDescent="0.2">
      <c r="A289" s="127" t="s">
        <v>101</v>
      </c>
      <c r="B289" s="132"/>
      <c r="C289" s="132"/>
      <c r="D289" s="132"/>
      <c r="E289" s="132"/>
      <c r="F289" s="132"/>
      <c r="G289" s="132"/>
      <c r="H289" s="132"/>
      <c r="I289" s="132"/>
      <c r="J289" s="132"/>
      <c r="K289" s="132"/>
      <c r="L289" s="132"/>
      <c r="M289" s="132"/>
      <c r="N289" s="132"/>
      <c r="O289" s="132"/>
      <c r="P289" s="132"/>
      <c r="Q289" s="132"/>
      <c r="R289" s="132"/>
      <c r="S289" s="132"/>
      <c r="T289" s="132"/>
    </row>
    <row r="290" spans="1:20" ht="21" customHeight="1" x14ac:dyDescent="0.2">
      <c r="A290" s="127" t="s">
        <v>27</v>
      </c>
      <c r="B290" s="127" t="s">
        <v>26</v>
      </c>
      <c r="C290" s="127"/>
      <c r="D290" s="127"/>
      <c r="E290" s="127"/>
      <c r="F290" s="127"/>
      <c r="G290" s="127"/>
      <c r="H290" s="127"/>
      <c r="I290" s="127"/>
      <c r="J290" s="127" t="s">
        <v>40</v>
      </c>
      <c r="K290" s="127" t="s">
        <v>24</v>
      </c>
      <c r="L290" s="127"/>
      <c r="M290" s="127"/>
      <c r="N290" s="127" t="s">
        <v>41</v>
      </c>
      <c r="O290" s="127"/>
      <c r="P290" s="127"/>
      <c r="Q290" s="127" t="s">
        <v>23</v>
      </c>
      <c r="R290" s="127"/>
      <c r="S290" s="127"/>
      <c r="T290" s="127" t="s">
        <v>22</v>
      </c>
    </row>
    <row r="291" spans="1:20" ht="18" customHeight="1" x14ac:dyDescent="0.2">
      <c r="A291" s="127"/>
      <c r="B291" s="127"/>
      <c r="C291" s="127"/>
      <c r="D291" s="127"/>
      <c r="E291" s="127"/>
      <c r="F291" s="127"/>
      <c r="G291" s="127"/>
      <c r="H291" s="127"/>
      <c r="I291" s="127"/>
      <c r="J291" s="127"/>
      <c r="K291" s="28" t="s">
        <v>28</v>
      </c>
      <c r="L291" s="28" t="s">
        <v>29</v>
      </c>
      <c r="M291" s="28" t="s">
        <v>30</v>
      </c>
      <c r="N291" s="28" t="s">
        <v>34</v>
      </c>
      <c r="O291" s="28" t="s">
        <v>7</v>
      </c>
      <c r="P291" s="28" t="s">
        <v>31</v>
      </c>
      <c r="Q291" s="28" t="s">
        <v>32</v>
      </c>
      <c r="R291" s="28" t="s">
        <v>28</v>
      </c>
      <c r="S291" s="28" t="s">
        <v>33</v>
      </c>
      <c r="T291" s="127"/>
    </row>
    <row r="292" spans="1:20" ht="19.5" customHeight="1" x14ac:dyDescent="0.2">
      <c r="A292" s="128" t="s">
        <v>66</v>
      </c>
      <c r="B292" s="181"/>
      <c r="C292" s="181"/>
      <c r="D292" s="181"/>
      <c r="E292" s="181"/>
      <c r="F292" s="181"/>
      <c r="G292" s="181"/>
      <c r="H292" s="181"/>
      <c r="I292" s="181"/>
      <c r="J292" s="181"/>
      <c r="K292" s="181"/>
      <c r="L292" s="181"/>
      <c r="M292" s="181"/>
      <c r="N292" s="181"/>
      <c r="O292" s="181"/>
      <c r="P292" s="181"/>
      <c r="Q292" s="181"/>
      <c r="R292" s="181"/>
      <c r="S292" s="181"/>
      <c r="T292" s="129"/>
    </row>
    <row r="293" spans="1:20" ht="12.75" customHeight="1" x14ac:dyDescent="0.2">
      <c r="A293" s="47" t="str">
        <f>IF(ISNA(INDEX($A$34:$T$162,MATCH($B293,$B$34:$B$162,0),1)),"",INDEX($A$34:$T$162,MATCH($B293,$B$34:$B$162,0),1))</f>
        <v>UME2165</v>
      </c>
      <c r="B293" s="63" t="s">
        <v>164</v>
      </c>
      <c r="C293" s="63"/>
      <c r="D293" s="63"/>
      <c r="E293" s="63"/>
      <c r="F293" s="63"/>
      <c r="G293" s="63"/>
      <c r="H293" s="63"/>
      <c r="I293" s="63"/>
      <c r="J293" s="32">
        <f>IF(ISNA(INDEX($A$34:$T$162,MATCH($B293,$B$34:$B$162,0),10)),"",INDEX($A$34:$T$162,MATCH($B293,$B$34:$B$162,0),10))</f>
        <v>6</v>
      </c>
      <c r="K293" s="32">
        <f>IF(ISNA(INDEX($A$34:$T$162,MATCH($B293,$B$34:$B$162,0),11)),"",INDEX($A$34:$T$162,MATCH($B293,$B$34:$B$162,0),11))</f>
        <v>2</v>
      </c>
      <c r="L293" s="32">
        <f>IF(ISNA(INDEX($A$34:$T$162,MATCH($B293,$B$34:$B$162,0),12)),"",INDEX($A$34:$T$162,MATCH($B293,$B$34:$B$162,0),12))</f>
        <v>1</v>
      </c>
      <c r="M293" s="32">
        <f>IF(ISNA(INDEX($A$34:$T$162,MATCH($B293,$B$34:$B$162,0),13)),"",INDEX($A$34:$T$162,MATCH($B293,$B$34:$B$162,0),13))</f>
        <v>0</v>
      </c>
      <c r="N293" s="32">
        <f>IF(ISNA(INDEX($A$34:$T$162,MATCH($B293,$B$34:$B$162,0),14)),"",INDEX($A$34:$T$162,MATCH($B293,$B$34:$B$162,0),14))</f>
        <v>3</v>
      </c>
      <c r="O293" s="32">
        <f>IF(ISNA(INDEX($A$34:$T$162,MATCH($B293,$B$34:$B$162,0),15)),"",INDEX($A$34:$T$162,MATCH($B293,$B$34:$B$162,0),15))</f>
        <v>8</v>
      </c>
      <c r="P293" s="32">
        <f>IF(ISNA(INDEX($A$34:$T$162,MATCH($B293,$B$34:$B$162,0),16)),"",INDEX($A$34:$T$162,MATCH($B293,$B$34:$B$162,0),16))</f>
        <v>11</v>
      </c>
      <c r="Q293" s="48" t="str">
        <f>IF(ISNA(INDEX($A$34:$T$162,MATCH($B293,$B$34:$B$162,0),17)),"",INDEX($A$34:$T$162,MATCH($B293,$B$34:$B$162,0),17))</f>
        <v>E</v>
      </c>
      <c r="R293" s="48">
        <f>IF(ISNA(INDEX($A$34:$T$162,MATCH($B293,$B$34:$B$162,0),18)),"",INDEX($A$34:$T$162,MATCH($B293,$B$34:$B$162,0),18))</f>
        <v>0</v>
      </c>
      <c r="S293" s="48">
        <f>IF(ISNA(INDEX($A$34:$T$162,MATCH($B293,$B$34:$B$162,0),19)),"",INDEX($A$34:$T$162,MATCH($B293,$B$34:$B$162,0),19))</f>
        <v>0</v>
      </c>
      <c r="T293" s="29" t="s">
        <v>98</v>
      </c>
    </row>
    <row r="294" spans="1:20" x14ac:dyDescent="0.2">
      <c r="A294" s="47" t="str">
        <f>IF(ISNA(INDEX($A$34:$T$162,MATCH($B294,$B$34:$B$162,0),1)),"",INDEX($A$34:$T$162,MATCH($B294,$B$34:$B$162,0),1))</f>
        <v>UME2104</v>
      </c>
      <c r="B294" s="63" t="s">
        <v>166</v>
      </c>
      <c r="C294" s="63"/>
      <c r="D294" s="63"/>
      <c r="E294" s="63"/>
      <c r="F294" s="63"/>
      <c r="G294" s="63"/>
      <c r="H294" s="63"/>
      <c r="I294" s="63"/>
      <c r="J294" s="32">
        <f>IF(ISNA(INDEX($A$34:$T$162,MATCH($B294,$B$34:$B$162,0),10)),"",INDEX($A$34:$T$162,MATCH($B294,$B$34:$B$162,0),10))</f>
        <v>6</v>
      </c>
      <c r="K294" s="32">
        <f>IF(ISNA(INDEX($A$34:$T$162,MATCH($B294,$B$34:$B$162,0),11)),"",INDEX($A$34:$T$162,MATCH($B294,$B$34:$B$162,0),11))</f>
        <v>2</v>
      </c>
      <c r="L294" s="32">
        <f>IF(ISNA(INDEX($A$34:$T$162,MATCH($B294,$B$34:$B$162,0),12)),"",INDEX($A$34:$T$162,MATCH($B294,$B$34:$B$162,0),12))</f>
        <v>1</v>
      </c>
      <c r="M294" s="32">
        <f>IF(ISNA(INDEX($A$34:$T$162,MATCH($B294,$B$34:$B$162,0),13)),"",INDEX($A$34:$T$162,MATCH($B294,$B$34:$B$162,0),13))</f>
        <v>0</v>
      </c>
      <c r="N294" s="32">
        <f>IF(ISNA(INDEX($A$34:$T$162,MATCH($B294,$B$34:$B$162,0),14)),"",INDEX($A$34:$T$162,MATCH($B294,$B$34:$B$162,0),14))</f>
        <v>3</v>
      </c>
      <c r="O294" s="32">
        <f>IF(ISNA(INDEX($A$34:$T$162,MATCH($B294,$B$34:$B$162,0),15)),"",INDEX($A$34:$T$162,MATCH($B294,$B$34:$B$162,0),15))</f>
        <v>8</v>
      </c>
      <c r="P294" s="32">
        <f>IF(ISNA(INDEX($A$34:$T$162,MATCH($B294,$B$34:$B$162,0),16)),"",INDEX($A$34:$T$162,MATCH($B294,$B$34:$B$162,0),16))</f>
        <v>11</v>
      </c>
      <c r="Q294" s="48" t="str">
        <f>IF(ISNA(INDEX($A$34:$T$162,MATCH($B294,$B$34:$B$162,0),17)),"",INDEX($A$34:$T$162,MATCH($B294,$B$34:$B$162,0),17))</f>
        <v>E</v>
      </c>
      <c r="R294" s="48">
        <f>IF(ISNA(INDEX($A$34:$T$162,MATCH($B294,$B$34:$B$162,0),18)),"",INDEX($A$34:$T$162,MATCH($B294,$B$34:$B$162,0),18))</f>
        <v>0</v>
      </c>
      <c r="S294" s="48">
        <f>IF(ISNA(INDEX($A$34:$T$162,MATCH($B294,$B$34:$B$162,0),19)),"",INDEX($A$34:$T$162,MATCH($B294,$B$34:$B$162,0),19))</f>
        <v>0</v>
      </c>
      <c r="T294" s="29" t="s">
        <v>98</v>
      </c>
    </row>
    <row r="295" spans="1:20" x14ac:dyDescent="0.2">
      <c r="A295" s="47" t="str">
        <f>IF(ISNA(INDEX($A$34:$T$162,MATCH($B295,$B$34:$B$162,0),1)),"",INDEX($A$34:$T$162,MATCH($B295,$B$34:$B$162,0),1))</f>
        <v>UME2002</v>
      </c>
      <c r="B295" s="63" t="s">
        <v>173</v>
      </c>
      <c r="C295" s="63"/>
      <c r="D295" s="63"/>
      <c r="E295" s="63"/>
      <c r="F295" s="63"/>
      <c r="G295" s="63"/>
      <c r="H295" s="63"/>
      <c r="I295" s="63"/>
      <c r="J295" s="32">
        <f>IF(ISNA(INDEX($A$34:$T$162,MATCH($B295,$B$34:$B$162,0),10)),"",INDEX($A$34:$T$162,MATCH($B295,$B$34:$B$162,0),10))</f>
        <v>5</v>
      </c>
      <c r="K295" s="32">
        <f>IF(ISNA(INDEX($A$34:$T$162,MATCH($B295,$B$34:$B$162,0),11)),"",INDEX($A$34:$T$162,MATCH($B295,$B$34:$B$162,0),11))</f>
        <v>2</v>
      </c>
      <c r="L295" s="32">
        <f>IF(ISNA(INDEX($A$34:$T$162,MATCH($B295,$B$34:$B$162,0),12)),"",INDEX($A$34:$T$162,MATCH($B295,$B$34:$B$162,0),12))</f>
        <v>1</v>
      </c>
      <c r="M295" s="32">
        <f>IF(ISNA(INDEX($A$34:$T$162,MATCH($B295,$B$34:$B$162,0),13)),"",INDEX($A$34:$T$162,MATCH($B295,$B$34:$B$162,0),13))</f>
        <v>0</v>
      </c>
      <c r="N295" s="32">
        <f>IF(ISNA(INDEX($A$34:$T$162,MATCH($B295,$B$34:$B$162,0),14)),"",INDEX($A$34:$T$162,MATCH($B295,$B$34:$B$162,0),14))</f>
        <v>3</v>
      </c>
      <c r="O295" s="32">
        <f>IF(ISNA(INDEX($A$34:$T$162,MATCH($B295,$B$34:$B$162,0),15)),"",INDEX($A$34:$T$162,MATCH($B295,$B$34:$B$162,0),15))</f>
        <v>6</v>
      </c>
      <c r="P295" s="32">
        <f>IF(ISNA(INDEX($A$34:$T$162,MATCH($B295,$B$34:$B$162,0),16)),"",INDEX($A$34:$T$162,MATCH($B295,$B$34:$B$162,0),16))</f>
        <v>9</v>
      </c>
      <c r="Q295" s="48" t="str">
        <f>IF(ISNA(INDEX($A$34:$T$162,MATCH($B295,$B$34:$B$162,0),17)),"",INDEX($A$34:$T$162,MATCH($B295,$B$34:$B$162,0),17))</f>
        <v>E</v>
      </c>
      <c r="R295" s="48">
        <f>IF(ISNA(INDEX($A$34:$T$162,MATCH($B295,$B$34:$B$162,0),18)),"",INDEX($A$34:$T$162,MATCH($B295,$B$34:$B$162,0),18))</f>
        <v>0</v>
      </c>
      <c r="S295" s="48">
        <f>IF(ISNA(INDEX($A$34:$T$162,MATCH($B295,$B$34:$B$162,0),19)),"",INDEX($A$34:$T$162,MATCH($B295,$B$34:$B$162,0),19))</f>
        <v>0</v>
      </c>
      <c r="T295" s="29" t="s">
        <v>98</v>
      </c>
    </row>
    <row r="296" spans="1:20" x14ac:dyDescent="0.2">
      <c r="A296" s="47" t="str">
        <f>IF(ISNA(INDEX($A$34:$T$162,MATCH($B296,$B$34:$B$162,0),1)),"",INDEX($A$34:$T$162,MATCH($B296,$B$34:$B$162,0),1))</f>
        <v>UME2212</v>
      </c>
      <c r="B296" s="63" t="s">
        <v>169</v>
      </c>
      <c r="C296" s="63"/>
      <c r="D296" s="63"/>
      <c r="E296" s="63"/>
      <c r="F296" s="63"/>
      <c r="G296" s="63"/>
      <c r="H296" s="63"/>
      <c r="I296" s="63"/>
      <c r="J296" s="32">
        <f>IF(ISNA(INDEX($A$34:$T$162,MATCH($B296,$B$34:$B$162,0),10)),"",INDEX($A$34:$T$162,MATCH($B296,$B$34:$B$162,0),10))</f>
        <v>5</v>
      </c>
      <c r="K296" s="32">
        <f>IF(ISNA(INDEX($A$34:$T$162,MATCH($B296,$B$34:$B$162,0),11)),"",INDEX($A$34:$T$162,MATCH($B296,$B$34:$B$162,0),11))</f>
        <v>2</v>
      </c>
      <c r="L296" s="32">
        <f>IF(ISNA(INDEX($A$34:$T$162,MATCH($B296,$B$34:$B$162,0),12)),"",INDEX($A$34:$T$162,MATCH($B296,$B$34:$B$162,0),12))</f>
        <v>1</v>
      </c>
      <c r="M296" s="32">
        <f>IF(ISNA(INDEX($A$34:$T$162,MATCH($B296,$B$34:$B$162,0),13)),"",INDEX($A$34:$T$162,MATCH($B296,$B$34:$B$162,0),13))</f>
        <v>0</v>
      </c>
      <c r="N296" s="32">
        <f>IF(ISNA(INDEX($A$34:$T$162,MATCH($B296,$B$34:$B$162,0),14)),"",INDEX($A$34:$T$162,MATCH($B296,$B$34:$B$162,0),14))</f>
        <v>3</v>
      </c>
      <c r="O296" s="32">
        <f>IF(ISNA(INDEX($A$34:$T$162,MATCH($B296,$B$34:$B$162,0),15)),"",INDEX($A$34:$T$162,MATCH($B296,$B$34:$B$162,0),15))</f>
        <v>6</v>
      </c>
      <c r="P296" s="32">
        <f>IF(ISNA(INDEX($A$34:$T$162,MATCH($B296,$B$34:$B$162,0),16)),"",INDEX($A$34:$T$162,MATCH($B296,$B$34:$B$162,0),16))</f>
        <v>9</v>
      </c>
      <c r="Q296" s="48">
        <f>IF(ISNA(INDEX($A$34:$T$162,MATCH($B296,$B$34:$B$162,0),17)),"",INDEX($A$34:$T$162,MATCH($B296,$B$34:$B$162,0),17))</f>
        <v>0</v>
      </c>
      <c r="R296" s="48" t="str">
        <f>IF(ISNA(INDEX($A$34:$T$162,MATCH($B296,$B$34:$B$162,0),18)),"",INDEX($A$34:$T$162,MATCH($B296,$B$34:$B$162,0),18))</f>
        <v>C</v>
      </c>
      <c r="S296" s="48">
        <f>IF(ISNA(INDEX($A$34:$T$162,MATCH($B296,$B$34:$B$162,0),19)),"",INDEX($A$34:$T$162,MATCH($B296,$B$34:$B$162,0),19))</f>
        <v>0</v>
      </c>
      <c r="T296" s="29" t="s">
        <v>98</v>
      </c>
    </row>
    <row r="297" spans="1:20" x14ac:dyDescent="0.2">
      <c r="A297" s="47" t="str">
        <f>IF(ISNA(INDEX($A$34:$T$162,MATCH($B297,$B$34:$B$162,0),1)),"",INDEX($A$34:$T$162,MATCH($B297,$B$34:$B$162,0),1))</f>
        <v>UMX2303</v>
      </c>
      <c r="B297" s="63" t="s">
        <v>182</v>
      </c>
      <c r="C297" s="63"/>
      <c r="D297" s="63"/>
      <c r="E297" s="63"/>
      <c r="F297" s="63"/>
      <c r="G297" s="63"/>
      <c r="H297" s="63"/>
      <c r="I297" s="63"/>
      <c r="J297" s="32">
        <f>IF(ISNA(INDEX($A$34:$T$162,MATCH($B297,$B$34:$B$162,0),10)),"",INDEX($A$34:$T$162,MATCH($B297,$B$34:$B$162,0),10))</f>
        <v>6</v>
      </c>
      <c r="K297" s="32">
        <f>IF(ISNA(INDEX($A$34:$T$162,MATCH($B297,$B$34:$B$162,0),11)),"",INDEX($A$34:$T$162,MATCH($B297,$B$34:$B$162,0),11))</f>
        <v>2</v>
      </c>
      <c r="L297" s="32">
        <f>IF(ISNA(INDEX($A$34:$T$162,MATCH($B297,$B$34:$B$162,0),12)),"",INDEX($A$34:$T$162,MATCH($B297,$B$34:$B$162,0),12))</f>
        <v>1</v>
      </c>
      <c r="M297" s="32">
        <f>IF(ISNA(INDEX($A$34:$T$162,MATCH($B297,$B$34:$B$162,0),13)),"",INDEX($A$34:$T$162,MATCH($B297,$B$34:$B$162,0),13))</f>
        <v>0</v>
      </c>
      <c r="N297" s="32">
        <f>IF(ISNA(INDEX($A$34:$T$162,MATCH($B297,$B$34:$B$162,0),14)),"",INDEX($A$34:$T$162,MATCH($B297,$B$34:$B$162,0),14))</f>
        <v>3</v>
      </c>
      <c r="O297" s="32">
        <f>IF(ISNA(INDEX($A$34:$T$162,MATCH($B297,$B$34:$B$162,0),15)),"",INDEX($A$34:$T$162,MATCH($B297,$B$34:$B$162,0),15))</f>
        <v>8</v>
      </c>
      <c r="P297" s="32">
        <f>IF(ISNA(INDEX($A$34:$T$162,MATCH($B297,$B$34:$B$162,0),16)),"",INDEX($A$34:$T$162,MATCH($B297,$B$34:$B$162,0),16))</f>
        <v>11</v>
      </c>
      <c r="Q297" s="48" t="str">
        <f>IF(ISNA(INDEX($A$34:$T$162,MATCH($B297,$B$34:$B$162,0),17)),"",INDEX($A$34:$T$162,MATCH($B297,$B$34:$B$162,0),17))</f>
        <v>E</v>
      </c>
      <c r="R297" s="48">
        <f>IF(ISNA(INDEX($A$34:$T$162,MATCH($B297,$B$34:$B$162,0),18)),"",INDEX($A$34:$T$162,MATCH($B297,$B$34:$B$162,0),18))</f>
        <v>0</v>
      </c>
      <c r="S297" s="48">
        <f>IF(ISNA(INDEX($A$34:$T$162,MATCH($B297,$B$34:$B$162,0),19)),"",INDEX($A$34:$T$162,MATCH($B297,$B$34:$B$162,0),19))</f>
        <v>0</v>
      </c>
      <c r="T297" s="29" t="s">
        <v>98</v>
      </c>
    </row>
    <row r="298" spans="1:20" x14ac:dyDescent="0.2">
      <c r="A298" s="47" t="str">
        <f>IF(ISNA(INDEX($A$34:$T$162,MATCH($B298,$B$34:$B$162,0),1)),"",INDEX($A$34:$T$162,MATCH($B298,$B$34:$B$162,0),1))</f>
        <v>UMX2303</v>
      </c>
      <c r="B298" s="63" t="s">
        <v>183</v>
      </c>
      <c r="C298" s="63"/>
      <c r="D298" s="63"/>
      <c r="E298" s="63"/>
      <c r="F298" s="63"/>
      <c r="G298" s="63"/>
      <c r="H298" s="63"/>
      <c r="I298" s="63"/>
      <c r="J298" s="32">
        <f>IF(ISNA(INDEX($A$34:$T$162,MATCH($B298,$B$34:$B$162,0),10)),"",INDEX($A$34:$T$162,MATCH($B298,$B$34:$B$162,0),10))</f>
        <v>6</v>
      </c>
      <c r="K298" s="32">
        <f>IF(ISNA(INDEX($A$34:$T$162,MATCH($B298,$B$34:$B$162,0),11)),"",INDEX($A$34:$T$162,MATCH($B298,$B$34:$B$162,0),11))</f>
        <v>2</v>
      </c>
      <c r="L298" s="32">
        <f>IF(ISNA(INDEX($A$34:$T$162,MATCH($B298,$B$34:$B$162,0),12)),"",INDEX($A$34:$T$162,MATCH($B298,$B$34:$B$162,0),12))</f>
        <v>1</v>
      </c>
      <c r="M298" s="32">
        <f>IF(ISNA(INDEX($A$34:$T$162,MATCH($B298,$B$34:$B$162,0),13)),"",INDEX($A$34:$T$162,MATCH($B298,$B$34:$B$162,0),13))</f>
        <v>0</v>
      </c>
      <c r="N298" s="32">
        <f>IF(ISNA(INDEX($A$34:$T$162,MATCH($B298,$B$34:$B$162,0),14)),"",INDEX($A$34:$T$162,MATCH($B298,$B$34:$B$162,0),14))</f>
        <v>3</v>
      </c>
      <c r="O298" s="32">
        <f>IF(ISNA(INDEX($A$34:$T$162,MATCH($B298,$B$34:$B$162,0),15)),"",INDEX($A$34:$T$162,MATCH($B298,$B$34:$B$162,0),15))</f>
        <v>8</v>
      </c>
      <c r="P298" s="32">
        <f>IF(ISNA(INDEX($A$34:$T$162,MATCH($B298,$B$34:$B$162,0),16)),"",INDEX($A$34:$T$162,MATCH($B298,$B$34:$B$162,0),16))</f>
        <v>11</v>
      </c>
      <c r="Q298" s="48" t="str">
        <f>IF(ISNA(INDEX($A$34:$T$162,MATCH($B298,$B$34:$B$162,0),17)),"",INDEX($A$34:$T$162,MATCH($B298,$B$34:$B$162,0),17))</f>
        <v>E</v>
      </c>
      <c r="R298" s="48">
        <f>IF(ISNA(INDEX($A$34:$T$162,MATCH($B298,$B$34:$B$162,0),18)),"",INDEX($A$34:$T$162,MATCH($B298,$B$34:$B$162,0),18))</f>
        <v>0</v>
      </c>
      <c r="S298" s="48">
        <f>IF(ISNA(INDEX($A$34:$T$162,MATCH($B298,$B$34:$B$162,0),19)),"",INDEX($A$34:$T$162,MATCH($B298,$B$34:$B$162,0),19))</f>
        <v>0</v>
      </c>
      <c r="T298" s="29" t="s">
        <v>98</v>
      </c>
    </row>
    <row r="299" spans="1:20" x14ac:dyDescent="0.2">
      <c r="A299" s="47" t="str">
        <f>IF(ISNA(INDEX($A$34:$T$162,MATCH($B299,$B$34:$B$162,0),1)),"",INDEX($A$34:$T$162,MATCH($B299,$B$34:$B$162,0),1))</f>
        <v>UMX2303</v>
      </c>
      <c r="B299" s="63" t="s">
        <v>184</v>
      </c>
      <c r="C299" s="63"/>
      <c r="D299" s="63"/>
      <c r="E299" s="63"/>
      <c r="F299" s="63"/>
      <c r="G299" s="63"/>
      <c r="H299" s="63"/>
      <c r="I299" s="63"/>
      <c r="J299" s="32">
        <f>IF(ISNA(INDEX($A$34:$T$162,MATCH($B299,$B$34:$B$162,0),10)),"",INDEX($A$34:$T$162,MATCH($B299,$B$34:$B$162,0),10))</f>
        <v>6</v>
      </c>
      <c r="K299" s="32">
        <f>IF(ISNA(INDEX($A$34:$T$162,MATCH($B299,$B$34:$B$162,0),11)),"",INDEX($A$34:$T$162,MATCH($B299,$B$34:$B$162,0),11))</f>
        <v>2</v>
      </c>
      <c r="L299" s="32">
        <f>IF(ISNA(INDEX($A$34:$T$162,MATCH($B299,$B$34:$B$162,0),12)),"",INDEX($A$34:$T$162,MATCH($B299,$B$34:$B$162,0),12))</f>
        <v>1</v>
      </c>
      <c r="M299" s="32">
        <f>IF(ISNA(INDEX($A$34:$T$162,MATCH($B299,$B$34:$B$162,0),13)),"",INDEX($A$34:$T$162,MATCH($B299,$B$34:$B$162,0),13))</f>
        <v>0</v>
      </c>
      <c r="N299" s="32">
        <f>IF(ISNA(INDEX($A$34:$T$162,MATCH($B299,$B$34:$B$162,0),14)),"",INDEX($A$34:$T$162,MATCH($B299,$B$34:$B$162,0),14))</f>
        <v>3</v>
      </c>
      <c r="O299" s="32">
        <f>IF(ISNA(INDEX($A$34:$T$162,MATCH($B299,$B$34:$B$162,0),15)),"",INDEX($A$34:$T$162,MATCH($B299,$B$34:$B$162,0),15))</f>
        <v>8</v>
      </c>
      <c r="P299" s="32">
        <f>IF(ISNA(INDEX($A$34:$T$162,MATCH($B299,$B$34:$B$162,0),16)),"",INDEX($A$34:$T$162,MATCH($B299,$B$34:$B$162,0),16))</f>
        <v>11</v>
      </c>
      <c r="Q299" s="48" t="str">
        <f>IF(ISNA(INDEX($A$34:$T$162,MATCH($B299,$B$34:$B$162,0),17)),"",INDEX($A$34:$T$162,MATCH($B299,$B$34:$B$162,0),17))</f>
        <v>E</v>
      </c>
      <c r="R299" s="48">
        <f>IF(ISNA(INDEX($A$34:$T$162,MATCH($B299,$B$34:$B$162,0),18)),"",INDEX($A$34:$T$162,MATCH($B299,$B$34:$B$162,0),18))</f>
        <v>0</v>
      </c>
      <c r="S299" s="48">
        <f>IF(ISNA(INDEX($A$34:$T$162,MATCH($B299,$B$34:$B$162,0),19)),"",INDEX($A$34:$T$162,MATCH($B299,$B$34:$B$162,0),19))</f>
        <v>0</v>
      </c>
      <c r="T299" s="29" t="s">
        <v>98</v>
      </c>
    </row>
    <row r="300" spans="1:20" x14ac:dyDescent="0.2">
      <c r="A300" s="47" t="str">
        <f>IF(ISNA(INDEX($A$34:$T$162,MATCH($B300,$B$34:$B$162,0),1)),"",INDEX($A$34:$T$162,MATCH($B300,$B$34:$B$162,0),1))</f>
        <v>UMX2303</v>
      </c>
      <c r="B300" s="63" t="s">
        <v>185</v>
      </c>
      <c r="C300" s="63"/>
      <c r="D300" s="63"/>
      <c r="E300" s="63"/>
      <c r="F300" s="63"/>
      <c r="G300" s="63"/>
      <c r="H300" s="63"/>
      <c r="I300" s="63"/>
      <c r="J300" s="32">
        <f>IF(ISNA(INDEX($A$34:$T$162,MATCH($B300,$B$34:$B$162,0),10)),"",INDEX($A$34:$T$162,MATCH($B300,$B$34:$B$162,0),10))</f>
        <v>6</v>
      </c>
      <c r="K300" s="32">
        <f>IF(ISNA(INDEX($A$34:$T$162,MATCH($B300,$B$34:$B$162,0),11)),"",INDEX($A$34:$T$162,MATCH($B300,$B$34:$B$162,0),11))</f>
        <v>2</v>
      </c>
      <c r="L300" s="32">
        <f>IF(ISNA(INDEX($A$34:$T$162,MATCH($B300,$B$34:$B$162,0),12)),"",INDEX($A$34:$T$162,MATCH($B300,$B$34:$B$162,0),12))</f>
        <v>1</v>
      </c>
      <c r="M300" s="32">
        <f>IF(ISNA(INDEX($A$34:$T$162,MATCH($B300,$B$34:$B$162,0),13)),"",INDEX($A$34:$T$162,MATCH($B300,$B$34:$B$162,0),13))</f>
        <v>0</v>
      </c>
      <c r="N300" s="32">
        <f>IF(ISNA(INDEX($A$34:$T$162,MATCH($B300,$B$34:$B$162,0),14)),"",INDEX($A$34:$T$162,MATCH($B300,$B$34:$B$162,0),14))</f>
        <v>3</v>
      </c>
      <c r="O300" s="32">
        <f>IF(ISNA(INDEX($A$34:$T$162,MATCH($B300,$B$34:$B$162,0),15)),"",INDEX($A$34:$T$162,MATCH($B300,$B$34:$B$162,0),15))</f>
        <v>8</v>
      </c>
      <c r="P300" s="32">
        <f>IF(ISNA(INDEX($A$34:$T$162,MATCH($B300,$B$34:$B$162,0),16)),"",INDEX($A$34:$T$162,MATCH($B300,$B$34:$B$162,0),16))</f>
        <v>11</v>
      </c>
      <c r="Q300" s="48" t="str">
        <f>IF(ISNA(INDEX($A$34:$T$162,MATCH($B300,$B$34:$B$162,0),17)),"",INDEX($A$34:$T$162,MATCH($B300,$B$34:$B$162,0),17))</f>
        <v>E</v>
      </c>
      <c r="R300" s="48">
        <f>IF(ISNA(INDEX($A$34:$T$162,MATCH($B300,$B$34:$B$162,0),18)),"",INDEX($A$34:$T$162,MATCH($B300,$B$34:$B$162,0),18))</f>
        <v>0</v>
      </c>
      <c r="S300" s="48">
        <f>IF(ISNA(INDEX($A$34:$T$162,MATCH($B300,$B$34:$B$162,0),19)),"",INDEX($A$34:$T$162,MATCH($B300,$B$34:$B$162,0),19))</f>
        <v>0</v>
      </c>
      <c r="T300" s="29" t="s">
        <v>98</v>
      </c>
    </row>
    <row r="301" spans="1:20" x14ac:dyDescent="0.2">
      <c r="A301" s="47" t="str">
        <f>IF(ISNA(INDEX($A$34:$T$162,MATCH($B301,$B$34:$B$162,0),1)),"",INDEX($A$34:$T$162,MATCH($B301,$B$34:$B$162,0),1))</f>
        <v>UMX2303</v>
      </c>
      <c r="B301" s="63" t="s">
        <v>186</v>
      </c>
      <c r="C301" s="63"/>
      <c r="D301" s="63"/>
      <c r="E301" s="63"/>
      <c r="F301" s="63"/>
      <c r="G301" s="63"/>
      <c r="H301" s="63"/>
      <c r="I301" s="63"/>
      <c r="J301" s="32">
        <f>IF(ISNA(INDEX($A$34:$T$162,MATCH($B301,$B$34:$B$162,0),10)),"",INDEX($A$34:$T$162,MATCH($B301,$B$34:$B$162,0),10))</f>
        <v>6</v>
      </c>
      <c r="K301" s="32">
        <f>IF(ISNA(INDEX($A$34:$T$162,MATCH($B301,$B$34:$B$162,0),11)),"",INDEX($A$34:$T$162,MATCH($B301,$B$34:$B$162,0),11))</f>
        <v>2</v>
      </c>
      <c r="L301" s="32">
        <f>IF(ISNA(INDEX($A$34:$T$162,MATCH($B301,$B$34:$B$162,0),12)),"",INDEX($A$34:$T$162,MATCH($B301,$B$34:$B$162,0),12))</f>
        <v>1</v>
      </c>
      <c r="M301" s="32">
        <f>IF(ISNA(INDEX($A$34:$T$162,MATCH($B301,$B$34:$B$162,0),13)),"",INDEX($A$34:$T$162,MATCH($B301,$B$34:$B$162,0),13))</f>
        <v>0</v>
      </c>
      <c r="N301" s="32">
        <f>IF(ISNA(INDEX($A$34:$T$162,MATCH($B301,$B$34:$B$162,0),14)),"",INDEX($A$34:$T$162,MATCH($B301,$B$34:$B$162,0),14))</f>
        <v>3</v>
      </c>
      <c r="O301" s="32">
        <f>IF(ISNA(INDEX($A$34:$T$162,MATCH($B301,$B$34:$B$162,0),15)),"",INDEX($A$34:$T$162,MATCH($B301,$B$34:$B$162,0),15))</f>
        <v>8</v>
      </c>
      <c r="P301" s="32">
        <f>IF(ISNA(INDEX($A$34:$T$162,MATCH($B301,$B$34:$B$162,0),16)),"",INDEX($A$34:$T$162,MATCH($B301,$B$34:$B$162,0),16))</f>
        <v>11</v>
      </c>
      <c r="Q301" s="48" t="str">
        <f>IF(ISNA(INDEX($A$34:$T$162,MATCH($B301,$B$34:$B$162,0),17)),"",INDEX($A$34:$T$162,MATCH($B301,$B$34:$B$162,0),17))</f>
        <v>E</v>
      </c>
      <c r="R301" s="48">
        <f>IF(ISNA(INDEX($A$34:$T$162,MATCH($B301,$B$34:$B$162,0),18)),"",INDEX($A$34:$T$162,MATCH($B301,$B$34:$B$162,0),18))</f>
        <v>0</v>
      </c>
      <c r="S301" s="48">
        <f>IF(ISNA(INDEX($A$34:$T$162,MATCH($B301,$B$34:$B$162,0),19)),"",INDEX($A$34:$T$162,MATCH($B301,$B$34:$B$162,0),19))</f>
        <v>0</v>
      </c>
      <c r="T301" s="29" t="s">
        <v>98</v>
      </c>
    </row>
    <row r="302" spans="1:20" hidden="1" x14ac:dyDescent="0.2">
      <c r="A302" s="47" t="str">
        <f>IF(ISNA(INDEX($A$34:$T$162,MATCH($B302,$B$34:$B$162,0),1)),"",INDEX($A$34:$T$162,MATCH($B302,$B$34:$B$162,0),1))</f>
        <v/>
      </c>
      <c r="B302" s="63"/>
      <c r="C302" s="63"/>
      <c r="D302" s="63"/>
      <c r="E302" s="63"/>
      <c r="F302" s="63"/>
      <c r="G302" s="63"/>
      <c r="H302" s="63"/>
      <c r="I302" s="63"/>
      <c r="J302" s="32" t="str">
        <f>IF(ISNA(INDEX($A$34:$T$162,MATCH($B302,$B$34:$B$162,0),10)),"",INDEX($A$34:$T$162,MATCH($B302,$B$34:$B$162,0),10))</f>
        <v/>
      </c>
      <c r="K302" s="32" t="str">
        <f>IF(ISNA(INDEX($A$34:$T$162,MATCH($B302,$B$34:$B$162,0),11)),"",INDEX($A$34:$T$162,MATCH($B302,$B$34:$B$162,0),11))</f>
        <v/>
      </c>
      <c r="L302" s="32" t="str">
        <f>IF(ISNA(INDEX($A$34:$T$162,MATCH($B302,$B$34:$B$162,0),12)),"",INDEX($A$34:$T$162,MATCH($B302,$B$34:$B$162,0),12))</f>
        <v/>
      </c>
      <c r="M302" s="32" t="str">
        <f>IF(ISNA(INDEX($A$34:$T$162,MATCH($B302,$B$34:$B$162,0),13)),"",INDEX($A$34:$T$162,MATCH($B302,$B$34:$B$162,0),13))</f>
        <v/>
      </c>
      <c r="N302" s="32" t="str">
        <f>IF(ISNA(INDEX($A$34:$T$162,MATCH($B302,$B$34:$B$162,0),14)),"",INDEX($A$34:$T$162,MATCH($B302,$B$34:$B$162,0),14))</f>
        <v/>
      </c>
      <c r="O302" s="32" t="str">
        <f>IF(ISNA(INDEX($A$34:$T$162,MATCH($B302,$B$34:$B$162,0),15)),"",INDEX($A$34:$T$162,MATCH($B302,$B$34:$B$162,0),15))</f>
        <v/>
      </c>
      <c r="P302" s="32" t="str">
        <f>IF(ISNA(INDEX($A$34:$T$162,MATCH($B302,$B$34:$B$162,0),16)),"",INDEX($A$34:$T$162,MATCH($B302,$B$34:$B$162,0),16))</f>
        <v/>
      </c>
      <c r="Q302" s="48" t="str">
        <f>IF(ISNA(INDEX($A$34:$T$162,MATCH($B302,$B$34:$B$162,0),17)),"",INDEX($A$34:$T$162,MATCH($B302,$B$34:$B$162,0),17))</f>
        <v/>
      </c>
      <c r="R302" s="48" t="str">
        <f>IF(ISNA(INDEX($A$34:$T$162,MATCH($B302,$B$34:$B$162,0),18)),"",INDEX($A$34:$T$162,MATCH($B302,$B$34:$B$162,0),18))</f>
        <v/>
      </c>
      <c r="S302" s="48" t="str">
        <f>IF(ISNA(INDEX($A$34:$T$162,MATCH($B302,$B$34:$B$162,0),19)),"",INDEX($A$34:$T$162,MATCH($B302,$B$34:$B$162,0),19))</f>
        <v/>
      </c>
      <c r="T302" s="29" t="s">
        <v>98</v>
      </c>
    </row>
    <row r="303" spans="1:20" hidden="1" x14ac:dyDescent="0.2">
      <c r="A303" s="47" t="str">
        <f>IF(ISNA(INDEX($A$34:$T$162,MATCH($B303,$B$34:$B$162,0),1)),"",INDEX($A$34:$T$162,MATCH($B303,$B$34:$B$162,0),1))</f>
        <v/>
      </c>
      <c r="B303" s="63"/>
      <c r="C303" s="63"/>
      <c r="D303" s="63"/>
      <c r="E303" s="63"/>
      <c r="F303" s="63"/>
      <c r="G303" s="63"/>
      <c r="H303" s="63"/>
      <c r="I303" s="63"/>
      <c r="J303" s="32" t="str">
        <f>IF(ISNA(INDEX($A$34:$T$162,MATCH($B303,$B$34:$B$162,0),10)),"",INDEX($A$34:$T$162,MATCH($B303,$B$34:$B$162,0),10))</f>
        <v/>
      </c>
      <c r="K303" s="32" t="str">
        <f>IF(ISNA(INDEX($A$34:$T$162,MATCH($B303,$B$34:$B$162,0),11)),"",INDEX($A$34:$T$162,MATCH($B303,$B$34:$B$162,0),11))</f>
        <v/>
      </c>
      <c r="L303" s="32" t="str">
        <f>IF(ISNA(INDEX($A$34:$T$162,MATCH($B303,$B$34:$B$162,0),12)),"",INDEX($A$34:$T$162,MATCH($B303,$B$34:$B$162,0),12))</f>
        <v/>
      </c>
      <c r="M303" s="32" t="str">
        <f>IF(ISNA(INDEX($A$34:$T$162,MATCH($B303,$B$34:$B$162,0),13)),"",INDEX($A$34:$T$162,MATCH($B303,$B$34:$B$162,0),13))</f>
        <v/>
      </c>
      <c r="N303" s="32" t="str">
        <f>IF(ISNA(INDEX($A$34:$T$162,MATCH($B303,$B$34:$B$162,0),14)),"",INDEX($A$34:$T$162,MATCH($B303,$B$34:$B$162,0),14))</f>
        <v/>
      </c>
      <c r="O303" s="32" t="str">
        <f>IF(ISNA(INDEX($A$34:$T$162,MATCH($B303,$B$34:$B$162,0),15)),"",INDEX($A$34:$T$162,MATCH($B303,$B$34:$B$162,0),15))</f>
        <v/>
      </c>
      <c r="P303" s="32" t="str">
        <f>IF(ISNA(INDEX($A$34:$T$162,MATCH($B303,$B$34:$B$162,0),16)),"",INDEX($A$34:$T$162,MATCH($B303,$B$34:$B$162,0),16))</f>
        <v/>
      </c>
      <c r="Q303" s="48" t="str">
        <f>IF(ISNA(INDEX($A$34:$T$162,MATCH($B303,$B$34:$B$162,0),17)),"",INDEX($A$34:$T$162,MATCH($B303,$B$34:$B$162,0),17))</f>
        <v/>
      </c>
      <c r="R303" s="48" t="str">
        <f>IF(ISNA(INDEX($A$34:$T$162,MATCH($B303,$B$34:$B$162,0),18)),"",INDEX($A$34:$T$162,MATCH($B303,$B$34:$B$162,0),18))</f>
        <v/>
      </c>
      <c r="S303" s="48" t="str">
        <f>IF(ISNA(INDEX($A$34:$T$162,MATCH($B303,$B$34:$B$162,0),19)),"",INDEX($A$34:$T$162,MATCH($B303,$B$34:$B$162,0),19))</f>
        <v/>
      </c>
      <c r="T303" s="29" t="s">
        <v>98</v>
      </c>
    </row>
    <row r="304" spans="1:20" hidden="1" x14ac:dyDescent="0.2">
      <c r="A304" s="47" t="str">
        <f>IF(ISNA(INDEX($A$34:$T$162,MATCH($B304,$B$34:$B$162,0),1)),"",INDEX($A$34:$T$162,MATCH($B304,$B$34:$B$162,0),1))</f>
        <v/>
      </c>
      <c r="B304" s="63"/>
      <c r="C304" s="63"/>
      <c r="D304" s="63"/>
      <c r="E304" s="63"/>
      <c r="F304" s="63"/>
      <c r="G304" s="63"/>
      <c r="H304" s="63"/>
      <c r="I304" s="63"/>
      <c r="J304" s="32" t="str">
        <f>IF(ISNA(INDEX($A$34:$T$162,MATCH($B304,$B$34:$B$162,0),10)),"",INDEX($A$34:$T$162,MATCH($B304,$B$34:$B$162,0),10))</f>
        <v/>
      </c>
      <c r="K304" s="32" t="str">
        <f>IF(ISNA(INDEX($A$34:$T$162,MATCH($B304,$B$34:$B$162,0),11)),"",INDEX($A$34:$T$162,MATCH($B304,$B$34:$B$162,0),11))</f>
        <v/>
      </c>
      <c r="L304" s="32" t="str">
        <f>IF(ISNA(INDEX($A$34:$T$162,MATCH($B304,$B$34:$B$162,0),12)),"",INDEX($A$34:$T$162,MATCH($B304,$B$34:$B$162,0),12))</f>
        <v/>
      </c>
      <c r="M304" s="32" t="str">
        <f>IF(ISNA(INDEX($A$34:$T$162,MATCH($B304,$B$34:$B$162,0),13)),"",INDEX($A$34:$T$162,MATCH($B304,$B$34:$B$162,0),13))</f>
        <v/>
      </c>
      <c r="N304" s="32" t="str">
        <f>IF(ISNA(INDEX($A$34:$T$162,MATCH($B304,$B$34:$B$162,0),14)),"",INDEX($A$34:$T$162,MATCH($B304,$B$34:$B$162,0),14))</f>
        <v/>
      </c>
      <c r="O304" s="32" t="str">
        <f>IF(ISNA(INDEX($A$34:$T$162,MATCH($B304,$B$34:$B$162,0),15)),"",INDEX($A$34:$T$162,MATCH($B304,$B$34:$B$162,0),15))</f>
        <v/>
      </c>
      <c r="P304" s="32" t="str">
        <f>IF(ISNA(INDEX($A$34:$T$162,MATCH($B304,$B$34:$B$162,0),16)),"",INDEX($A$34:$T$162,MATCH($B304,$B$34:$B$162,0),16))</f>
        <v/>
      </c>
      <c r="Q304" s="48" t="str">
        <f>IF(ISNA(INDEX($A$34:$T$162,MATCH($B304,$B$34:$B$162,0),17)),"",INDEX($A$34:$T$162,MATCH($B304,$B$34:$B$162,0),17))</f>
        <v/>
      </c>
      <c r="R304" s="48" t="str">
        <f>IF(ISNA(INDEX($A$34:$T$162,MATCH($B304,$B$34:$B$162,0),18)),"",INDEX($A$34:$T$162,MATCH($B304,$B$34:$B$162,0),18))</f>
        <v/>
      </c>
      <c r="S304" s="48" t="str">
        <f>IF(ISNA(INDEX($A$34:$T$162,MATCH($B304,$B$34:$B$162,0),19)),"",INDEX($A$34:$T$162,MATCH($B304,$B$34:$B$162,0),19))</f>
        <v/>
      </c>
      <c r="T304" s="29" t="s">
        <v>98</v>
      </c>
    </row>
    <row r="305" spans="1:20" hidden="1" x14ac:dyDescent="0.2">
      <c r="A305" s="47" t="str">
        <f>IF(ISNA(INDEX($A$34:$T$162,MATCH($B305,$B$34:$B$162,0),1)),"",INDEX($A$34:$T$162,MATCH($B305,$B$34:$B$162,0),1))</f>
        <v/>
      </c>
      <c r="B305" s="63"/>
      <c r="C305" s="63"/>
      <c r="D305" s="63"/>
      <c r="E305" s="63"/>
      <c r="F305" s="63"/>
      <c r="G305" s="63"/>
      <c r="H305" s="63"/>
      <c r="I305" s="63"/>
      <c r="J305" s="32" t="str">
        <f>IF(ISNA(INDEX($A$34:$T$162,MATCH($B305,$B$34:$B$162,0),10)),"",INDEX($A$34:$T$162,MATCH($B305,$B$34:$B$162,0),10))</f>
        <v/>
      </c>
      <c r="K305" s="32" t="str">
        <f>IF(ISNA(INDEX($A$34:$T$162,MATCH($B305,$B$34:$B$162,0),11)),"",INDEX($A$34:$T$162,MATCH($B305,$B$34:$B$162,0),11))</f>
        <v/>
      </c>
      <c r="L305" s="32" t="str">
        <f>IF(ISNA(INDEX($A$34:$T$162,MATCH($B305,$B$34:$B$162,0),12)),"",INDEX($A$34:$T$162,MATCH($B305,$B$34:$B$162,0),12))</f>
        <v/>
      </c>
      <c r="M305" s="32" t="str">
        <f>IF(ISNA(INDEX($A$34:$T$162,MATCH($B305,$B$34:$B$162,0),13)),"",INDEX($A$34:$T$162,MATCH($B305,$B$34:$B$162,0),13))</f>
        <v/>
      </c>
      <c r="N305" s="32" t="str">
        <f>IF(ISNA(INDEX($A$34:$T$162,MATCH($B305,$B$34:$B$162,0),14)),"",INDEX($A$34:$T$162,MATCH($B305,$B$34:$B$162,0),14))</f>
        <v/>
      </c>
      <c r="O305" s="32" t="str">
        <f>IF(ISNA(INDEX($A$34:$T$162,MATCH($B305,$B$34:$B$162,0),15)),"",INDEX($A$34:$T$162,MATCH($B305,$B$34:$B$162,0),15))</f>
        <v/>
      </c>
      <c r="P305" s="32" t="str">
        <f>IF(ISNA(INDEX($A$34:$T$162,MATCH($B305,$B$34:$B$162,0),16)),"",INDEX($A$34:$T$162,MATCH($B305,$B$34:$B$162,0),16))</f>
        <v/>
      </c>
      <c r="Q305" s="48" t="str">
        <f>IF(ISNA(INDEX($A$34:$T$162,MATCH($B305,$B$34:$B$162,0),17)),"",INDEX($A$34:$T$162,MATCH($B305,$B$34:$B$162,0),17))</f>
        <v/>
      </c>
      <c r="R305" s="48" t="str">
        <f>IF(ISNA(INDEX($A$34:$T$162,MATCH($B305,$B$34:$B$162,0),18)),"",INDEX($A$34:$T$162,MATCH($B305,$B$34:$B$162,0),18))</f>
        <v/>
      </c>
      <c r="S305" s="48" t="str">
        <f>IF(ISNA(INDEX($A$34:$T$162,MATCH($B305,$B$34:$B$162,0),19)),"",INDEX($A$34:$T$162,MATCH($B305,$B$34:$B$162,0),19))</f>
        <v/>
      </c>
      <c r="T305" s="29" t="s">
        <v>98</v>
      </c>
    </row>
    <row r="306" spans="1:20" hidden="1" x14ac:dyDescent="0.2">
      <c r="A306" s="47" t="str">
        <f>IF(ISNA(INDEX($A$34:$T$162,MATCH($B306,$B$34:$B$162,0),1)),"",INDEX($A$34:$T$162,MATCH($B306,$B$34:$B$162,0),1))</f>
        <v/>
      </c>
      <c r="B306" s="63"/>
      <c r="C306" s="63"/>
      <c r="D306" s="63"/>
      <c r="E306" s="63"/>
      <c r="F306" s="63"/>
      <c r="G306" s="63"/>
      <c r="H306" s="63"/>
      <c r="I306" s="63"/>
      <c r="J306" s="32" t="str">
        <f>IF(ISNA(INDEX($A$34:$T$162,MATCH($B306,$B$34:$B$162,0),10)),"",INDEX($A$34:$T$162,MATCH($B306,$B$34:$B$162,0),10))</f>
        <v/>
      </c>
      <c r="K306" s="32" t="str">
        <f>IF(ISNA(INDEX($A$34:$T$162,MATCH($B306,$B$34:$B$162,0),11)),"",INDEX($A$34:$T$162,MATCH($B306,$B$34:$B$162,0),11))</f>
        <v/>
      </c>
      <c r="L306" s="32" t="str">
        <f>IF(ISNA(INDEX($A$34:$T$162,MATCH($B306,$B$34:$B$162,0),12)),"",INDEX($A$34:$T$162,MATCH($B306,$B$34:$B$162,0),12))</f>
        <v/>
      </c>
      <c r="M306" s="32" t="str">
        <f>IF(ISNA(INDEX($A$34:$T$162,MATCH($B306,$B$34:$B$162,0),13)),"",INDEX($A$34:$T$162,MATCH($B306,$B$34:$B$162,0),13))</f>
        <v/>
      </c>
      <c r="N306" s="32" t="str">
        <f>IF(ISNA(INDEX($A$34:$T$162,MATCH($B306,$B$34:$B$162,0),14)),"",INDEX($A$34:$T$162,MATCH($B306,$B$34:$B$162,0),14))</f>
        <v/>
      </c>
      <c r="O306" s="32" t="str">
        <f>IF(ISNA(INDEX($A$34:$T$162,MATCH($B306,$B$34:$B$162,0),15)),"",INDEX($A$34:$T$162,MATCH($B306,$B$34:$B$162,0),15))</f>
        <v/>
      </c>
      <c r="P306" s="32" t="str">
        <f>IF(ISNA(INDEX($A$34:$T$162,MATCH($B306,$B$34:$B$162,0),16)),"",INDEX($A$34:$T$162,MATCH($B306,$B$34:$B$162,0),16))</f>
        <v/>
      </c>
      <c r="Q306" s="48" t="str">
        <f>IF(ISNA(INDEX($A$34:$T$162,MATCH($B306,$B$34:$B$162,0),17)),"",INDEX($A$34:$T$162,MATCH($B306,$B$34:$B$162,0),17))</f>
        <v/>
      </c>
      <c r="R306" s="48" t="str">
        <f>IF(ISNA(INDEX($A$34:$T$162,MATCH($B306,$B$34:$B$162,0),18)),"",INDEX($A$34:$T$162,MATCH($B306,$B$34:$B$162,0),18))</f>
        <v/>
      </c>
      <c r="S306" s="48" t="str">
        <f>IF(ISNA(INDEX($A$34:$T$162,MATCH($B306,$B$34:$B$162,0),19)),"",INDEX($A$34:$T$162,MATCH($B306,$B$34:$B$162,0),19))</f>
        <v/>
      </c>
      <c r="T306" s="29" t="s">
        <v>98</v>
      </c>
    </row>
    <row r="307" spans="1:20" hidden="1" x14ac:dyDescent="0.2">
      <c r="A307" s="47" t="str">
        <f>IF(ISNA(INDEX($A$34:$T$162,MATCH($B307,$B$34:$B$162,0),1)),"",INDEX($A$34:$T$162,MATCH($B307,$B$34:$B$162,0),1))</f>
        <v/>
      </c>
      <c r="B307" s="63"/>
      <c r="C307" s="63"/>
      <c r="D307" s="63"/>
      <c r="E307" s="63"/>
      <c r="F307" s="63"/>
      <c r="G307" s="63"/>
      <c r="H307" s="63"/>
      <c r="I307" s="63"/>
      <c r="J307" s="32" t="str">
        <f>IF(ISNA(INDEX($A$34:$T$162,MATCH($B307,$B$34:$B$162,0),10)),"",INDEX($A$34:$T$162,MATCH($B307,$B$34:$B$162,0),10))</f>
        <v/>
      </c>
      <c r="K307" s="32" t="str">
        <f>IF(ISNA(INDEX($A$34:$T$162,MATCH($B307,$B$34:$B$162,0),11)),"",INDEX($A$34:$T$162,MATCH($B307,$B$34:$B$162,0),11))</f>
        <v/>
      </c>
      <c r="L307" s="32" t="str">
        <f>IF(ISNA(INDEX($A$34:$T$162,MATCH($B307,$B$34:$B$162,0),12)),"",INDEX($A$34:$T$162,MATCH($B307,$B$34:$B$162,0),12))</f>
        <v/>
      </c>
      <c r="M307" s="32" t="str">
        <f>IF(ISNA(INDEX($A$34:$T$162,MATCH($B307,$B$34:$B$162,0),13)),"",INDEX($A$34:$T$162,MATCH($B307,$B$34:$B$162,0),13))</f>
        <v/>
      </c>
      <c r="N307" s="32" t="str">
        <f>IF(ISNA(INDEX($A$34:$T$162,MATCH($B307,$B$34:$B$162,0),14)),"",INDEX($A$34:$T$162,MATCH($B307,$B$34:$B$162,0),14))</f>
        <v/>
      </c>
      <c r="O307" s="32" t="str">
        <f>IF(ISNA(INDEX($A$34:$T$162,MATCH($B307,$B$34:$B$162,0),15)),"",INDEX($A$34:$T$162,MATCH($B307,$B$34:$B$162,0),15))</f>
        <v/>
      </c>
      <c r="P307" s="32" t="str">
        <f>IF(ISNA(INDEX($A$34:$T$162,MATCH($B307,$B$34:$B$162,0),16)),"",INDEX($A$34:$T$162,MATCH($B307,$B$34:$B$162,0),16))</f>
        <v/>
      </c>
      <c r="Q307" s="48" t="str">
        <f>IF(ISNA(INDEX($A$34:$T$162,MATCH($B307,$B$34:$B$162,0),17)),"",INDEX($A$34:$T$162,MATCH($B307,$B$34:$B$162,0),17))</f>
        <v/>
      </c>
      <c r="R307" s="48" t="str">
        <f>IF(ISNA(INDEX($A$34:$T$162,MATCH($B307,$B$34:$B$162,0),18)),"",INDEX($A$34:$T$162,MATCH($B307,$B$34:$B$162,0),18))</f>
        <v/>
      </c>
      <c r="S307" s="48" t="str">
        <f>IF(ISNA(INDEX($A$34:$T$162,MATCH($B307,$B$34:$B$162,0),19)),"",INDEX($A$34:$T$162,MATCH($B307,$B$34:$B$162,0),19))</f>
        <v/>
      </c>
      <c r="T307" s="29" t="s">
        <v>98</v>
      </c>
    </row>
    <row r="308" spans="1:20" hidden="1" x14ac:dyDescent="0.2">
      <c r="A308" s="47" t="str">
        <f>IF(ISNA(INDEX($A$34:$T$162,MATCH($B308,$B$34:$B$162,0),1)),"",INDEX($A$34:$T$162,MATCH($B308,$B$34:$B$162,0),1))</f>
        <v/>
      </c>
      <c r="B308" s="63"/>
      <c r="C308" s="63"/>
      <c r="D308" s="63"/>
      <c r="E308" s="63"/>
      <c r="F308" s="63"/>
      <c r="G308" s="63"/>
      <c r="H308" s="63"/>
      <c r="I308" s="63"/>
      <c r="J308" s="32" t="str">
        <f>IF(ISNA(INDEX($A$34:$T$162,MATCH($B308,$B$34:$B$162,0),10)),"",INDEX($A$34:$T$162,MATCH($B308,$B$34:$B$162,0),10))</f>
        <v/>
      </c>
      <c r="K308" s="32" t="str">
        <f>IF(ISNA(INDEX($A$34:$T$162,MATCH($B308,$B$34:$B$162,0),11)),"",INDEX($A$34:$T$162,MATCH($B308,$B$34:$B$162,0),11))</f>
        <v/>
      </c>
      <c r="L308" s="32" t="str">
        <f>IF(ISNA(INDEX($A$34:$T$162,MATCH($B308,$B$34:$B$162,0),12)),"",INDEX($A$34:$T$162,MATCH($B308,$B$34:$B$162,0),12))</f>
        <v/>
      </c>
      <c r="M308" s="32" t="str">
        <f>IF(ISNA(INDEX($A$34:$T$162,MATCH($B308,$B$34:$B$162,0),13)),"",INDEX($A$34:$T$162,MATCH($B308,$B$34:$B$162,0),13))</f>
        <v/>
      </c>
      <c r="N308" s="32" t="str">
        <f>IF(ISNA(INDEX($A$34:$T$162,MATCH($B308,$B$34:$B$162,0),14)),"",INDEX($A$34:$T$162,MATCH($B308,$B$34:$B$162,0),14))</f>
        <v/>
      </c>
      <c r="O308" s="32" t="str">
        <f>IF(ISNA(INDEX($A$34:$T$162,MATCH($B308,$B$34:$B$162,0),15)),"",INDEX($A$34:$T$162,MATCH($B308,$B$34:$B$162,0),15))</f>
        <v/>
      </c>
      <c r="P308" s="32" t="str">
        <f>IF(ISNA(INDEX($A$34:$T$162,MATCH($B308,$B$34:$B$162,0),16)),"",INDEX($A$34:$T$162,MATCH($B308,$B$34:$B$162,0),16))</f>
        <v/>
      </c>
      <c r="Q308" s="48" t="str">
        <f>IF(ISNA(INDEX($A$34:$T$162,MATCH($B308,$B$34:$B$162,0),17)),"",INDEX($A$34:$T$162,MATCH($B308,$B$34:$B$162,0),17))</f>
        <v/>
      </c>
      <c r="R308" s="48" t="str">
        <f>IF(ISNA(INDEX($A$34:$T$162,MATCH($B308,$B$34:$B$162,0),18)),"",INDEX($A$34:$T$162,MATCH($B308,$B$34:$B$162,0),18))</f>
        <v/>
      </c>
      <c r="S308" s="48" t="str">
        <f>IF(ISNA(INDEX($A$34:$T$162,MATCH($B308,$B$34:$B$162,0),19)),"",INDEX($A$34:$T$162,MATCH($B308,$B$34:$B$162,0),19))</f>
        <v/>
      </c>
      <c r="T308" s="29" t="s">
        <v>98</v>
      </c>
    </row>
    <row r="309" spans="1:20" hidden="1" x14ac:dyDescent="0.2">
      <c r="A309" s="47" t="str">
        <f>IF(ISNA(INDEX($A$34:$T$162,MATCH($B309,$B$34:$B$162,0),1)),"",INDEX($A$34:$T$162,MATCH($B309,$B$34:$B$162,0),1))</f>
        <v/>
      </c>
      <c r="B309" s="63"/>
      <c r="C309" s="63"/>
      <c r="D309" s="63"/>
      <c r="E309" s="63"/>
      <c r="F309" s="63"/>
      <c r="G309" s="63"/>
      <c r="H309" s="63"/>
      <c r="I309" s="63"/>
      <c r="J309" s="32" t="str">
        <f>IF(ISNA(INDEX($A$34:$T$162,MATCH($B309,$B$34:$B$162,0),10)),"",INDEX($A$34:$T$162,MATCH($B309,$B$34:$B$162,0),10))</f>
        <v/>
      </c>
      <c r="K309" s="32" t="str">
        <f>IF(ISNA(INDEX($A$34:$T$162,MATCH($B309,$B$34:$B$162,0),11)),"",INDEX($A$34:$T$162,MATCH($B309,$B$34:$B$162,0),11))</f>
        <v/>
      </c>
      <c r="L309" s="32" t="str">
        <f>IF(ISNA(INDEX($A$34:$T$162,MATCH($B309,$B$34:$B$162,0),12)),"",INDEX($A$34:$T$162,MATCH($B309,$B$34:$B$162,0),12))</f>
        <v/>
      </c>
      <c r="M309" s="32" t="str">
        <f>IF(ISNA(INDEX($A$34:$T$162,MATCH($B309,$B$34:$B$162,0),13)),"",INDEX($A$34:$T$162,MATCH($B309,$B$34:$B$162,0),13))</f>
        <v/>
      </c>
      <c r="N309" s="32" t="str">
        <f>IF(ISNA(INDEX($A$34:$T$162,MATCH($B309,$B$34:$B$162,0),14)),"",INDEX($A$34:$T$162,MATCH($B309,$B$34:$B$162,0),14))</f>
        <v/>
      </c>
      <c r="O309" s="32" t="str">
        <f>IF(ISNA(INDEX($A$34:$T$162,MATCH($B309,$B$34:$B$162,0),15)),"",INDEX($A$34:$T$162,MATCH($B309,$B$34:$B$162,0),15))</f>
        <v/>
      </c>
      <c r="P309" s="32" t="str">
        <f>IF(ISNA(INDEX($A$34:$T$162,MATCH($B309,$B$34:$B$162,0),16)),"",INDEX($A$34:$T$162,MATCH($B309,$B$34:$B$162,0),16))</f>
        <v/>
      </c>
      <c r="Q309" s="48" t="str">
        <f>IF(ISNA(INDEX($A$34:$T$162,MATCH($B309,$B$34:$B$162,0),17)),"",INDEX($A$34:$T$162,MATCH($B309,$B$34:$B$162,0),17))</f>
        <v/>
      </c>
      <c r="R309" s="48" t="str">
        <f>IF(ISNA(INDEX($A$34:$T$162,MATCH($B309,$B$34:$B$162,0),18)),"",INDEX($A$34:$T$162,MATCH($B309,$B$34:$B$162,0),18))</f>
        <v/>
      </c>
      <c r="S309" s="48" t="str">
        <f>IF(ISNA(INDEX($A$34:$T$162,MATCH($B309,$B$34:$B$162,0),19)),"",INDEX($A$34:$T$162,MATCH($B309,$B$34:$B$162,0),19))</f>
        <v/>
      </c>
      <c r="T309" s="29" t="s">
        <v>98</v>
      </c>
    </row>
    <row r="310" spans="1:20" x14ac:dyDescent="0.2">
      <c r="A310" s="28" t="s">
        <v>25</v>
      </c>
      <c r="B310" s="185"/>
      <c r="C310" s="186"/>
      <c r="D310" s="186"/>
      <c r="E310" s="186"/>
      <c r="F310" s="186"/>
      <c r="G310" s="186"/>
      <c r="H310" s="186"/>
      <c r="I310" s="187"/>
      <c r="J310" s="35">
        <f t="shared" ref="J310:P310" si="80">SUM(J293:J309)</f>
        <v>52</v>
      </c>
      <c r="K310" s="35">
        <f t="shared" si="80"/>
        <v>18</v>
      </c>
      <c r="L310" s="35">
        <f t="shared" si="80"/>
        <v>9</v>
      </c>
      <c r="M310" s="35">
        <f t="shared" si="80"/>
        <v>0</v>
      </c>
      <c r="N310" s="35">
        <f t="shared" si="80"/>
        <v>27</v>
      </c>
      <c r="O310" s="35">
        <f t="shared" si="80"/>
        <v>68</v>
      </c>
      <c r="P310" s="35">
        <f t="shared" si="80"/>
        <v>95</v>
      </c>
      <c r="Q310" s="28">
        <f>COUNTIF(Q293:Q309,"E")</f>
        <v>8</v>
      </c>
      <c r="R310" s="28">
        <f>COUNTIF(R293:R309,"C")</f>
        <v>1</v>
      </c>
      <c r="S310" s="28">
        <f>COUNTIF(S293:S309,"VP")</f>
        <v>0</v>
      </c>
      <c r="T310" s="29"/>
    </row>
    <row r="311" spans="1:20" ht="19.5" customHeight="1" x14ac:dyDescent="0.2">
      <c r="A311" s="128" t="s">
        <v>68</v>
      </c>
      <c r="B311" s="181"/>
      <c r="C311" s="181"/>
      <c r="D311" s="181"/>
      <c r="E311" s="181"/>
      <c r="F311" s="181"/>
      <c r="G311" s="181"/>
      <c r="H311" s="181"/>
      <c r="I311" s="181"/>
      <c r="J311" s="181"/>
      <c r="K311" s="181"/>
      <c r="L311" s="181"/>
      <c r="M311" s="181"/>
      <c r="N311" s="181"/>
      <c r="O311" s="181"/>
      <c r="P311" s="181"/>
      <c r="Q311" s="181"/>
      <c r="R311" s="181"/>
      <c r="S311" s="181"/>
      <c r="T311" s="129"/>
    </row>
    <row r="312" spans="1:20" x14ac:dyDescent="0.2">
      <c r="A312" s="47" t="str">
        <f>IF(ISNA(INDEX($A$34:$T$162,MATCH($B312,$B$34:$B$162,0),1)),"",INDEX($A$34:$T$162,MATCH($B312,$B$34:$B$162,0),1))</f>
        <v>UMX2404</v>
      </c>
      <c r="B312" s="63" t="s">
        <v>188</v>
      </c>
      <c r="C312" s="63"/>
      <c r="D312" s="63"/>
      <c r="E312" s="63"/>
      <c r="F312" s="63"/>
      <c r="G312" s="63"/>
      <c r="H312" s="63"/>
      <c r="I312" s="63"/>
      <c r="J312" s="32">
        <f>IF(ISNA(INDEX($A$34:$T$162,MATCH($B312,$B$34:$B$162,0),10)),"",INDEX($A$34:$T$162,MATCH($B312,$B$34:$B$162,0),10))</f>
        <v>5</v>
      </c>
      <c r="K312" s="32">
        <f>IF(ISNA(INDEX($A$34:$T$162,MATCH($B312,$B$34:$B$162,0),11)),"",INDEX($A$34:$T$162,MATCH($B312,$B$34:$B$162,0),11))</f>
        <v>2</v>
      </c>
      <c r="L312" s="32">
        <f>IF(ISNA(INDEX($A$34:$T$162,MATCH($B312,$B$34:$B$162,0),12)),"",INDEX($A$34:$T$162,MATCH($B312,$B$34:$B$162,0),12))</f>
        <v>1</v>
      </c>
      <c r="M312" s="32">
        <f>IF(ISNA(INDEX($A$34:$T$162,MATCH($B312,$B$34:$B$162,0),13)),"",INDEX($A$34:$T$162,MATCH($B312,$B$34:$B$162,0),13))</f>
        <v>0</v>
      </c>
      <c r="N312" s="32">
        <f>IF(ISNA(INDEX($A$34:$T$162,MATCH($B312,$B$34:$B$162,0),14)),"",INDEX($A$34:$T$162,MATCH($B312,$B$34:$B$162,0),14))</f>
        <v>3</v>
      </c>
      <c r="O312" s="32">
        <f>IF(ISNA(INDEX($A$34:$T$162,MATCH($B312,$B$34:$B$162,0),15)),"",INDEX($A$34:$T$162,MATCH($B312,$B$34:$B$162,0),15))</f>
        <v>7</v>
      </c>
      <c r="P312" s="32">
        <f>IF(ISNA(INDEX($A$34:$T$162,MATCH($B312,$B$34:$B$162,0),16)),"",INDEX($A$34:$T$162,MATCH($B312,$B$34:$B$162,0),16))</f>
        <v>10</v>
      </c>
      <c r="Q312" s="48" t="str">
        <f>IF(ISNA(INDEX($A$34:$T$162,MATCH($B312,$B$34:$B$162,0),17)),"",INDEX($A$34:$T$162,MATCH($B312,$B$34:$B$162,0),17))</f>
        <v>E</v>
      </c>
      <c r="R312" s="48">
        <f>IF(ISNA(INDEX($A$34:$T$162,MATCH($B312,$B$34:$B$162,0),18)),"",INDEX($A$34:$T$162,MATCH($B312,$B$34:$B$162,0),18))</f>
        <v>0</v>
      </c>
      <c r="S312" s="48">
        <f>IF(ISNA(INDEX($A$34:$T$162,MATCH($B312,$B$34:$B$162,0),19)),"",INDEX($A$34:$T$162,MATCH($B312,$B$34:$B$162,0),19))</f>
        <v>0</v>
      </c>
      <c r="T312" s="29" t="s">
        <v>98</v>
      </c>
    </row>
    <row r="313" spans="1:20" x14ac:dyDescent="0.2">
      <c r="A313" s="47" t="str">
        <f>IF(ISNA(INDEX($A$34:$T$162,MATCH($B313,$B$34:$B$162,0),1)),"",INDEX($A$34:$T$162,MATCH($B313,$B$34:$B$162,0),1))</f>
        <v>UMX2404</v>
      </c>
      <c r="B313" s="63" t="s">
        <v>189</v>
      </c>
      <c r="C313" s="63"/>
      <c r="D313" s="63"/>
      <c r="E313" s="63"/>
      <c r="F313" s="63"/>
      <c r="G313" s="63"/>
      <c r="H313" s="63"/>
      <c r="I313" s="63"/>
      <c r="J313" s="32">
        <f>IF(ISNA(INDEX($A$34:$T$162,MATCH($B313,$B$34:$B$162,0),10)),"",INDEX($A$34:$T$162,MATCH($B313,$B$34:$B$162,0),10))</f>
        <v>5</v>
      </c>
      <c r="K313" s="32">
        <f>IF(ISNA(INDEX($A$34:$T$162,MATCH($B313,$B$34:$B$162,0),11)),"",INDEX($A$34:$T$162,MATCH($B313,$B$34:$B$162,0),11))</f>
        <v>2</v>
      </c>
      <c r="L313" s="32">
        <f>IF(ISNA(INDEX($A$34:$T$162,MATCH($B313,$B$34:$B$162,0),12)),"",INDEX($A$34:$T$162,MATCH($B313,$B$34:$B$162,0),12))</f>
        <v>1</v>
      </c>
      <c r="M313" s="32">
        <f>IF(ISNA(INDEX($A$34:$T$162,MATCH($B313,$B$34:$B$162,0),13)),"",INDEX($A$34:$T$162,MATCH($B313,$B$34:$B$162,0),13))</f>
        <v>0</v>
      </c>
      <c r="N313" s="32">
        <f>IF(ISNA(INDEX($A$34:$T$162,MATCH($B313,$B$34:$B$162,0),14)),"",INDEX($A$34:$T$162,MATCH($B313,$B$34:$B$162,0),14))</f>
        <v>3</v>
      </c>
      <c r="O313" s="32">
        <f>IF(ISNA(INDEX($A$34:$T$162,MATCH($B313,$B$34:$B$162,0),15)),"",INDEX($A$34:$T$162,MATCH($B313,$B$34:$B$162,0),15))</f>
        <v>7</v>
      </c>
      <c r="P313" s="32">
        <f>IF(ISNA(INDEX($A$34:$T$162,MATCH($B313,$B$34:$B$162,0),16)),"",INDEX($A$34:$T$162,MATCH($B313,$B$34:$B$162,0),16))</f>
        <v>10</v>
      </c>
      <c r="Q313" s="48" t="str">
        <f>IF(ISNA(INDEX($A$34:$T$162,MATCH($B313,$B$34:$B$162,0),17)),"",INDEX($A$34:$T$162,MATCH($B313,$B$34:$B$162,0),17))</f>
        <v>E</v>
      </c>
      <c r="R313" s="48">
        <f>IF(ISNA(INDEX($A$34:$T$162,MATCH($B313,$B$34:$B$162,0),18)),"",INDEX($A$34:$T$162,MATCH($B313,$B$34:$B$162,0),18))</f>
        <v>0</v>
      </c>
      <c r="S313" s="48">
        <f>IF(ISNA(INDEX($A$34:$T$162,MATCH($B313,$B$34:$B$162,0),19)),"",INDEX($A$34:$T$162,MATCH($B313,$B$34:$B$162,0),19))</f>
        <v>0</v>
      </c>
      <c r="T313" s="29" t="s">
        <v>98</v>
      </c>
    </row>
    <row r="314" spans="1:20" x14ac:dyDescent="0.2">
      <c r="A314" s="47" t="str">
        <f>IF(ISNA(INDEX($A$34:$T$162,MATCH($B314,$B$34:$B$162,0),1)),"",INDEX($A$34:$T$162,MATCH($B314,$B$34:$B$162,0),1))</f>
        <v>UMX2404</v>
      </c>
      <c r="B314" s="63" t="s">
        <v>190</v>
      </c>
      <c r="C314" s="63"/>
      <c r="D314" s="63"/>
      <c r="E314" s="63"/>
      <c r="F314" s="63"/>
      <c r="G314" s="63"/>
      <c r="H314" s="63"/>
      <c r="I314" s="63"/>
      <c r="J314" s="32">
        <f>IF(ISNA(INDEX($A$34:$T$162,MATCH($B314,$B$34:$B$162,0),10)),"",INDEX($A$34:$T$162,MATCH($B314,$B$34:$B$162,0),10))</f>
        <v>5</v>
      </c>
      <c r="K314" s="32">
        <f>IF(ISNA(INDEX($A$34:$T$162,MATCH($B314,$B$34:$B$162,0),11)),"",INDEX($A$34:$T$162,MATCH($B314,$B$34:$B$162,0),11))</f>
        <v>2</v>
      </c>
      <c r="L314" s="32">
        <f>IF(ISNA(INDEX($A$34:$T$162,MATCH($B314,$B$34:$B$162,0),12)),"",INDEX($A$34:$T$162,MATCH($B314,$B$34:$B$162,0),12))</f>
        <v>1</v>
      </c>
      <c r="M314" s="32">
        <f>IF(ISNA(INDEX($A$34:$T$162,MATCH($B314,$B$34:$B$162,0),13)),"",INDEX($A$34:$T$162,MATCH($B314,$B$34:$B$162,0),13))</f>
        <v>0</v>
      </c>
      <c r="N314" s="32">
        <f>IF(ISNA(INDEX($A$34:$T$162,MATCH($B314,$B$34:$B$162,0),14)),"",INDEX($A$34:$T$162,MATCH($B314,$B$34:$B$162,0),14))</f>
        <v>3</v>
      </c>
      <c r="O314" s="32">
        <f>IF(ISNA(INDEX($A$34:$T$162,MATCH($B314,$B$34:$B$162,0),15)),"",INDEX($A$34:$T$162,MATCH($B314,$B$34:$B$162,0),15))</f>
        <v>7</v>
      </c>
      <c r="P314" s="32">
        <f>IF(ISNA(INDEX($A$34:$T$162,MATCH($B314,$B$34:$B$162,0),16)),"",INDEX($A$34:$T$162,MATCH($B314,$B$34:$B$162,0),16))</f>
        <v>10</v>
      </c>
      <c r="Q314" s="48" t="str">
        <f>IF(ISNA(INDEX($A$34:$T$162,MATCH($B314,$B$34:$B$162,0),17)),"",INDEX($A$34:$T$162,MATCH($B314,$B$34:$B$162,0),17))</f>
        <v>E</v>
      </c>
      <c r="R314" s="48">
        <f>IF(ISNA(INDEX($A$34:$T$162,MATCH($B314,$B$34:$B$162,0),18)),"",INDEX($A$34:$T$162,MATCH($B314,$B$34:$B$162,0),18))</f>
        <v>0</v>
      </c>
      <c r="S314" s="48">
        <f>IF(ISNA(INDEX($A$34:$T$162,MATCH($B314,$B$34:$B$162,0),19)),"",INDEX($A$34:$T$162,MATCH($B314,$B$34:$B$162,0),19))</f>
        <v>0</v>
      </c>
      <c r="T314" s="29" t="s">
        <v>98</v>
      </c>
    </row>
    <row r="315" spans="1:20" x14ac:dyDescent="0.2">
      <c r="A315" s="47" t="str">
        <f>IF(ISNA(INDEX($A$34:$T$162,MATCH($B315,$B$34:$B$162,0),1)),"",INDEX($A$34:$T$162,MATCH($B315,$B$34:$B$162,0),1))</f>
        <v>UMX2404</v>
      </c>
      <c r="B315" s="63" t="s">
        <v>191</v>
      </c>
      <c r="C315" s="63"/>
      <c r="D315" s="63"/>
      <c r="E315" s="63"/>
      <c r="F315" s="63"/>
      <c r="G315" s="63"/>
      <c r="H315" s="63"/>
      <c r="I315" s="63"/>
      <c r="J315" s="32">
        <f>IF(ISNA(INDEX($A$34:$T$162,MATCH($B315,$B$34:$B$162,0),10)),"",INDEX($A$34:$T$162,MATCH($B315,$B$34:$B$162,0),10))</f>
        <v>5</v>
      </c>
      <c r="K315" s="32">
        <f>IF(ISNA(INDEX($A$34:$T$162,MATCH($B315,$B$34:$B$162,0),11)),"",INDEX($A$34:$T$162,MATCH($B315,$B$34:$B$162,0),11))</f>
        <v>2</v>
      </c>
      <c r="L315" s="32">
        <f>IF(ISNA(INDEX($A$34:$T$162,MATCH($B315,$B$34:$B$162,0),12)),"",INDEX($A$34:$T$162,MATCH($B315,$B$34:$B$162,0),12))</f>
        <v>1</v>
      </c>
      <c r="M315" s="32">
        <f>IF(ISNA(INDEX($A$34:$T$162,MATCH($B315,$B$34:$B$162,0),13)),"",INDEX($A$34:$T$162,MATCH($B315,$B$34:$B$162,0),13))</f>
        <v>0</v>
      </c>
      <c r="N315" s="32">
        <f>IF(ISNA(INDEX($A$34:$T$162,MATCH($B315,$B$34:$B$162,0),14)),"",INDEX($A$34:$T$162,MATCH($B315,$B$34:$B$162,0),14))</f>
        <v>3</v>
      </c>
      <c r="O315" s="32">
        <f>IF(ISNA(INDEX($A$34:$T$162,MATCH($B315,$B$34:$B$162,0),15)),"",INDEX($A$34:$T$162,MATCH($B315,$B$34:$B$162,0),15))</f>
        <v>7</v>
      </c>
      <c r="P315" s="32">
        <f>IF(ISNA(INDEX($A$34:$T$162,MATCH($B315,$B$34:$B$162,0),16)),"",INDEX($A$34:$T$162,MATCH($B315,$B$34:$B$162,0),16))</f>
        <v>10</v>
      </c>
      <c r="Q315" s="48" t="str">
        <f>IF(ISNA(INDEX($A$34:$T$162,MATCH($B315,$B$34:$B$162,0),17)),"",INDEX($A$34:$T$162,MATCH($B315,$B$34:$B$162,0),17))</f>
        <v>E</v>
      </c>
      <c r="R315" s="48">
        <f>IF(ISNA(INDEX($A$34:$T$162,MATCH($B315,$B$34:$B$162,0),18)),"",INDEX($A$34:$T$162,MATCH($B315,$B$34:$B$162,0),18))</f>
        <v>0</v>
      </c>
      <c r="S315" s="48">
        <f>IF(ISNA(INDEX($A$34:$T$162,MATCH($B315,$B$34:$B$162,0),19)),"",INDEX($A$34:$T$162,MATCH($B315,$B$34:$B$162,0),19))</f>
        <v>0</v>
      </c>
      <c r="T315" s="29" t="s">
        <v>98</v>
      </c>
    </row>
    <row r="316" spans="1:20" x14ac:dyDescent="0.2">
      <c r="A316" s="47" t="str">
        <f>IF(ISNA(INDEX($A$34:$T$162,MATCH($B316,$B$34:$B$162,0),1)),"",INDEX($A$34:$T$162,MATCH($B316,$B$34:$B$162,0),1))</f>
        <v>UMX2404</v>
      </c>
      <c r="B316" s="63" t="s">
        <v>192</v>
      </c>
      <c r="C316" s="63"/>
      <c r="D316" s="63"/>
      <c r="E316" s="63"/>
      <c r="F316" s="63"/>
      <c r="G316" s="63"/>
      <c r="H316" s="63"/>
      <c r="I316" s="63"/>
      <c r="J316" s="32">
        <f>IF(ISNA(INDEX($A$34:$T$162,MATCH($B316,$B$34:$B$162,0),10)),"",INDEX($A$34:$T$162,MATCH($B316,$B$34:$B$162,0),10))</f>
        <v>5</v>
      </c>
      <c r="K316" s="32">
        <f>IF(ISNA(INDEX($A$34:$T$162,MATCH($B316,$B$34:$B$162,0),11)),"",INDEX($A$34:$T$162,MATCH($B316,$B$34:$B$162,0),11))</f>
        <v>2</v>
      </c>
      <c r="L316" s="32">
        <f>IF(ISNA(INDEX($A$34:$T$162,MATCH($B316,$B$34:$B$162,0),12)),"",INDEX($A$34:$T$162,MATCH($B316,$B$34:$B$162,0),12))</f>
        <v>1</v>
      </c>
      <c r="M316" s="32">
        <f>IF(ISNA(INDEX($A$34:$T$162,MATCH($B316,$B$34:$B$162,0),13)),"",INDEX($A$34:$T$162,MATCH($B316,$B$34:$B$162,0),13))</f>
        <v>0</v>
      </c>
      <c r="N316" s="32">
        <f>IF(ISNA(INDEX($A$34:$T$162,MATCH($B316,$B$34:$B$162,0),14)),"",INDEX($A$34:$T$162,MATCH($B316,$B$34:$B$162,0),14))</f>
        <v>3</v>
      </c>
      <c r="O316" s="32">
        <f>IF(ISNA(INDEX($A$34:$T$162,MATCH($B316,$B$34:$B$162,0),15)),"",INDEX($A$34:$T$162,MATCH($B316,$B$34:$B$162,0),15))</f>
        <v>7</v>
      </c>
      <c r="P316" s="32">
        <f>IF(ISNA(INDEX($A$34:$T$162,MATCH($B316,$B$34:$B$162,0),16)),"",INDEX($A$34:$T$162,MATCH($B316,$B$34:$B$162,0),16))</f>
        <v>10</v>
      </c>
      <c r="Q316" s="48" t="str">
        <f>IF(ISNA(INDEX($A$34:$T$162,MATCH($B316,$B$34:$B$162,0),17)),"",INDEX($A$34:$T$162,MATCH($B316,$B$34:$B$162,0),17))</f>
        <v>E</v>
      </c>
      <c r="R316" s="48">
        <f>IF(ISNA(INDEX($A$34:$T$162,MATCH($B316,$B$34:$B$162,0),18)),"",INDEX($A$34:$T$162,MATCH($B316,$B$34:$B$162,0),18))</f>
        <v>0</v>
      </c>
      <c r="S316" s="48">
        <f>IF(ISNA(INDEX($A$34:$T$162,MATCH($B316,$B$34:$B$162,0),19)),"",INDEX($A$34:$T$162,MATCH($B316,$B$34:$B$162,0),19))</f>
        <v>0</v>
      </c>
      <c r="T316" s="29" t="s">
        <v>98</v>
      </c>
    </row>
    <row r="317" spans="1:20" x14ac:dyDescent="0.2">
      <c r="A317" s="47" t="str">
        <f>IF(ISNA(INDEX($A$34:$T$162,MATCH($B317,$B$34:$B$162,0),1)),"",INDEX($A$34:$T$162,MATCH($B317,$B$34:$B$162,0),1))</f>
        <v>UME2484</v>
      </c>
      <c r="B317" s="63" t="s">
        <v>194</v>
      </c>
      <c r="C317" s="63"/>
      <c r="D317" s="63"/>
      <c r="E317" s="63"/>
      <c r="F317" s="63"/>
      <c r="G317" s="63"/>
      <c r="H317" s="63"/>
      <c r="I317" s="63"/>
      <c r="J317" s="32">
        <f>IF(ISNA(INDEX($A$34:$T$162,MATCH($B317,$B$34:$B$162,0),10)),"",INDEX($A$34:$T$162,MATCH($B317,$B$34:$B$162,0),10))</f>
        <v>5</v>
      </c>
      <c r="K317" s="32">
        <f>IF(ISNA(INDEX($A$34:$T$162,MATCH($B317,$B$34:$B$162,0),11)),"",INDEX($A$34:$T$162,MATCH($B317,$B$34:$B$162,0),11))</f>
        <v>0</v>
      </c>
      <c r="L317" s="32">
        <f>IF(ISNA(INDEX($A$34:$T$162,MATCH($B317,$B$34:$B$162,0),12)),"",INDEX($A$34:$T$162,MATCH($B317,$B$34:$B$162,0),12))</f>
        <v>0</v>
      </c>
      <c r="M317" s="32">
        <f>IF(ISNA(INDEX($A$34:$T$162,MATCH($B317,$B$34:$B$162,0),13)),"",INDEX($A$34:$T$162,MATCH($B317,$B$34:$B$162,0),13))</f>
        <v>3</v>
      </c>
      <c r="N317" s="32">
        <f>IF(ISNA(INDEX($A$34:$T$162,MATCH($B317,$B$34:$B$162,0),14)),"",INDEX($A$34:$T$162,MATCH($B317,$B$34:$B$162,0),14))</f>
        <v>3</v>
      </c>
      <c r="O317" s="32">
        <f>IF(ISNA(INDEX($A$34:$T$162,MATCH($B317,$B$34:$B$162,0),15)),"",INDEX($A$34:$T$162,MATCH($B317,$B$34:$B$162,0),15))</f>
        <v>7</v>
      </c>
      <c r="P317" s="32">
        <f>IF(ISNA(INDEX($A$34:$T$162,MATCH($B317,$B$34:$B$162,0),16)),"",INDEX($A$34:$T$162,MATCH($B317,$B$34:$B$162,0),16))</f>
        <v>10</v>
      </c>
      <c r="Q317" s="48">
        <f>IF(ISNA(INDEX($A$34:$T$162,MATCH($B317,$B$34:$B$162,0),17)),"",INDEX($A$34:$T$162,MATCH($B317,$B$34:$B$162,0),17))</f>
        <v>0</v>
      </c>
      <c r="R317" s="48" t="str">
        <f>IF(ISNA(INDEX($A$34:$T$162,MATCH($B317,$B$34:$B$162,0),18)),"",INDEX($A$34:$T$162,MATCH($B317,$B$34:$B$162,0),18))</f>
        <v>C</v>
      </c>
      <c r="S317" s="48">
        <f>IF(ISNA(INDEX($A$34:$T$162,MATCH($B317,$B$34:$B$162,0),19)),"",INDEX($A$34:$T$162,MATCH($B317,$B$34:$B$162,0),19))</f>
        <v>0</v>
      </c>
      <c r="T317" s="29" t="s">
        <v>98</v>
      </c>
    </row>
    <row r="318" spans="1:20" hidden="1" x14ac:dyDescent="0.2">
      <c r="A318" s="47" t="str">
        <f>IF(ISNA(INDEX($A$34:$T$162,MATCH($B318,$B$34:$B$162,0),1)),"",INDEX($A$34:$T$162,MATCH($B318,$B$34:$B$162,0),1))</f>
        <v/>
      </c>
      <c r="B318" s="63"/>
      <c r="C318" s="63"/>
      <c r="D318" s="63"/>
      <c r="E318" s="63"/>
      <c r="F318" s="63"/>
      <c r="G318" s="63"/>
      <c r="H318" s="63"/>
      <c r="I318" s="63"/>
      <c r="J318" s="32" t="str">
        <f>IF(ISNA(INDEX($A$34:$T$162,MATCH($B318,$B$34:$B$162,0),10)),"",INDEX($A$34:$T$162,MATCH($B318,$B$34:$B$162,0),10))</f>
        <v/>
      </c>
      <c r="K318" s="32" t="str">
        <f>IF(ISNA(INDEX($A$34:$T$162,MATCH($B318,$B$34:$B$162,0),11)),"",INDEX($A$34:$T$162,MATCH($B318,$B$34:$B$162,0),11))</f>
        <v/>
      </c>
      <c r="L318" s="32" t="str">
        <f>IF(ISNA(INDEX($A$34:$T$162,MATCH($B318,$B$34:$B$162,0),12)),"",INDEX($A$34:$T$162,MATCH($B318,$B$34:$B$162,0),12))</f>
        <v/>
      </c>
      <c r="M318" s="32" t="str">
        <f>IF(ISNA(INDEX($A$34:$T$162,MATCH($B318,$B$34:$B$162,0),13)),"",INDEX($A$34:$T$162,MATCH($B318,$B$34:$B$162,0),13))</f>
        <v/>
      </c>
      <c r="N318" s="32" t="str">
        <f>IF(ISNA(INDEX($A$34:$T$162,MATCH($B318,$B$34:$B$162,0),14)),"",INDEX($A$34:$T$162,MATCH($B318,$B$34:$B$162,0),14))</f>
        <v/>
      </c>
      <c r="O318" s="32" t="str">
        <f>IF(ISNA(INDEX($A$34:$T$162,MATCH($B318,$B$34:$B$162,0),15)),"",INDEX($A$34:$T$162,MATCH($B318,$B$34:$B$162,0),15))</f>
        <v/>
      </c>
      <c r="P318" s="32" t="str">
        <f>IF(ISNA(INDEX($A$34:$T$162,MATCH($B318,$B$34:$B$162,0),16)),"",INDEX($A$34:$T$162,MATCH($B318,$B$34:$B$162,0),16))</f>
        <v/>
      </c>
      <c r="Q318" s="48" t="str">
        <f>IF(ISNA(INDEX($A$34:$T$162,MATCH($B318,$B$34:$B$162,0),17)),"",INDEX($A$34:$T$162,MATCH($B318,$B$34:$B$162,0),17))</f>
        <v/>
      </c>
      <c r="R318" s="48" t="str">
        <f>IF(ISNA(INDEX($A$34:$T$162,MATCH($B318,$B$34:$B$162,0),18)),"",INDEX($A$34:$T$162,MATCH($B318,$B$34:$B$162,0),18))</f>
        <v/>
      </c>
      <c r="S318" s="48" t="str">
        <f>IF(ISNA(INDEX($A$34:$T$162,MATCH($B318,$B$34:$B$162,0),19)),"",INDEX($A$34:$T$162,MATCH($B318,$B$34:$B$162,0),19))</f>
        <v/>
      </c>
      <c r="T318" s="29" t="s">
        <v>98</v>
      </c>
    </row>
    <row r="319" spans="1:20" hidden="1" x14ac:dyDescent="0.2">
      <c r="A319" s="47" t="str">
        <f>IF(ISNA(INDEX($A$34:$T$162,MATCH($B319,$B$34:$B$162,0),1)),"",INDEX($A$34:$T$162,MATCH($B319,$B$34:$B$162,0),1))</f>
        <v/>
      </c>
      <c r="B319" s="63"/>
      <c r="C319" s="63"/>
      <c r="D319" s="63"/>
      <c r="E319" s="63"/>
      <c r="F319" s="63"/>
      <c r="G319" s="63"/>
      <c r="H319" s="63"/>
      <c r="I319" s="63"/>
      <c r="J319" s="32" t="str">
        <f>IF(ISNA(INDEX($A$34:$T$162,MATCH($B319,$B$34:$B$162,0),10)),"",INDEX($A$34:$T$162,MATCH($B319,$B$34:$B$162,0),10))</f>
        <v/>
      </c>
      <c r="K319" s="32" t="str">
        <f>IF(ISNA(INDEX($A$34:$T$162,MATCH($B319,$B$34:$B$162,0),11)),"",INDEX($A$34:$T$162,MATCH($B319,$B$34:$B$162,0),11))</f>
        <v/>
      </c>
      <c r="L319" s="32" t="str">
        <f>IF(ISNA(INDEX($A$34:$T$162,MATCH($B319,$B$34:$B$162,0),12)),"",INDEX($A$34:$T$162,MATCH($B319,$B$34:$B$162,0),12))</f>
        <v/>
      </c>
      <c r="M319" s="32" t="str">
        <f>IF(ISNA(INDEX($A$34:$T$162,MATCH($B319,$B$34:$B$162,0),13)),"",INDEX($A$34:$T$162,MATCH($B319,$B$34:$B$162,0),13))</f>
        <v/>
      </c>
      <c r="N319" s="32" t="str">
        <f>IF(ISNA(INDEX($A$34:$T$162,MATCH($B319,$B$34:$B$162,0),14)),"",INDEX($A$34:$T$162,MATCH($B319,$B$34:$B$162,0),14))</f>
        <v/>
      </c>
      <c r="O319" s="32" t="str">
        <f>IF(ISNA(INDEX($A$34:$T$162,MATCH($B319,$B$34:$B$162,0),15)),"",INDEX($A$34:$T$162,MATCH($B319,$B$34:$B$162,0),15))</f>
        <v/>
      </c>
      <c r="P319" s="32" t="str">
        <f>IF(ISNA(INDEX($A$34:$T$162,MATCH($B319,$B$34:$B$162,0),16)),"",INDEX($A$34:$T$162,MATCH($B319,$B$34:$B$162,0),16))</f>
        <v/>
      </c>
      <c r="Q319" s="48" t="str">
        <f>IF(ISNA(INDEX($A$34:$T$162,MATCH($B319,$B$34:$B$162,0),17)),"",INDEX($A$34:$T$162,MATCH($B319,$B$34:$B$162,0),17))</f>
        <v/>
      </c>
      <c r="R319" s="48" t="str">
        <f>IF(ISNA(INDEX($A$34:$T$162,MATCH($B319,$B$34:$B$162,0),18)),"",INDEX($A$34:$T$162,MATCH($B319,$B$34:$B$162,0),18))</f>
        <v/>
      </c>
      <c r="S319" s="48" t="str">
        <f>IF(ISNA(INDEX($A$34:$T$162,MATCH($B319,$B$34:$B$162,0),19)),"",INDEX($A$34:$T$162,MATCH($B319,$B$34:$B$162,0),19))</f>
        <v/>
      </c>
      <c r="T319" s="29" t="s">
        <v>98</v>
      </c>
    </row>
    <row r="320" spans="1:20" x14ac:dyDescent="0.2">
      <c r="A320" s="28" t="s">
        <v>25</v>
      </c>
      <c r="B320" s="127"/>
      <c r="C320" s="127"/>
      <c r="D320" s="127"/>
      <c r="E320" s="127"/>
      <c r="F320" s="127"/>
      <c r="G320" s="127"/>
      <c r="H320" s="127"/>
      <c r="I320" s="127"/>
      <c r="J320" s="35">
        <f t="shared" ref="J320:P320" si="81">SUM(J312:J319)</f>
        <v>30</v>
      </c>
      <c r="K320" s="35">
        <f t="shared" si="81"/>
        <v>10</v>
      </c>
      <c r="L320" s="35">
        <f t="shared" si="81"/>
        <v>5</v>
      </c>
      <c r="M320" s="35">
        <f t="shared" si="81"/>
        <v>3</v>
      </c>
      <c r="N320" s="35">
        <f t="shared" si="81"/>
        <v>18</v>
      </c>
      <c r="O320" s="35">
        <f t="shared" si="81"/>
        <v>42</v>
      </c>
      <c r="P320" s="35">
        <f t="shared" si="81"/>
        <v>60</v>
      </c>
      <c r="Q320" s="28">
        <f>COUNTIF(Q312:Q319,"E")</f>
        <v>5</v>
      </c>
      <c r="R320" s="28">
        <f>COUNTIF(R312:R319,"C")</f>
        <v>1</v>
      </c>
      <c r="S320" s="28">
        <f>COUNTIF(S312:S319,"VP")</f>
        <v>0</v>
      </c>
      <c r="T320" s="49"/>
    </row>
    <row r="321" spans="1:20" ht="20.25" customHeight="1" x14ac:dyDescent="0.2">
      <c r="A321" s="156" t="s">
        <v>76</v>
      </c>
      <c r="B321" s="157"/>
      <c r="C321" s="157"/>
      <c r="D321" s="157"/>
      <c r="E321" s="157"/>
      <c r="F321" s="157"/>
      <c r="G321" s="157"/>
      <c r="H321" s="157"/>
      <c r="I321" s="158"/>
      <c r="J321" s="35">
        <f t="shared" ref="J321:S321" si="82">SUM(J310,J320)</f>
        <v>82</v>
      </c>
      <c r="K321" s="35">
        <f t="shared" si="82"/>
        <v>28</v>
      </c>
      <c r="L321" s="35">
        <f t="shared" si="82"/>
        <v>14</v>
      </c>
      <c r="M321" s="35">
        <f t="shared" si="82"/>
        <v>3</v>
      </c>
      <c r="N321" s="35">
        <f t="shared" si="82"/>
        <v>45</v>
      </c>
      <c r="O321" s="35">
        <f t="shared" si="82"/>
        <v>110</v>
      </c>
      <c r="P321" s="35">
        <f t="shared" si="82"/>
        <v>155</v>
      </c>
      <c r="Q321" s="35">
        <f t="shared" si="82"/>
        <v>13</v>
      </c>
      <c r="R321" s="35">
        <f t="shared" si="82"/>
        <v>2</v>
      </c>
      <c r="S321" s="35">
        <f t="shared" si="82"/>
        <v>0</v>
      </c>
      <c r="T321" s="36"/>
    </row>
    <row r="322" spans="1:20" ht="16.5" customHeight="1" x14ac:dyDescent="0.2">
      <c r="A322" s="159" t="s">
        <v>48</v>
      </c>
      <c r="B322" s="160"/>
      <c r="C322" s="160"/>
      <c r="D322" s="160"/>
      <c r="E322" s="160"/>
      <c r="F322" s="160"/>
      <c r="G322" s="160"/>
      <c r="H322" s="160"/>
      <c r="I322" s="160"/>
      <c r="J322" s="161"/>
      <c r="K322" s="35">
        <f t="shared" ref="K322:P322" si="83">K310*14+K320*12</f>
        <v>372</v>
      </c>
      <c r="L322" s="35">
        <f t="shared" si="83"/>
        <v>186</v>
      </c>
      <c r="M322" s="35">
        <f t="shared" si="83"/>
        <v>36</v>
      </c>
      <c r="N322" s="35">
        <f t="shared" si="83"/>
        <v>594</v>
      </c>
      <c r="O322" s="35">
        <f t="shared" si="83"/>
        <v>1456</v>
      </c>
      <c r="P322" s="35">
        <f t="shared" si="83"/>
        <v>2050</v>
      </c>
      <c r="Q322" s="165"/>
      <c r="R322" s="166"/>
      <c r="S322" s="166"/>
      <c r="T322" s="167"/>
    </row>
    <row r="323" spans="1:20" x14ac:dyDescent="0.2">
      <c r="A323" s="162"/>
      <c r="B323" s="163"/>
      <c r="C323" s="163"/>
      <c r="D323" s="163"/>
      <c r="E323" s="163"/>
      <c r="F323" s="163"/>
      <c r="G323" s="163"/>
      <c r="H323" s="163"/>
      <c r="I323" s="163"/>
      <c r="J323" s="164"/>
      <c r="K323" s="171">
        <f>SUM(K322:M322)</f>
        <v>594</v>
      </c>
      <c r="L323" s="172"/>
      <c r="M323" s="173"/>
      <c r="N323" s="174">
        <f>SUM(N322:O322)</f>
        <v>2050</v>
      </c>
      <c r="O323" s="175"/>
      <c r="P323" s="176"/>
      <c r="Q323" s="168"/>
      <c r="R323" s="169"/>
      <c r="S323" s="169"/>
      <c r="T323" s="170"/>
    </row>
    <row r="324" spans="1:20" ht="19.5" customHeight="1" x14ac:dyDescent="0.2">
      <c r="A324" s="40"/>
      <c r="B324" s="40"/>
      <c r="C324" s="40"/>
      <c r="D324" s="40"/>
      <c r="E324" s="40"/>
      <c r="F324" s="40"/>
      <c r="G324" s="40"/>
      <c r="H324" s="40"/>
      <c r="I324" s="40"/>
      <c r="J324" s="40"/>
      <c r="K324" s="40"/>
      <c r="L324" s="40"/>
      <c r="M324" s="40"/>
      <c r="N324" s="40"/>
      <c r="O324" s="40"/>
      <c r="P324" s="40"/>
      <c r="Q324" s="40"/>
      <c r="R324" s="40"/>
      <c r="S324" s="40"/>
      <c r="T324" s="40"/>
    </row>
    <row r="325" spans="1:20" ht="16.5" customHeight="1" x14ac:dyDescent="0.2">
      <c r="A325" s="40"/>
      <c r="B325" s="2"/>
      <c r="C325" s="2"/>
      <c r="D325" s="2"/>
      <c r="E325" s="2"/>
      <c r="F325" s="2"/>
      <c r="G325" s="2"/>
      <c r="H325" s="50"/>
      <c r="I325" s="50"/>
      <c r="J325" s="50"/>
      <c r="K325" s="40"/>
      <c r="L325" s="40"/>
      <c r="M325" s="2"/>
      <c r="N325" s="2"/>
      <c r="O325" s="2"/>
      <c r="P325" s="2"/>
      <c r="Q325" s="2"/>
      <c r="R325" s="2"/>
      <c r="S325" s="2"/>
      <c r="T325" s="40"/>
    </row>
    <row r="326" spans="1:20" ht="18" customHeight="1" x14ac:dyDescent="0.2">
      <c r="A326" s="127" t="s">
        <v>102</v>
      </c>
      <c r="B326" s="132"/>
      <c r="C326" s="132"/>
      <c r="D326" s="132"/>
      <c r="E326" s="132"/>
      <c r="F326" s="132"/>
      <c r="G326" s="132"/>
      <c r="H326" s="132"/>
      <c r="I326" s="132"/>
      <c r="J326" s="132"/>
      <c r="K326" s="132"/>
      <c r="L326" s="132"/>
      <c r="M326" s="132"/>
      <c r="N326" s="132"/>
      <c r="O326" s="132"/>
      <c r="P326" s="132"/>
      <c r="Q326" s="132"/>
      <c r="R326" s="132"/>
      <c r="S326" s="132"/>
      <c r="T326" s="132"/>
    </row>
    <row r="327" spans="1:20" ht="20.25" customHeight="1" x14ac:dyDescent="0.2">
      <c r="A327" s="182" t="s">
        <v>27</v>
      </c>
      <c r="B327" s="127" t="s">
        <v>26</v>
      </c>
      <c r="C327" s="127"/>
      <c r="D327" s="127"/>
      <c r="E327" s="127"/>
      <c r="F327" s="127"/>
      <c r="G327" s="127"/>
      <c r="H327" s="127"/>
      <c r="I327" s="127"/>
      <c r="J327" s="127" t="s">
        <v>40</v>
      </c>
      <c r="K327" s="127" t="s">
        <v>24</v>
      </c>
      <c r="L327" s="127"/>
      <c r="M327" s="127"/>
      <c r="N327" s="127" t="s">
        <v>41</v>
      </c>
      <c r="O327" s="127"/>
      <c r="P327" s="127"/>
      <c r="Q327" s="127" t="s">
        <v>23</v>
      </c>
      <c r="R327" s="127"/>
      <c r="S327" s="127"/>
      <c r="T327" s="127" t="s">
        <v>22</v>
      </c>
    </row>
    <row r="328" spans="1:20" ht="15" customHeight="1" x14ac:dyDescent="0.2">
      <c r="A328" s="183"/>
      <c r="B328" s="127"/>
      <c r="C328" s="127"/>
      <c r="D328" s="127"/>
      <c r="E328" s="127"/>
      <c r="F328" s="127"/>
      <c r="G328" s="127"/>
      <c r="H328" s="127"/>
      <c r="I328" s="127"/>
      <c r="J328" s="127"/>
      <c r="K328" s="28" t="s">
        <v>28</v>
      </c>
      <c r="L328" s="28" t="s">
        <v>29</v>
      </c>
      <c r="M328" s="28" t="s">
        <v>30</v>
      </c>
      <c r="N328" s="28" t="s">
        <v>34</v>
      </c>
      <c r="O328" s="28" t="s">
        <v>7</v>
      </c>
      <c r="P328" s="28" t="s">
        <v>31</v>
      </c>
      <c r="Q328" s="28" t="s">
        <v>32</v>
      </c>
      <c r="R328" s="28" t="s">
        <v>28</v>
      </c>
      <c r="S328" s="28" t="s">
        <v>33</v>
      </c>
      <c r="T328" s="127"/>
    </row>
    <row r="329" spans="1:20" x14ac:dyDescent="0.2">
      <c r="A329" s="128" t="s">
        <v>66</v>
      </c>
      <c r="B329" s="181"/>
      <c r="C329" s="181"/>
      <c r="D329" s="181"/>
      <c r="E329" s="181"/>
      <c r="F329" s="181"/>
      <c r="G329" s="181"/>
      <c r="H329" s="181"/>
      <c r="I329" s="181"/>
      <c r="J329" s="181"/>
      <c r="K329" s="181"/>
      <c r="L329" s="181"/>
      <c r="M329" s="181"/>
      <c r="N329" s="181"/>
      <c r="O329" s="181"/>
      <c r="P329" s="181"/>
      <c r="Q329" s="181"/>
      <c r="R329" s="181"/>
      <c r="S329" s="181"/>
      <c r="T329" s="129"/>
    </row>
    <row r="330" spans="1:20" x14ac:dyDescent="0.2">
      <c r="A330" s="47" t="str">
        <f>IF(ISNA(INDEX($A$34:$T$162,MATCH($B330,$B$34:$B$162,0),1)),"",INDEX($A$34:$T$162,MATCH($B330,$B$34:$B$162,0),1))</f>
        <v>UME2101</v>
      </c>
      <c r="B330" s="63" t="s">
        <v>160</v>
      </c>
      <c r="C330" s="63"/>
      <c r="D330" s="63"/>
      <c r="E330" s="63"/>
      <c r="F330" s="63"/>
      <c r="G330" s="63"/>
      <c r="H330" s="63"/>
      <c r="I330" s="63"/>
      <c r="J330" s="32">
        <f>IF(ISNA(INDEX($A$34:$T$162,MATCH($B330,$B$34:$B$162,0),10)),"",INDEX($A$34:$T$162,MATCH($B330,$B$34:$B$162,0),10))</f>
        <v>6</v>
      </c>
      <c r="K330" s="32">
        <f>IF(ISNA(INDEX($A$34:$T$162,MATCH($B330,$B$34:$B$162,0),11)),"",INDEX($A$34:$T$162,MATCH($B330,$B$34:$B$162,0),11))</f>
        <v>2</v>
      </c>
      <c r="L330" s="32">
        <f>IF(ISNA(INDEX($A$34:$T$162,MATCH($B330,$B$34:$B$162,0),12)),"",INDEX($A$34:$T$162,MATCH($B330,$B$34:$B$162,0),12))</f>
        <v>1</v>
      </c>
      <c r="M330" s="32">
        <f>IF(ISNA(INDEX($A$34:$T$162,MATCH($B330,$B$34:$B$162,0),13)),"",INDEX($A$34:$T$162,MATCH($B330,$B$34:$B$162,0),13))</f>
        <v>0</v>
      </c>
      <c r="N330" s="32">
        <f>IF(ISNA(INDEX($A$34:$T$162,MATCH($B330,$B$34:$B$162,0),14)),"",INDEX($A$34:$T$162,MATCH($B330,$B$34:$B$162,0),14))</f>
        <v>3</v>
      </c>
      <c r="O330" s="32">
        <f>IF(ISNA(INDEX($A$34:$T$162,MATCH($B330,$B$34:$B$162,0),15)),"",INDEX($A$34:$T$162,MATCH($B330,$B$34:$B$162,0),15))</f>
        <v>8</v>
      </c>
      <c r="P330" s="32">
        <f>IF(ISNA(INDEX($A$34:$T$162,MATCH($B330,$B$34:$B$162,0),16)),"",INDEX($A$34:$T$162,MATCH($B330,$B$34:$B$162,0),16))</f>
        <v>11</v>
      </c>
      <c r="Q330" s="48" t="str">
        <f>IF(ISNA(INDEX($A$34:$T$162,MATCH($B330,$B$34:$B$162,0),17)),"",INDEX($A$34:$T$162,MATCH($B330,$B$34:$B$162,0),17))</f>
        <v>E</v>
      </c>
      <c r="R330" s="48">
        <f>IF(ISNA(INDEX($A$34:$T$162,MATCH($B330,$B$34:$B$162,0),18)),"",INDEX($A$34:$T$162,MATCH($B330,$B$34:$B$162,0),18))</f>
        <v>0</v>
      </c>
      <c r="S330" s="48">
        <f>IF(ISNA(INDEX($A$34:$T$162,MATCH($B330,$B$34:$B$162,0),19)),"",INDEX($A$34:$T$162,MATCH($B330,$B$34:$B$162,0),19))</f>
        <v>0</v>
      </c>
      <c r="T330" s="29" t="s">
        <v>99</v>
      </c>
    </row>
    <row r="331" spans="1:20" x14ac:dyDescent="0.2">
      <c r="A331" s="47" t="str">
        <f>IF(ISNA(INDEX($A$34:$T$162,MATCH($B331,$B$34:$B$162,0),1)),"",INDEX($A$34:$T$162,MATCH($B331,$B$34:$B$162,0),1))</f>
        <v>UME2165</v>
      </c>
      <c r="B331" s="63" t="s">
        <v>164</v>
      </c>
      <c r="C331" s="63"/>
      <c r="D331" s="63"/>
      <c r="E331" s="63"/>
      <c r="F331" s="63"/>
      <c r="G331" s="63"/>
      <c r="H331" s="63"/>
      <c r="I331" s="63"/>
      <c r="J331" s="32">
        <f>IF(ISNA(INDEX($A$34:$T$162,MATCH($B331,$B$34:$B$162,0),10)),"",INDEX($A$34:$T$162,MATCH($B331,$B$34:$B$162,0),10))</f>
        <v>6</v>
      </c>
      <c r="K331" s="32">
        <f>IF(ISNA(INDEX($A$34:$T$162,MATCH($B331,$B$34:$B$162,0),11)),"",INDEX($A$34:$T$162,MATCH($B331,$B$34:$B$162,0),11))</f>
        <v>2</v>
      </c>
      <c r="L331" s="32">
        <f>IF(ISNA(INDEX($A$34:$T$162,MATCH($B331,$B$34:$B$162,0),12)),"",INDEX($A$34:$T$162,MATCH($B331,$B$34:$B$162,0),12))</f>
        <v>1</v>
      </c>
      <c r="M331" s="32">
        <f>IF(ISNA(INDEX($A$34:$T$162,MATCH($B331,$B$34:$B$162,0),13)),"",INDEX($A$34:$T$162,MATCH($B331,$B$34:$B$162,0),13))</f>
        <v>0</v>
      </c>
      <c r="N331" s="32">
        <f>IF(ISNA(INDEX($A$34:$T$162,MATCH($B331,$B$34:$B$162,0),14)),"",INDEX($A$34:$T$162,MATCH($B331,$B$34:$B$162,0),14))</f>
        <v>3</v>
      </c>
      <c r="O331" s="32">
        <f>IF(ISNA(INDEX($A$34:$T$162,MATCH($B331,$B$34:$B$162,0),15)),"",INDEX($A$34:$T$162,MATCH($B331,$B$34:$B$162,0),15))</f>
        <v>8</v>
      </c>
      <c r="P331" s="32">
        <f>IF(ISNA(INDEX($A$34:$T$162,MATCH($B331,$B$34:$B$162,0),16)),"",INDEX($A$34:$T$162,MATCH($B331,$B$34:$B$162,0),16))</f>
        <v>11</v>
      </c>
      <c r="Q331" s="48" t="str">
        <f>IF(ISNA(INDEX($A$34:$T$162,MATCH($B331,$B$34:$B$162,0),17)),"",INDEX($A$34:$T$162,MATCH($B331,$B$34:$B$162,0),17))</f>
        <v>E</v>
      </c>
      <c r="R331" s="48">
        <f>IF(ISNA(INDEX($A$34:$T$162,MATCH($B331,$B$34:$B$162,0),18)),"",INDEX($A$34:$T$162,MATCH($B331,$B$34:$B$162,0),18))</f>
        <v>0</v>
      </c>
      <c r="S331" s="48">
        <f>IF(ISNA(INDEX($A$34:$T$162,MATCH($B331,$B$34:$B$162,0),19)),"",INDEX($A$34:$T$162,MATCH($B331,$B$34:$B$162,0),19))</f>
        <v>0</v>
      </c>
      <c r="T331" s="29" t="s">
        <v>99</v>
      </c>
    </row>
    <row r="332" spans="1:20" x14ac:dyDescent="0.2">
      <c r="A332" s="47" t="str">
        <f>IF(ISNA(INDEX($A$34:$T$162,MATCH($B332,$B$34:$B$162,0),1)),"",INDEX($A$34:$T$162,MATCH($B332,$B$34:$B$162,0),1))</f>
        <v>UME2105</v>
      </c>
      <c r="B332" s="63" t="s">
        <v>168</v>
      </c>
      <c r="C332" s="63"/>
      <c r="D332" s="63"/>
      <c r="E332" s="63"/>
      <c r="F332" s="63"/>
      <c r="G332" s="63"/>
      <c r="H332" s="63"/>
      <c r="I332" s="63"/>
      <c r="J332" s="32">
        <f>IF(ISNA(INDEX($A$34:$T$162,MATCH($B332,$B$34:$B$162,0),10)),"",INDEX($A$34:$T$162,MATCH($B332,$B$34:$B$162,0),10))</f>
        <v>6</v>
      </c>
      <c r="K332" s="32">
        <f>IF(ISNA(INDEX($A$34:$T$162,MATCH($B332,$B$34:$B$162,0),11)),"",INDEX($A$34:$T$162,MATCH($B332,$B$34:$B$162,0),11))</f>
        <v>2</v>
      </c>
      <c r="L332" s="32">
        <f>IF(ISNA(INDEX($A$34:$T$162,MATCH($B332,$B$34:$B$162,0),12)),"",INDEX($A$34:$T$162,MATCH($B332,$B$34:$B$162,0),12))</f>
        <v>1</v>
      </c>
      <c r="M332" s="32">
        <f>IF(ISNA(INDEX($A$34:$T$162,MATCH($B332,$B$34:$B$162,0),13)),"",INDEX($A$34:$T$162,MATCH($B332,$B$34:$B$162,0),13))</f>
        <v>0</v>
      </c>
      <c r="N332" s="32">
        <f>IF(ISNA(INDEX($A$34:$T$162,MATCH($B332,$B$34:$B$162,0),14)),"",INDEX($A$34:$T$162,MATCH($B332,$B$34:$B$162,0),14))</f>
        <v>3</v>
      </c>
      <c r="O332" s="32">
        <f>IF(ISNA(INDEX($A$34:$T$162,MATCH($B332,$B$34:$B$162,0),15)),"",INDEX($A$34:$T$162,MATCH($B332,$B$34:$B$162,0),15))</f>
        <v>8</v>
      </c>
      <c r="P332" s="32">
        <f>IF(ISNA(INDEX($A$34:$T$162,MATCH($B332,$B$34:$B$162,0),16)),"",INDEX($A$34:$T$162,MATCH($B332,$B$34:$B$162,0),16))</f>
        <v>11</v>
      </c>
      <c r="Q332" s="48" t="str">
        <f>IF(ISNA(INDEX($A$34:$T$162,MATCH($B332,$B$34:$B$162,0),17)),"",INDEX($A$34:$T$162,MATCH($B332,$B$34:$B$162,0),17))</f>
        <v>E</v>
      </c>
      <c r="R332" s="48">
        <f>IF(ISNA(INDEX($A$34:$T$162,MATCH($B332,$B$34:$B$162,0),18)),"",INDEX($A$34:$T$162,MATCH($B332,$B$34:$B$162,0),18))</f>
        <v>0</v>
      </c>
      <c r="S332" s="48">
        <f>IF(ISNA(INDEX($A$34:$T$162,MATCH($B332,$B$34:$B$162,0),19)),"",INDEX($A$34:$T$162,MATCH($B332,$B$34:$B$162,0),19))</f>
        <v>0</v>
      </c>
      <c r="T332" s="29" t="s">
        <v>99</v>
      </c>
    </row>
    <row r="333" spans="1:20" x14ac:dyDescent="0.2">
      <c r="A333" s="47" t="str">
        <f>IF(ISNA(INDEX($A$34:$T$162,MATCH($B333,$B$34:$B$162,0),1)),"",INDEX($A$34:$T$162,MATCH($B333,$B$34:$B$162,0),1))</f>
        <v>UME2001</v>
      </c>
      <c r="B333" s="63" t="s">
        <v>171</v>
      </c>
      <c r="C333" s="63"/>
      <c r="D333" s="63"/>
      <c r="E333" s="63"/>
      <c r="F333" s="63"/>
      <c r="G333" s="63"/>
      <c r="H333" s="63"/>
      <c r="I333" s="63"/>
      <c r="J333" s="32">
        <f>IF(ISNA(INDEX($A$34:$T$162,MATCH($B333,$B$34:$B$162,0),10)),"",INDEX($A$34:$T$162,MATCH($B333,$B$34:$B$162,0),10))</f>
        <v>5</v>
      </c>
      <c r="K333" s="32">
        <f>IF(ISNA(INDEX($A$34:$T$162,MATCH($B333,$B$34:$B$162,0),11)),"",INDEX($A$34:$T$162,MATCH($B333,$B$34:$B$162,0),11))</f>
        <v>2</v>
      </c>
      <c r="L333" s="32">
        <f>IF(ISNA(INDEX($A$34:$T$162,MATCH($B333,$B$34:$B$162,0),12)),"",INDEX($A$34:$T$162,MATCH($B333,$B$34:$B$162,0),12))</f>
        <v>1</v>
      </c>
      <c r="M333" s="32">
        <f>IF(ISNA(INDEX($A$34:$T$162,MATCH($B333,$B$34:$B$162,0),13)),"",INDEX($A$34:$T$162,MATCH($B333,$B$34:$B$162,0),13))</f>
        <v>0</v>
      </c>
      <c r="N333" s="32">
        <f>IF(ISNA(INDEX($A$34:$T$162,MATCH($B333,$B$34:$B$162,0),14)),"",INDEX($A$34:$T$162,MATCH($B333,$B$34:$B$162,0),14))</f>
        <v>3</v>
      </c>
      <c r="O333" s="32">
        <f>IF(ISNA(INDEX($A$34:$T$162,MATCH($B333,$B$34:$B$162,0),15)),"",INDEX($A$34:$T$162,MATCH($B333,$B$34:$B$162,0),15))</f>
        <v>6</v>
      </c>
      <c r="P333" s="32">
        <f>IF(ISNA(INDEX($A$34:$T$162,MATCH($B333,$B$34:$B$162,0),16)),"",INDEX($A$34:$T$162,MATCH($B333,$B$34:$B$162,0),16))</f>
        <v>9</v>
      </c>
      <c r="Q333" s="48" t="str">
        <f>IF(ISNA(INDEX($A$34:$T$162,MATCH($B333,$B$34:$B$162,0),17)),"",INDEX($A$34:$T$162,MATCH($B333,$B$34:$B$162,0),17))</f>
        <v>E</v>
      </c>
      <c r="R333" s="48">
        <f>IF(ISNA(INDEX($A$34:$T$162,MATCH($B333,$B$34:$B$162,0),18)),"",INDEX($A$34:$T$162,MATCH($B333,$B$34:$B$162,0),18))</f>
        <v>0</v>
      </c>
      <c r="S333" s="48">
        <f>IF(ISNA(INDEX($A$34:$T$162,MATCH($B333,$B$34:$B$162,0),19)),"",INDEX($A$34:$T$162,MATCH($B333,$B$34:$B$162,0),19))</f>
        <v>0</v>
      </c>
      <c r="T333" s="29" t="s">
        <v>99</v>
      </c>
    </row>
    <row r="334" spans="1:20" x14ac:dyDescent="0.2">
      <c r="A334" s="47" t="str">
        <f>IF(ISNA(INDEX($A$34:$T$162,MATCH($B334,$B$34:$B$162,0),1)),"",INDEX($A$34:$T$162,MATCH($B334,$B$34:$B$162,0),1))</f>
        <v>UME2209</v>
      </c>
      <c r="B334" s="63" t="s">
        <v>175</v>
      </c>
      <c r="C334" s="63"/>
      <c r="D334" s="63"/>
      <c r="E334" s="63"/>
      <c r="F334" s="63"/>
      <c r="G334" s="63"/>
      <c r="H334" s="63"/>
      <c r="I334" s="63"/>
      <c r="J334" s="32">
        <f>IF(ISNA(INDEX($A$34:$T$162,MATCH($B334,$B$34:$B$162,0),10)),"",INDEX($A$34:$T$162,MATCH($B334,$B$34:$B$162,0),10))</f>
        <v>5</v>
      </c>
      <c r="K334" s="32">
        <f>IF(ISNA(INDEX($A$34:$T$162,MATCH($B334,$B$34:$B$162,0),11)),"",INDEX($A$34:$T$162,MATCH($B334,$B$34:$B$162,0),11))</f>
        <v>2</v>
      </c>
      <c r="L334" s="32">
        <f>IF(ISNA(INDEX($A$34:$T$162,MATCH($B334,$B$34:$B$162,0),12)),"",INDEX($A$34:$T$162,MATCH($B334,$B$34:$B$162,0),12))</f>
        <v>1</v>
      </c>
      <c r="M334" s="32">
        <f>IF(ISNA(INDEX($A$34:$T$162,MATCH($B334,$B$34:$B$162,0),13)),"",INDEX($A$34:$T$162,MATCH($B334,$B$34:$B$162,0),13))</f>
        <v>0</v>
      </c>
      <c r="N334" s="32">
        <f>IF(ISNA(INDEX($A$34:$T$162,MATCH($B334,$B$34:$B$162,0),14)),"",INDEX($A$34:$T$162,MATCH($B334,$B$34:$B$162,0),14))</f>
        <v>3</v>
      </c>
      <c r="O334" s="32">
        <f>IF(ISNA(INDEX($A$34:$T$162,MATCH($B334,$B$34:$B$162,0),15)),"",INDEX($A$34:$T$162,MATCH($B334,$B$34:$B$162,0),15))</f>
        <v>6</v>
      </c>
      <c r="P334" s="32">
        <f>IF(ISNA(INDEX($A$34:$T$162,MATCH($B334,$B$34:$B$162,0),16)),"",INDEX($A$34:$T$162,MATCH($B334,$B$34:$B$162,0),16))</f>
        <v>9</v>
      </c>
      <c r="Q334" s="48" t="str">
        <f>IF(ISNA(INDEX($A$34:$T$162,MATCH($B334,$B$34:$B$162,0),17)),"",INDEX($A$34:$T$162,MATCH($B334,$B$34:$B$162,0),17))</f>
        <v>E</v>
      </c>
      <c r="R334" s="48">
        <f>IF(ISNA(INDEX($A$34:$T$162,MATCH($B334,$B$34:$B$162,0),18)),"",INDEX($A$34:$T$162,MATCH($B334,$B$34:$B$162,0),18))</f>
        <v>0</v>
      </c>
      <c r="S334" s="48">
        <f>IF(ISNA(INDEX($A$34:$T$162,MATCH($B334,$B$34:$B$162,0),19)),"",INDEX($A$34:$T$162,MATCH($B334,$B$34:$B$162,0),19))</f>
        <v>0</v>
      </c>
      <c r="T334" s="29" t="s">
        <v>99</v>
      </c>
    </row>
    <row r="335" spans="1:20" x14ac:dyDescent="0.2">
      <c r="A335" s="47" t="str">
        <f>IF(ISNA(INDEX($A$34:$T$162,MATCH($B335,$B$34:$B$162,0),1)),"",INDEX($A$34:$T$162,MATCH($B335,$B$34:$B$162,0),1))</f>
        <v>UME2210</v>
      </c>
      <c r="B335" s="63" t="s">
        <v>177</v>
      </c>
      <c r="C335" s="63"/>
      <c r="D335" s="63"/>
      <c r="E335" s="63"/>
      <c r="F335" s="63"/>
      <c r="G335" s="63"/>
      <c r="H335" s="63"/>
      <c r="I335" s="63"/>
      <c r="J335" s="32">
        <f>IF(ISNA(INDEX($A$34:$T$162,MATCH($B335,$B$34:$B$162,0),10)),"",INDEX($A$34:$T$162,MATCH($B335,$B$34:$B$162,0),10))</f>
        <v>5</v>
      </c>
      <c r="K335" s="32">
        <f>IF(ISNA(INDEX($A$34:$T$162,MATCH($B335,$B$34:$B$162,0),11)),"",INDEX($A$34:$T$162,MATCH($B335,$B$34:$B$162,0),11))</f>
        <v>2</v>
      </c>
      <c r="L335" s="32">
        <f>IF(ISNA(INDEX($A$34:$T$162,MATCH($B335,$B$34:$B$162,0),12)),"",INDEX($A$34:$T$162,MATCH($B335,$B$34:$B$162,0),12))</f>
        <v>1</v>
      </c>
      <c r="M335" s="32">
        <f>IF(ISNA(INDEX($A$34:$T$162,MATCH($B335,$B$34:$B$162,0),13)),"",INDEX($A$34:$T$162,MATCH($B335,$B$34:$B$162,0),13))</f>
        <v>0</v>
      </c>
      <c r="N335" s="32">
        <f>IF(ISNA(INDEX($A$34:$T$162,MATCH($B335,$B$34:$B$162,0),14)),"",INDEX($A$34:$T$162,MATCH($B335,$B$34:$B$162,0),14))</f>
        <v>3</v>
      </c>
      <c r="O335" s="32">
        <f>IF(ISNA(INDEX($A$34:$T$162,MATCH($B335,$B$34:$B$162,0),15)),"",INDEX($A$34:$T$162,MATCH($B335,$B$34:$B$162,0),15))</f>
        <v>6</v>
      </c>
      <c r="P335" s="32">
        <f>IF(ISNA(INDEX($A$34:$T$162,MATCH($B335,$B$34:$B$162,0),16)),"",INDEX($A$34:$T$162,MATCH($B335,$B$34:$B$162,0),16))</f>
        <v>9</v>
      </c>
      <c r="Q335" s="48" t="str">
        <f>IF(ISNA(INDEX($A$34:$T$162,MATCH($B335,$B$34:$B$162,0),17)),"",INDEX($A$34:$T$162,MATCH($B335,$B$34:$B$162,0),17))</f>
        <v>E</v>
      </c>
      <c r="R335" s="48">
        <f>IF(ISNA(INDEX($A$34:$T$162,MATCH($B335,$B$34:$B$162,0),18)),"",INDEX($A$34:$T$162,MATCH($B335,$B$34:$B$162,0),18))</f>
        <v>0</v>
      </c>
      <c r="S335" s="48">
        <f>IF(ISNA(INDEX($A$34:$T$162,MATCH($B335,$B$34:$B$162,0),19)),"",INDEX($A$34:$T$162,MATCH($B335,$B$34:$B$162,0),19))</f>
        <v>0</v>
      </c>
      <c r="T335" s="29" t="s">
        <v>99</v>
      </c>
    </row>
    <row r="336" spans="1:20" x14ac:dyDescent="0.2">
      <c r="A336" s="47" t="str">
        <f>IF(ISNA(INDEX($A$34:$T$162,MATCH($B336,$B$34:$B$162,0),1)),"",INDEX($A$34:$T$162,MATCH($B336,$B$34:$B$162,0),1))</f>
        <v>UME2211</v>
      </c>
      <c r="B336" s="63" t="s">
        <v>179</v>
      </c>
      <c r="C336" s="63"/>
      <c r="D336" s="63"/>
      <c r="E336" s="63"/>
      <c r="F336" s="63"/>
      <c r="G336" s="63"/>
      <c r="H336" s="63"/>
      <c r="I336" s="63"/>
      <c r="J336" s="32">
        <f>IF(ISNA(INDEX($A$34:$T$162,MATCH($B336,$B$34:$B$162,0),10)),"",INDEX($A$34:$T$162,MATCH($B336,$B$34:$B$162,0),10))</f>
        <v>5</v>
      </c>
      <c r="K336" s="32">
        <f>IF(ISNA(INDEX($A$34:$T$162,MATCH($B336,$B$34:$B$162,0),11)),"",INDEX($A$34:$T$162,MATCH($B336,$B$34:$B$162,0),11))</f>
        <v>2</v>
      </c>
      <c r="L336" s="32">
        <f>IF(ISNA(INDEX($A$34:$T$162,MATCH($B336,$B$34:$B$162,0),12)),"",INDEX($A$34:$T$162,MATCH($B336,$B$34:$B$162,0),12))</f>
        <v>1</v>
      </c>
      <c r="M336" s="32">
        <f>IF(ISNA(INDEX($A$34:$T$162,MATCH($B336,$B$34:$B$162,0),13)),"",INDEX($A$34:$T$162,MATCH($B336,$B$34:$B$162,0),13))</f>
        <v>0</v>
      </c>
      <c r="N336" s="32">
        <f>IF(ISNA(INDEX($A$34:$T$162,MATCH($B336,$B$34:$B$162,0),14)),"",INDEX($A$34:$T$162,MATCH($B336,$B$34:$B$162,0),14))</f>
        <v>3</v>
      </c>
      <c r="O336" s="32">
        <f>IF(ISNA(INDEX($A$34:$T$162,MATCH($B336,$B$34:$B$162,0),15)),"",INDEX($A$34:$T$162,MATCH($B336,$B$34:$B$162,0),15))</f>
        <v>6</v>
      </c>
      <c r="P336" s="32">
        <f>IF(ISNA(INDEX($A$34:$T$162,MATCH($B336,$B$34:$B$162,0),16)),"",INDEX($A$34:$T$162,MATCH($B336,$B$34:$B$162,0),16))</f>
        <v>9</v>
      </c>
      <c r="Q336" s="48" t="str">
        <f>IF(ISNA(INDEX($A$34:$T$162,MATCH($B336,$B$34:$B$162,0),17)),"",INDEX($A$34:$T$162,MATCH($B336,$B$34:$B$162,0),17))</f>
        <v>E</v>
      </c>
      <c r="R336" s="48">
        <f>IF(ISNA(INDEX($A$34:$T$162,MATCH($B336,$B$34:$B$162,0),18)),"",INDEX($A$34:$T$162,MATCH($B336,$B$34:$B$162,0),18))</f>
        <v>0</v>
      </c>
      <c r="S336" s="48">
        <f>IF(ISNA(INDEX($A$34:$T$162,MATCH($B336,$B$34:$B$162,0),19)),"",INDEX($A$34:$T$162,MATCH($B336,$B$34:$B$162,0),19))</f>
        <v>0</v>
      </c>
      <c r="T336" s="29" t="s">
        <v>99</v>
      </c>
    </row>
    <row r="337" spans="1:20" hidden="1" x14ac:dyDescent="0.2">
      <c r="A337" s="47" t="str">
        <f>IF(ISNA(INDEX($A$34:$T$162,MATCH($B337,$B$34:$B$162,0),1)),"",INDEX($A$34:$T$162,MATCH($B337,$B$34:$B$162,0),1))</f>
        <v/>
      </c>
      <c r="B337" s="63"/>
      <c r="C337" s="63"/>
      <c r="D337" s="63"/>
      <c r="E337" s="63"/>
      <c r="F337" s="63"/>
      <c r="G337" s="63"/>
      <c r="H337" s="63"/>
      <c r="I337" s="63"/>
      <c r="J337" s="32" t="str">
        <f>IF(ISNA(INDEX($A$34:$T$162,MATCH($B337,$B$34:$B$162,0),10)),"",INDEX($A$34:$T$162,MATCH($B337,$B$34:$B$162,0),10))</f>
        <v/>
      </c>
      <c r="K337" s="32" t="str">
        <f>IF(ISNA(INDEX($A$34:$T$162,MATCH($B337,$B$34:$B$162,0),11)),"",INDEX($A$34:$T$162,MATCH($B337,$B$34:$B$162,0),11))</f>
        <v/>
      </c>
      <c r="L337" s="32" t="str">
        <f>IF(ISNA(INDEX($A$34:$T$162,MATCH($B337,$B$34:$B$162,0),12)),"",INDEX($A$34:$T$162,MATCH($B337,$B$34:$B$162,0),12))</f>
        <v/>
      </c>
      <c r="M337" s="32" t="str">
        <f>IF(ISNA(INDEX($A$34:$T$162,MATCH($B337,$B$34:$B$162,0),13)),"",INDEX($A$34:$T$162,MATCH($B337,$B$34:$B$162,0),13))</f>
        <v/>
      </c>
      <c r="N337" s="32" t="str">
        <f>IF(ISNA(INDEX($A$34:$T$162,MATCH($B337,$B$34:$B$162,0),14)),"",INDEX($A$34:$T$162,MATCH($B337,$B$34:$B$162,0),14))</f>
        <v/>
      </c>
      <c r="O337" s="32" t="str">
        <f>IF(ISNA(INDEX($A$34:$T$162,MATCH($B337,$B$34:$B$162,0),15)),"",INDEX($A$34:$T$162,MATCH($B337,$B$34:$B$162,0),15))</f>
        <v/>
      </c>
      <c r="P337" s="32" t="str">
        <f>IF(ISNA(INDEX($A$34:$T$162,MATCH($B337,$B$34:$B$162,0),16)),"",INDEX($A$34:$T$162,MATCH($B337,$B$34:$B$162,0),16))</f>
        <v/>
      </c>
      <c r="Q337" s="48" t="str">
        <f>IF(ISNA(INDEX($A$34:$T$162,MATCH($B337,$B$34:$B$162,0),17)),"",INDEX($A$34:$T$162,MATCH($B337,$B$34:$B$162,0),17))</f>
        <v/>
      </c>
      <c r="R337" s="48" t="str">
        <f>IF(ISNA(INDEX($A$34:$T$162,MATCH($B337,$B$34:$B$162,0),18)),"",INDEX($A$34:$T$162,MATCH($B337,$B$34:$B$162,0),18))</f>
        <v/>
      </c>
      <c r="S337" s="48" t="str">
        <f>IF(ISNA(INDEX($A$34:$T$162,MATCH($B337,$B$34:$B$162,0),19)),"",INDEX($A$34:$T$162,MATCH($B337,$B$34:$B$162,0),19))</f>
        <v/>
      </c>
      <c r="T337" s="29" t="s">
        <v>99</v>
      </c>
    </row>
    <row r="338" spans="1:20" hidden="1" x14ac:dyDescent="0.2">
      <c r="A338" s="47" t="str">
        <f>IF(ISNA(INDEX($A$34:$T$162,MATCH($B338,$B$34:$B$162,0),1)),"",INDEX($A$34:$T$162,MATCH($B338,$B$34:$B$162,0),1))</f>
        <v/>
      </c>
      <c r="B338" s="63"/>
      <c r="C338" s="63"/>
      <c r="D338" s="63"/>
      <c r="E338" s="63"/>
      <c r="F338" s="63"/>
      <c r="G338" s="63"/>
      <c r="H338" s="63"/>
      <c r="I338" s="63"/>
      <c r="J338" s="32" t="str">
        <f>IF(ISNA(INDEX($A$34:$T$162,MATCH($B338,$B$34:$B$162,0),10)),"",INDEX($A$34:$T$162,MATCH($B338,$B$34:$B$162,0),10))</f>
        <v/>
      </c>
      <c r="K338" s="32" t="str">
        <f>IF(ISNA(INDEX($A$34:$T$162,MATCH($B338,$B$34:$B$162,0),11)),"",INDEX($A$34:$T$162,MATCH($B338,$B$34:$B$162,0),11))</f>
        <v/>
      </c>
      <c r="L338" s="32" t="str">
        <f>IF(ISNA(INDEX($A$34:$T$162,MATCH($B338,$B$34:$B$162,0),12)),"",INDEX($A$34:$T$162,MATCH($B338,$B$34:$B$162,0),12))</f>
        <v/>
      </c>
      <c r="M338" s="32" t="str">
        <f>IF(ISNA(INDEX($A$34:$T$162,MATCH($B338,$B$34:$B$162,0),13)),"",INDEX($A$34:$T$162,MATCH($B338,$B$34:$B$162,0),13))</f>
        <v/>
      </c>
      <c r="N338" s="32" t="str">
        <f>IF(ISNA(INDEX($A$34:$T$162,MATCH($B338,$B$34:$B$162,0),14)),"",INDEX($A$34:$T$162,MATCH($B338,$B$34:$B$162,0),14))</f>
        <v/>
      </c>
      <c r="O338" s="32" t="str">
        <f>IF(ISNA(INDEX($A$34:$T$162,MATCH($B338,$B$34:$B$162,0),15)),"",INDEX($A$34:$T$162,MATCH($B338,$B$34:$B$162,0),15))</f>
        <v/>
      </c>
      <c r="P338" s="32" t="str">
        <f>IF(ISNA(INDEX($A$34:$T$162,MATCH($B338,$B$34:$B$162,0),16)),"",INDEX($A$34:$T$162,MATCH($B338,$B$34:$B$162,0),16))</f>
        <v/>
      </c>
      <c r="Q338" s="48" t="str">
        <f>IF(ISNA(INDEX($A$34:$T$162,MATCH($B338,$B$34:$B$162,0),17)),"",INDEX($A$34:$T$162,MATCH($B338,$B$34:$B$162,0),17))</f>
        <v/>
      </c>
      <c r="R338" s="48" t="str">
        <f>IF(ISNA(INDEX($A$34:$T$162,MATCH($B338,$B$34:$B$162,0),18)),"",INDEX($A$34:$T$162,MATCH($B338,$B$34:$B$162,0),18))</f>
        <v/>
      </c>
      <c r="S338" s="48" t="str">
        <f>IF(ISNA(INDEX($A$34:$T$162,MATCH($B338,$B$34:$B$162,0),19)),"",INDEX($A$34:$T$162,MATCH($B338,$B$34:$B$162,0),19))</f>
        <v/>
      </c>
      <c r="T338" s="29" t="s">
        <v>99</v>
      </c>
    </row>
    <row r="339" spans="1:20" hidden="1" x14ac:dyDescent="0.2">
      <c r="A339" s="47" t="str">
        <f>IF(ISNA(INDEX($A$34:$T$162,MATCH($B339,$B$34:$B$162,0),1)),"",INDEX($A$34:$T$162,MATCH($B339,$B$34:$B$162,0),1))</f>
        <v/>
      </c>
      <c r="B339" s="63"/>
      <c r="C339" s="63"/>
      <c r="D339" s="63"/>
      <c r="E339" s="63"/>
      <c r="F339" s="63"/>
      <c r="G339" s="63"/>
      <c r="H339" s="63"/>
      <c r="I339" s="63"/>
      <c r="J339" s="32" t="str">
        <f>IF(ISNA(INDEX($A$34:$T$162,MATCH($B339,$B$34:$B$162,0),10)),"",INDEX($A$34:$T$162,MATCH($B339,$B$34:$B$162,0),10))</f>
        <v/>
      </c>
      <c r="K339" s="32" t="str">
        <f>IF(ISNA(INDEX($A$34:$T$162,MATCH($B339,$B$34:$B$162,0),11)),"",INDEX($A$34:$T$162,MATCH($B339,$B$34:$B$162,0),11))</f>
        <v/>
      </c>
      <c r="L339" s="32" t="str">
        <f>IF(ISNA(INDEX($A$34:$T$162,MATCH($B339,$B$34:$B$162,0),12)),"",INDEX($A$34:$T$162,MATCH($B339,$B$34:$B$162,0),12))</f>
        <v/>
      </c>
      <c r="M339" s="32" t="str">
        <f>IF(ISNA(INDEX($A$34:$T$162,MATCH($B339,$B$34:$B$162,0),13)),"",INDEX($A$34:$T$162,MATCH($B339,$B$34:$B$162,0),13))</f>
        <v/>
      </c>
      <c r="N339" s="32" t="str">
        <f>IF(ISNA(INDEX($A$34:$T$162,MATCH($B339,$B$34:$B$162,0),14)),"",INDEX($A$34:$T$162,MATCH($B339,$B$34:$B$162,0),14))</f>
        <v/>
      </c>
      <c r="O339" s="32" t="str">
        <f>IF(ISNA(INDEX($A$34:$T$162,MATCH($B339,$B$34:$B$162,0),15)),"",INDEX($A$34:$T$162,MATCH($B339,$B$34:$B$162,0),15))</f>
        <v/>
      </c>
      <c r="P339" s="32" t="str">
        <f>IF(ISNA(INDEX($A$34:$T$162,MATCH($B339,$B$34:$B$162,0),16)),"",INDEX($A$34:$T$162,MATCH($B339,$B$34:$B$162,0),16))</f>
        <v/>
      </c>
      <c r="Q339" s="48" t="str">
        <f>IF(ISNA(INDEX($A$34:$T$162,MATCH($B339,$B$34:$B$162,0),17)),"",INDEX($A$34:$T$162,MATCH($B339,$B$34:$B$162,0),17))</f>
        <v/>
      </c>
      <c r="R339" s="48" t="str">
        <f>IF(ISNA(INDEX($A$34:$T$162,MATCH($B339,$B$34:$B$162,0),18)),"",INDEX($A$34:$T$162,MATCH($B339,$B$34:$B$162,0),18))</f>
        <v/>
      </c>
      <c r="S339" s="48" t="str">
        <f>IF(ISNA(INDEX($A$34:$T$162,MATCH($B339,$B$34:$B$162,0),19)),"",INDEX($A$34:$T$162,MATCH($B339,$B$34:$B$162,0),19))</f>
        <v/>
      </c>
      <c r="T339" s="29" t="s">
        <v>99</v>
      </c>
    </row>
    <row r="340" spans="1:20" hidden="1" x14ac:dyDescent="0.2">
      <c r="A340" s="47" t="str">
        <f>IF(ISNA(INDEX($A$34:$T$162,MATCH($B340,$B$34:$B$162,0),1)),"",INDEX($A$34:$T$162,MATCH($B340,$B$34:$B$162,0),1))</f>
        <v/>
      </c>
      <c r="B340" s="63"/>
      <c r="C340" s="63"/>
      <c r="D340" s="63"/>
      <c r="E340" s="63"/>
      <c r="F340" s="63"/>
      <c r="G340" s="63"/>
      <c r="H340" s="63"/>
      <c r="I340" s="63"/>
      <c r="J340" s="32" t="str">
        <f>IF(ISNA(INDEX($A$34:$T$162,MATCH($B340,$B$34:$B$162,0),10)),"",INDEX($A$34:$T$162,MATCH($B340,$B$34:$B$162,0),10))</f>
        <v/>
      </c>
      <c r="K340" s="32" t="str">
        <f>IF(ISNA(INDEX($A$34:$T$162,MATCH($B340,$B$34:$B$162,0),11)),"",INDEX($A$34:$T$162,MATCH($B340,$B$34:$B$162,0),11))</f>
        <v/>
      </c>
      <c r="L340" s="32" t="str">
        <f>IF(ISNA(INDEX($A$34:$T$162,MATCH($B340,$B$34:$B$162,0),12)),"",INDEX($A$34:$T$162,MATCH($B340,$B$34:$B$162,0),12))</f>
        <v/>
      </c>
      <c r="M340" s="32" t="str">
        <f>IF(ISNA(INDEX($A$34:$T$162,MATCH($B340,$B$34:$B$162,0),13)),"",INDEX($A$34:$T$162,MATCH($B340,$B$34:$B$162,0),13))</f>
        <v/>
      </c>
      <c r="N340" s="32" t="str">
        <f>IF(ISNA(INDEX($A$34:$T$162,MATCH($B340,$B$34:$B$162,0),14)),"",INDEX($A$34:$T$162,MATCH($B340,$B$34:$B$162,0),14))</f>
        <v/>
      </c>
      <c r="O340" s="32" t="str">
        <f>IF(ISNA(INDEX($A$34:$T$162,MATCH($B340,$B$34:$B$162,0),15)),"",INDEX($A$34:$T$162,MATCH($B340,$B$34:$B$162,0),15))</f>
        <v/>
      </c>
      <c r="P340" s="32" t="str">
        <f>IF(ISNA(INDEX($A$34:$T$162,MATCH($B340,$B$34:$B$162,0),16)),"",INDEX($A$34:$T$162,MATCH($B340,$B$34:$B$162,0),16))</f>
        <v/>
      </c>
      <c r="Q340" s="48" t="str">
        <f>IF(ISNA(INDEX($A$34:$T$162,MATCH($B340,$B$34:$B$162,0),17)),"",INDEX($A$34:$T$162,MATCH($B340,$B$34:$B$162,0),17))</f>
        <v/>
      </c>
      <c r="R340" s="48" t="str">
        <f>IF(ISNA(INDEX($A$34:$T$162,MATCH($B340,$B$34:$B$162,0),18)),"",INDEX($A$34:$T$162,MATCH($B340,$B$34:$B$162,0),18))</f>
        <v/>
      </c>
      <c r="S340" s="48" t="str">
        <f>IF(ISNA(INDEX($A$34:$T$162,MATCH($B340,$B$34:$B$162,0),19)),"",INDEX($A$34:$T$162,MATCH($B340,$B$34:$B$162,0),19))</f>
        <v/>
      </c>
      <c r="T340" s="29" t="s">
        <v>99</v>
      </c>
    </row>
    <row r="341" spans="1:20" hidden="1" x14ac:dyDescent="0.2">
      <c r="A341" s="47" t="str">
        <f>IF(ISNA(INDEX($A$34:$T$162,MATCH($B341,$B$34:$B$162,0),1)),"",INDEX($A$34:$T$162,MATCH($B341,$B$34:$B$162,0),1))</f>
        <v/>
      </c>
      <c r="B341" s="63"/>
      <c r="C341" s="63"/>
      <c r="D341" s="63"/>
      <c r="E341" s="63"/>
      <c r="F341" s="63"/>
      <c r="G341" s="63"/>
      <c r="H341" s="63"/>
      <c r="I341" s="63"/>
      <c r="J341" s="32" t="str">
        <f>IF(ISNA(INDEX($A$34:$T$162,MATCH($B341,$B$34:$B$162,0),10)),"",INDEX($A$34:$T$162,MATCH($B341,$B$34:$B$162,0),10))</f>
        <v/>
      </c>
      <c r="K341" s="32" t="str">
        <f>IF(ISNA(INDEX($A$34:$T$162,MATCH($B341,$B$34:$B$162,0),11)),"",INDEX($A$34:$T$162,MATCH($B341,$B$34:$B$162,0),11))</f>
        <v/>
      </c>
      <c r="L341" s="32" t="str">
        <f>IF(ISNA(INDEX($A$34:$T$162,MATCH($B341,$B$34:$B$162,0),12)),"",INDEX($A$34:$T$162,MATCH($B341,$B$34:$B$162,0),12))</f>
        <v/>
      </c>
      <c r="M341" s="32" t="str">
        <f>IF(ISNA(INDEX($A$34:$T$162,MATCH($B341,$B$34:$B$162,0),13)),"",INDEX($A$34:$T$162,MATCH($B341,$B$34:$B$162,0),13))</f>
        <v/>
      </c>
      <c r="N341" s="32" t="str">
        <f>IF(ISNA(INDEX($A$34:$T$162,MATCH($B341,$B$34:$B$162,0),14)),"",INDEX($A$34:$T$162,MATCH($B341,$B$34:$B$162,0),14))</f>
        <v/>
      </c>
      <c r="O341" s="32" t="str">
        <f>IF(ISNA(INDEX($A$34:$T$162,MATCH($B341,$B$34:$B$162,0),15)),"",INDEX($A$34:$T$162,MATCH($B341,$B$34:$B$162,0),15))</f>
        <v/>
      </c>
      <c r="P341" s="32" t="str">
        <f>IF(ISNA(INDEX($A$34:$T$162,MATCH($B341,$B$34:$B$162,0),16)),"",INDEX($A$34:$T$162,MATCH($B341,$B$34:$B$162,0),16))</f>
        <v/>
      </c>
      <c r="Q341" s="48" t="str">
        <f>IF(ISNA(INDEX($A$34:$T$162,MATCH($B341,$B$34:$B$162,0),17)),"",INDEX($A$34:$T$162,MATCH($B341,$B$34:$B$162,0),17))</f>
        <v/>
      </c>
      <c r="R341" s="48" t="str">
        <f>IF(ISNA(INDEX($A$34:$T$162,MATCH($B341,$B$34:$B$162,0),18)),"",INDEX($A$34:$T$162,MATCH($B341,$B$34:$B$162,0),18))</f>
        <v/>
      </c>
      <c r="S341" s="48" t="str">
        <f>IF(ISNA(INDEX($A$34:$T$162,MATCH($B341,$B$34:$B$162,0),19)),"",INDEX($A$34:$T$162,MATCH($B341,$B$34:$B$162,0),19))</f>
        <v/>
      </c>
      <c r="T341" s="29" t="s">
        <v>99</v>
      </c>
    </row>
    <row r="342" spans="1:20" hidden="1" x14ac:dyDescent="0.2">
      <c r="A342" s="47" t="str">
        <f>IF(ISNA(INDEX($A$34:$T$162,MATCH($B342,$B$34:$B$162,0),1)),"",INDEX($A$34:$T$162,MATCH($B342,$B$34:$B$162,0),1))</f>
        <v/>
      </c>
      <c r="B342" s="63"/>
      <c r="C342" s="63"/>
      <c r="D342" s="63"/>
      <c r="E342" s="63"/>
      <c r="F342" s="63"/>
      <c r="G342" s="63"/>
      <c r="H342" s="63"/>
      <c r="I342" s="63"/>
      <c r="J342" s="32" t="str">
        <f>IF(ISNA(INDEX($A$34:$T$162,MATCH($B342,$B$34:$B$162,0),10)),"",INDEX($A$34:$T$162,MATCH($B342,$B$34:$B$162,0),10))</f>
        <v/>
      </c>
      <c r="K342" s="32" t="str">
        <f>IF(ISNA(INDEX($A$34:$T$162,MATCH($B342,$B$34:$B$162,0),11)),"",INDEX($A$34:$T$162,MATCH($B342,$B$34:$B$162,0),11))</f>
        <v/>
      </c>
      <c r="L342" s="32" t="str">
        <f>IF(ISNA(INDEX($A$34:$T$162,MATCH($B342,$B$34:$B$162,0),12)),"",INDEX($A$34:$T$162,MATCH($B342,$B$34:$B$162,0),12))</f>
        <v/>
      </c>
      <c r="M342" s="32" t="str">
        <f>IF(ISNA(INDEX($A$34:$T$162,MATCH($B342,$B$34:$B$162,0),13)),"",INDEX($A$34:$T$162,MATCH($B342,$B$34:$B$162,0),13))</f>
        <v/>
      </c>
      <c r="N342" s="32" t="str">
        <f>IF(ISNA(INDEX($A$34:$T$162,MATCH($B342,$B$34:$B$162,0),14)),"",INDEX($A$34:$T$162,MATCH($B342,$B$34:$B$162,0),14))</f>
        <v/>
      </c>
      <c r="O342" s="32" t="str">
        <f>IF(ISNA(INDEX($A$34:$T$162,MATCH($B342,$B$34:$B$162,0),15)),"",INDEX($A$34:$T$162,MATCH($B342,$B$34:$B$162,0),15))</f>
        <v/>
      </c>
      <c r="P342" s="32" t="str">
        <f>IF(ISNA(INDEX($A$34:$T$162,MATCH($B342,$B$34:$B$162,0),16)),"",INDEX($A$34:$T$162,MATCH($B342,$B$34:$B$162,0),16))</f>
        <v/>
      </c>
      <c r="Q342" s="48" t="str">
        <f>IF(ISNA(INDEX($A$34:$T$162,MATCH($B342,$B$34:$B$162,0),17)),"",INDEX($A$34:$T$162,MATCH($B342,$B$34:$B$162,0),17))</f>
        <v/>
      </c>
      <c r="R342" s="48" t="str">
        <f>IF(ISNA(INDEX($A$34:$T$162,MATCH($B342,$B$34:$B$162,0),18)),"",INDEX($A$34:$T$162,MATCH($B342,$B$34:$B$162,0),18))</f>
        <v/>
      </c>
      <c r="S342" s="48" t="str">
        <f>IF(ISNA(INDEX($A$34:$T$162,MATCH($B342,$B$34:$B$162,0),19)),"",INDEX($A$34:$T$162,MATCH($B342,$B$34:$B$162,0),19))</f>
        <v/>
      </c>
      <c r="T342" s="29" t="s">
        <v>99</v>
      </c>
    </row>
    <row r="343" spans="1:20" hidden="1" x14ac:dyDescent="0.2">
      <c r="A343" s="47" t="str">
        <f>IF(ISNA(INDEX($A$34:$T$162,MATCH($B343,$B$34:$B$162,0),1)),"",INDEX($A$34:$T$162,MATCH($B343,$B$34:$B$162,0),1))</f>
        <v/>
      </c>
      <c r="B343" s="188"/>
      <c r="C343" s="189"/>
      <c r="D343" s="189"/>
      <c r="E343" s="189"/>
      <c r="F343" s="189"/>
      <c r="G343" s="189"/>
      <c r="H343" s="189"/>
      <c r="I343" s="190"/>
      <c r="J343" s="32" t="str">
        <f>IF(ISNA(INDEX($A$34:$T$162,MATCH($B343,$B$34:$B$162,0),10)),"",INDEX($A$34:$T$162,MATCH($B343,$B$34:$B$162,0),10))</f>
        <v/>
      </c>
      <c r="K343" s="32" t="str">
        <f>IF(ISNA(INDEX($A$34:$T$162,MATCH($B343,$B$34:$B$162,0),11)),"",INDEX($A$34:$T$162,MATCH($B343,$B$34:$B$162,0),11))</f>
        <v/>
      </c>
      <c r="L343" s="32" t="str">
        <f>IF(ISNA(INDEX($A$34:$T$162,MATCH($B343,$B$34:$B$162,0),12)),"",INDEX($A$34:$T$162,MATCH($B343,$B$34:$B$162,0),12))</f>
        <v/>
      </c>
      <c r="M343" s="32" t="str">
        <f>IF(ISNA(INDEX($A$34:$T$162,MATCH($B343,$B$34:$B$162,0),13)),"",INDEX($A$34:$T$162,MATCH($B343,$B$34:$B$162,0),13))</f>
        <v/>
      </c>
      <c r="N343" s="32" t="str">
        <f>IF(ISNA(INDEX($A$34:$T$162,MATCH($B343,$B$34:$B$162,0),14)),"",INDEX($A$34:$T$162,MATCH($B343,$B$34:$B$162,0),14))</f>
        <v/>
      </c>
      <c r="O343" s="32" t="str">
        <f>IF(ISNA(INDEX($A$34:$T$162,MATCH($B343,$B$34:$B$162,0),15)),"",INDEX($A$34:$T$162,MATCH($B343,$B$34:$B$162,0),15))</f>
        <v/>
      </c>
      <c r="P343" s="32" t="str">
        <f>IF(ISNA(INDEX($A$34:$T$162,MATCH($B343,$B$34:$B$162,0),16)),"",INDEX($A$34:$T$162,MATCH($B343,$B$34:$B$162,0),16))</f>
        <v/>
      </c>
      <c r="Q343" s="48" t="str">
        <f>IF(ISNA(INDEX($A$34:$T$162,MATCH($B343,$B$34:$B$162,0),17)),"",INDEX($A$34:$T$162,MATCH($B343,$B$34:$B$162,0),17))</f>
        <v/>
      </c>
      <c r="R343" s="48" t="str">
        <f>IF(ISNA(INDEX($A$34:$T$162,MATCH($B343,$B$34:$B$162,0),18)),"",INDEX($A$34:$T$162,MATCH($B343,$B$34:$B$162,0),18))</f>
        <v/>
      </c>
      <c r="S343" s="48" t="str">
        <f>IF(ISNA(INDEX($A$34:$T$162,MATCH($B343,$B$34:$B$162,0),19)),"",INDEX($A$34:$T$162,MATCH($B343,$B$34:$B$162,0),19))</f>
        <v/>
      </c>
      <c r="T343" s="29" t="s">
        <v>99</v>
      </c>
    </row>
    <row r="344" spans="1:20" hidden="1" x14ac:dyDescent="0.2">
      <c r="A344" s="47" t="str">
        <f>IF(ISNA(INDEX($A$34:$T$162,MATCH($B344,$B$34:$B$162,0),1)),"",INDEX($A$34:$T$162,MATCH($B344,$B$34:$B$162,0),1))</f>
        <v/>
      </c>
      <c r="B344" s="63"/>
      <c r="C344" s="63"/>
      <c r="D344" s="63"/>
      <c r="E344" s="63"/>
      <c r="F344" s="63"/>
      <c r="G344" s="63"/>
      <c r="H344" s="63"/>
      <c r="I344" s="63"/>
      <c r="J344" s="32" t="str">
        <f>IF(ISNA(INDEX($A$34:$T$162,MATCH($B344,$B$34:$B$162,0),10)),"",INDEX($A$34:$T$162,MATCH($B344,$B$34:$B$162,0),10))</f>
        <v/>
      </c>
      <c r="K344" s="32" t="str">
        <f>IF(ISNA(INDEX($A$34:$T$162,MATCH($B344,$B$34:$B$162,0),11)),"",INDEX($A$34:$T$162,MATCH($B344,$B$34:$B$162,0),11))</f>
        <v/>
      </c>
      <c r="L344" s="32" t="str">
        <f>IF(ISNA(INDEX($A$34:$T$162,MATCH($B344,$B$34:$B$162,0),12)),"",INDEX($A$34:$T$162,MATCH($B344,$B$34:$B$162,0),12))</f>
        <v/>
      </c>
      <c r="M344" s="32" t="str">
        <f>IF(ISNA(INDEX($A$34:$T$162,MATCH($B344,$B$34:$B$162,0),13)),"",INDEX($A$34:$T$162,MATCH($B344,$B$34:$B$162,0),13))</f>
        <v/>
      </c>
      <c r="N344" s="32" t="str">
        <f>IF(ISNA(INDEX($A$34:$T$162,MATCH($B344,$B$34:$B$162,0),14)),"",INDEX($A$34:$T$162,MATCH($B344,$B$34:$B$162,0),14))</f>
        <v/>
      </c>
      <c r="O344" s="32" t="str">
        <f>IF(ISNA(INDEX($A$34:$T$162,MATCH($B344,$B$34:$B$162,0),15)),"",INDEX($A$34:$T$162,MATCH($B344,$B$34:$B$162,0),15))</f>
        <v/>
      </c>
      <c r="P344" s="32" t="str">
        <f>IF(ISNA(INDEX($A$34:$T$162,MATCH($B344,$B$34:$B$162,0),16)),"",INDEX($A$34:$T$162,MATCH($B344,$B$34:$B$162,0),16))</f>
        <v/>
      </c>
      <c r="Q344" s="48" t="str">
        <f>IF(ISNA(INDEX($A$34:$T$162,MATCH($B344,$B$34:$B$162,0),17)),"",INDEX($A$34:$T$162,MATCH($B344,$B$34:$B$162,0),17))</f>
        <v/>
      </c>
      <c r="R344" s="48" t="str">
        <f>IF(ISNA(INDEX($A$34:$T$162,MATCH($B344,$B$34:$B$162,0),18)),"",INDEX($A$34:$T$162,MATCH($B344,$B$34:$B$162,0),18))</f>
        <v/>
      </c>
      <c r="S344" s="48" t="str">
        <f>IF(ISNA(INDEX($A$34:$T$162,MATCH($B344,$B$34:$B$162,0),19)),"",INDEX($A$34:$T$162,MATCH($B344,$B$34:$B$162,0),19))</f>
        <v/>
      </c>
      <c r="T344" s="29" t="s">
        <v>99</v>
      </c>
    </row>
    <row r="345" spans="1:20" hidden="1" x14ac:dyDescent="0.2">
      <c r="A345" s="47" t="str">
        <f>IF(ISNA(INDEX($A$34:$T$162,MATCH($B345,$B$34:$B$162,0),1)),"",INDEX($A$34:$T$162,MATCH($B345,$B$34:$B$162,0),1))</f>
        <v/>
      </c>
      <c r="B345" s="63"/>
      <c r="C345" s="63"/>
      <c r="D345" s="63"/>
      <c r="E345" s="63"/>
      <c r="F345" s="63"/>
      <c r="G345" s="63"/>
      <c r="H345" s="63"/>
      <c r="I345" s="63"/>
      <c r="J345" s="32" t="str">
        <f>IF(ISNA(INDEX($A$34:$T$162,MATCH($B345,$B$34:$B$162,0),10)),"",INDEX($A$34:$T$162,MATCH($B345,$B$34:$B$162,0),10))</f>
        <v/>
      </c>
      <c r="K345" s="32" t="str">
        <f>IF(ISNA(INDEX($A$34:$T$162,MATCH($B345,$B$34:$B$162,0),11)),"",INDEX($A$34:$T$162,MATCH($B345,$B$34:$B$162,0),11))</f>
        <v/>
      </c>
      <c r="L345" s="32" t="str">
        <f>IF(ISNA(INDEX($A$34:$T$162,MATCH($B345,$B$34:$B$162,0),12)),"",INDEX($A$34:$T$162,MATCH($B345,$B$34:$B$162,0),12))</f>
        <v/>
      </c>
      <c r="M345" s="32" t="str">
        <f>IF(ISNA(INDEX($A$34:$T$162,MATCH($B345,$B$34:$B$162,0),13)),"",INDEX($A$34:$T$162,MATCH($B345,$B$34:$B$162,0),13))</f>
        <v/>
      </c>
      <c r="N345" s="32" t="str">
        <f>IF(ISNA(INDEX($A$34:$T$162,MATCH($B345,$B$34:$B$162,0),14)),"",INDEX($A$34:$T$162,MATCH($B345,$B$34:$B$162,0),14))</f>
        <v/>
      </c>
      <c r="O345" s="32" t="str">
        <f>IF(ISNA(INDEX($A$34:$T$162,MATCH($B345,$B$34:$B$162,0),15)),"",INDEX($A$34:$T$162,MATCH($B345,$B$34:$B$162,0),15))</f>
        <v/>
      </c>
      <c r="P345" s="32" t="str">
        <f>IF(ISNA(INDEX($A$34:$T$162,MATCH($B345,$B$34:$B$162,0),16)),"",INDEX($A$34:$T$162,MATCH($B345,$B$34:$B$162,0),16))</f>
        <v/>
      </c>
      <c r="Q345" s="48" t="str">
        <f>IF(ISNA(INDEX($A$34:$T$162,MATCH($B345,$B$34:$B$162,0),17)),"",INDEX($A$34:$T$162,MATCH($B345,$B$34:$B$162,0),17))</f>
        <v/>
      </c>
      <c r="R345" s="48" t="str">
        <f>IF(ISNA(INDEX($A$34:$T$162,MATCH($B345,$B$34:$B$162,0),18)),"",INDEX($A$34:$T$162,MATCH($B345,$B$34:$B$162,0),18))</f>
        <v/>
      </c>
      <c r="S345" s="48" t="str">
        <f>IF(ISNA(INDEX($A$34:$T$162,MATCH($B345,$B$34:$B$162,0),19)),"",INDEX($A$34:$T$162,MATCH($B345,$B$34:$B$162,0),19))</f>
        <v/>
      </c>
      <c r="T345" s="29" t="s">
        <v>99</v>
      </c>
    </row>
    <row r="346" spans="1:20" hidden="1" x14ac:dyDescent="0.2">
      <c r="A346" s="47" t="str">
        <f>IF(ISNA(INDEX($A$34:$T$162,MATCH($B346,$B$34:$B$162,0),1)),"",INDEX($A$34:$T$162,MATCH($B346,$B$34:$B$162,0),1))</f>
        <v/>
      </c>
      <c r="B346" s="63"/>
      <c r="C346" s="63"/>
      <c r="D346" s="63"/>
      <c r="E346" s="63"/>
      <c r="F346" s="63"/>
      <c r="G346" s="63"/>
      <c r="H346" s="63"/>
      <c r="I346" s="63"/>
      <c r="J346" s="32" t="str">
        <f>IF(ISNA(INDEX($A$34:$T$162,MATCH($B346,$B$34:$B$162,0),10)),"",INDEX($A$34:$T$162,MATCH($B346,$B$34:$B$162,0),10))</f>
        <v/>
      </c>
      <c r="K346" s="32" t="str">
        <f>IF(ISNA(INDEX($A$34:$T$162,MATCH($B346,$B$34:$B$162,0),11)),"",INDEX($A$34:$T$162,MATCH($B346,$B$34:$B$162,0),11))</f>
        <v/>
      </c>
      <c r="L346" s="32" t="str">
        <f>IF(ISNA(INDEX($A$34:$T$162,MATCH($B346,$B$34:$B$162,0),12)),"",INDEX($A$34:$T$162,MATCH($B346,$B$34:$B$162,0),12))</f>
        <v/>
      </c>
      <c r="M346" s="32" t="str">
        <f>IF(ISNA(INDEX($A$34:$T$162,MATCH($B346,$B$34:$B$162,0),13)),"",INDEX($A$34:$T$162,MATCH($B346,$B$34:$B$162,0),13))</f>
        <v/>
      </c>
      <c r="N346" s="32" t="str">
        <f>IF(ISNA(INDEX($A$34:$T$162,MATCH($B346,$B$34:$B$162,0),14)),"",INDEX($A$34:$T$162,MATCH($B346,$B$34:$B$162,0),14))</f>
        <v/>
      </c>
      <c r="O346" s="32" t="str">
        <f>IF(ISNA(INDEX($A$34:$T$162,MATCH($B346,$B$34:$B$162,0),15)),"",INDEX($A$34:$T$162,MATCH($B346,$B$34:$B$162,0),15))</f>
        <v/>
      </c>
      <c r="P346" s="32" t="str">
        <f>IF(ISNA(INDEX($A$34:$T$162,MATCH($B346,$B$34:$B$162,0),16)),"",INDEX($A$34:$T$162,MATCH($B346,$B$34:$B$162,0),16))</f>
        <v/>
      </c>
      <c r="Q346" s="48" t="str">
        <f>IF(ISNA(INDEX($A$34:$T$162,MATCH($B346,$B$34:$B$162,0),17)),"",INDEX($A$34:$T$162,MATCH($B346,$B$34:$B$162,0),17))</f>
        <v/>
      </c>
      <c r="R346" s="48" t="str">
        <f>IF(ISNA(INDEX($A$34:$T$162,MATCH($B346,$B$34:$B$162,0),18)),"",INDEX($A$34:$T$162,MATCH($B346,$B$34:$B$162,0),18))</f>
        <v/>
      </c>
      <c r="S346" s="48" t="str">
        <f>IF(ISNA(INDEX($A$34:$T$162,MATCH($B346,$B$34:$B$162,0),19)),"",INDEX($A$34:$T$162,MATCH($B346,$B$34:$B$162,0),19))</f>
        <v/>
      </c>
      <c r="T346" s="29" t="s">
        <v>99</v>
      </c>
    </row>
    <row r="347" spans="1:20" x14ac:dyDescent="0.2">
      <c r="A347" s="28" t="s">
        <v>25</v>
      </c>
      <c r="B347" s="185"/>
      <c r="C347" s="186"/>
      <c r="D347" s="186"/>
      <c r="E347" s="186"/>
      <c r="F347" s="186"/>
      <c r="G347" s="186"/>
      <c r="H347" s="186"/>
      <c r="I347" s="187"/>
      <c r="J347" s="35">
        <f t="shared" ref="J347:P347" si="84">SUM(J330:J346)</f>
        <v>38</v>
      </c>
      <c r="K347" s="35">
        <f t="shared" si="84"/>
        <v>14</v>
      </c>
      <c r="L347" s="35">
        <f t="shared" si="84"/>
        <v>7</v>
      </c>
      <c r="M347" s="35">
        <f t="shared" si="84"/>
        <v>0</v>
      </c>
      <c r="N347" s="35">
        <f t="shared" si="84"/>
        <v>21</v>
      </c>
      <c r="O347" s="35">
        <f t="shared" si="84"/>
        <v>48</v>
      </c>
      <c r="P347" s="35">
        <f t="shared" si="84"/>
        <v>69</v>
      </c>
      <c r="Q347" s="28">
        <f>COUNTIF(Q330:Q346,"E")</f>
        <v>7</v>
      </c>
      <c r="R347" s="28">
        <f>COUNTIF(R330:R346,"C")</f>
        <v>0</v>
      </c>
      <c r="S347" s="28">
        <f>COUNTIF(S330:S346,"VP")</f>
        <v>0</v>
      </c>
      <c r="T347" s="29"/>
    </row>
    <row r="348" spans="1:20" hidden="1" x14ac:dyDescent="0.2">
      <c r="A348" s="128" t="s">
        <v>68</v>
      </c>
      <c r="B348" s="181"/>
      <c r="C348" s="181"/>
      <c r="D348" s="181"/>
      <c r="E348" s="181"/>
      <c r="F348" s="181"/>
      <c r="G348" s="181"/>
      <c r="H348" s="181"/>
      <c r="I348" s="181"/>
      <c r="J348" s="181"/>
      <c r="K348" s="181"/>
      <c r="L348" s="181"/>
      <c r="M348" s="181"/>
      <c r="N348" s="181"/>
      <c r="O348" s="181"/>
      <c r="P348" s="181"/>
      <c r="Q348" s="181"/>
      <c r="R348" s="181"/>
      <c r="S348" s="181"/>
      <c r="T348" s="129"/>
    </row>
    <row r="349" spans="1:20" hidden="1" x14ac:dyDescent="0.2">
      <c r="A349" s="47" t="str">
        <f>IF(ISNA(INDEX($A$34:$T$162,MATCH($B349,$B$34:$B$162,0),1)),"",INDEX($A$34:$T$162,MATCH($B349,$B$34:$B$162,0),1))</f>
        <v/>
      </c>
      <c r="B349" s="63"/>
      <c r="C349" s="63"/>
      <c r="D349" s="63"/>
      <c r="E349" s="63"/>
      <c r="F349" s="63"/>
      <c r="G349" s="63"/>
      <c r="H349" s="63"/>
      <c r="I349" s="63"/>
      <c r="J349" s="32" t="str">
        <f>IF(ISNA(INDEX($A$34:$T$162,MATCH($B349,$B$34:$B$162,0),10)),"",INDEX($A$34:$T$162,MATCH($B349,$B$34:$B$162,0),10))</f>
        <v/>
      </c>
      <c r="K349" s="32" t="str">
        <f>IF(ISNA(INDEX($A$34:$T$162,MATCH($B349,$B$34:$B$162,0),11)),"",INDEX($A$34:$T$162,MATCH($B349,$B$34:$B$162,0),11))</f>
        <v/>
      </c>
      <c r="L349" s="32" t="str">
        <f>IF(ISNA(INDEX($A$34:$T$162,MATCH($B349,$B$34:$B$162,0),12)),"",INDEX($A$34:$T$162,MATCH($B349,$B$34:$B$162,0),12))</f>
        <v/>
      </c>
      <c r="M349" s="32" t="str">
        <f>IF(ISNA(INDEX($A$34:$T$162,MATCH($B349,$B$34:$B$162,0),13)),"",INDEX($A$34:$T$162,MATCH($B349,$B$34:$B$162,0),13))</f>
        <v/>
      </c>
      <c r="N349" s="32" t="str">
        <f>IF(ISNA(INDEX($A$34:$T$162,MATCH($B349,$B$34:$B$162,0),14)),"",INDEX($A$34:$T$162,MATCH($B349,$B$34:$B$162,0),14))</f>
        <v/>
      </c>
      <c r="O349" s="32" t="str">
        <f>IF(ISNA(INDEX($A$34:$T$162,MATCH($B349,$B$34:$B$162,0),15)),"",INDEX($A$34:$T$162,MATCH($B349,$B$34:$B$162,0),15))</f>
        <v/>
      </c>
      <c r="P349" s="32" t="str">
        <f>IF(ISNA(INDEX($A$34:$T$162,MATCH($B349,$B$34:$B$162,0),16)),"",INDEX($A$34:$T$162,MATCH($B349,$B$34:$B$162,0),16))</f>
        <v/>
      </c>
      <c r="Q349" s="48" t="str">
        <f>IF(ISNA(INDEX($A$34:$T$162,MATCH($B349,$B$34:$B$162,0),17)),"",INDEX($A$34:$T$162,MATCH($B349,$B$34:$B$162,0),17))</f>
        <v/>
      </c>
      <c r="R349" s="48" t="str">
        <f>IF(ISNA(INDEX($A$34:$T$162,MATCH($B349,$B$34:$B$162,0),18)),"",INDEX($A$34:$T$162,MATCH($B349,$B$34:$B$162,0),18))</f>
        <v/>
      </c>
      <c r="S349" s="48" t="str">
        <f>IF(ISNA(INDEX($A$34:$T$162,MATCH($B349,$B$34:$B$162,0),19)),"",INDEX($A$34:$T$162,MATCH($B349,$B$34:$B$162,0),19))</f>
        <v/>
      </c>
      <c r="T349" s="29" t="s">
        <v>99</v>
      </c>
    </row>
    <row r="350" spans="1:20" hidden="1" x14ac:dyDescent="0.2">
      <c r="A350" s="47" t="str">
        <f>IF(ISNA(INDEX($A$34:$T$162,MATCH($B350,$B$34:$B$162,0),1)),"",INDEX($A$34:$T$162,MATCH($B350,$B$34:$B$162,0),1))</f>
        <v/>
      </c>
      <c r="B350" s="63"/>
      <c r="C350" s="63"/>
      <c r="D350" s="63"/>
      <c r="E350" s="63"/>
      <c r="F350" s="63"/>
      <c r="G350" s="63"/>
      <c r="H350" s="63"/>
      <c r="I350" s="63"/>
      <c r="J350" s="32" t="str">
        <f>IF(ISNA(INDEX($A$34:$T$162,MATCH($B350,$B$34:$B$162,0),10)),"",INDEX($A$34:$T$162,MATCH($B350,$B$34:$B$162,0),10))</f>
        <v/>
      </c>
      <c r="K350" s="32" t="str">
        <f>IF(ISNA(INDEX($A$34:$T$162,MATCH($B350,$B$34:$B$162,0),11)),"",INDEX($A$34:$T$162,MATCH($B350,$B$34:$B$162,0),11))</f>
        <v/>
      </c>
      <c r="L350" s="32" t="str">
        <f>IF(ISNA(INDEX($A$34:$T$162,MATCH($B350,$B$34:$B$162,0),12)),"",INDEX($A$34:$T$162,MATCH($B350,$B$34:$B$162,0),12))</f>
        <v/>
      </c>
      <c r="M350" s="32" t="str">
        <f>IF(ISNA(INDEX($A$34:$T$162,MATCH($B350,$B$34:$B$162,0),13)),"",INDEX($A$34:$T$162,MATCH($B350,$B$34:$B$162,0),13))</f>
        <v/>
      </c>
      <c r="N350" s="32" t="str">
        <f>IF(ISNA(INDEX($A$34:$T$162,MATCH($B350,$B$34:$B$162,0),14)),"",INDEX($A$34:$T$162,MATCH($B350,$B$34:$B$162,0),14))</f>
        <v/>
      </c>
      <c r="O350" s="32" t="str">
        <f>IF(ISNA(INDEX($A$34:$T$162,MATCH($B350,$B$34:$B$162,0),15)),"",INDEX($A$34:$T$162,MATCH($B350,$B$34:$B$162,0),15))</f>
        <v/>
      </c>
      <c r="P350" s="32" t="str">
        <f>IF(ISNA(INDEX($A$34:$T$162,MATCH($B350,$B$34:$B$162,0),16)),"",INDEX($A$34:$T$162,MATCH($B350,$B$34:$B$162,0),16))</f>
        <v/>
      </c>
      <c r="Q350" s="48" t="str">
        <f>IF(ISNA(INDEX($A$34:$T$162,MATCH($B350,$B$34:$B$162,0),17)),"",INDEX($A$34:$T$162,MATCH($B350,$B$34:$B$162,0),17))</f>
        <v/>
      </c>
      <c r="R350" s="48" t="str">
        <f>IF(ISNA(INDEX($A$34:$T$162,MATCH($B350,$B$34:$B$162,0),18)),"",INDEX($A$34:$T$162,MATCH($B350,$B$34:$B$162,0),18))</f>
        <v/>
      </c>
      <c r="S350" s="48" t="str">
        <f>IF(ISNA(INDEX($A$34:$T$162,MATCH($B350,$B$34:$B$162,0),19)),"",INDEX($A$34:$T$162,MATCH($B350,$B$34:$B$162,0),19))</f>
        <v/>
      </c>
      <c r="T350" s="29" t="s">
        <v>99</v>
      </c>
    </row>
    <row r="351" spans="1:20" hidden="1" x14ac:dyDescent="0.2">
      <c r="A351" s="47" t="str">
        <f>IF(ISNA(INDEX($A$34:$T$162,MATCH($B351,$B$34:$B$162,0),1)),"",INDEX($A$34:$T$162,MATCH($B351,$B$34:$B$162,0),1))</f>
        <v/>
      </c>
      <c r="B351" s="63"/>
      <c r="C351" s="63"/>
      <c r="D351" s="63"/>
      <c r="E351" s="63"/>
      <c r="F351" s="63"/>
      <c r="G351" s="63"/>
      <c r="H351" s="63"/>
      <c r="I351" s="63"/>
      <c r="J351" s="32" t="str">
        <f>IF(ISNA(INDEX($A$34:$T$162,MATCH($B351,$B$34:$B$162,0),10)),"",INDEX($A$34:$T$162,MATCH($B351,$B$34:$B$162,0),10))</f>
        <v/>
      </c>
      <c r="K351" s="32" t="str">
        <f>IF(ISNA(INDEX($A$34:$T$162,MATCH($B351,$B$34:$B$162,0),11)),"",INDEX($A$34:$T$162,MATCH($B351,$B$34:$B$162,0),11))</f>
        <v/>
      </c>
      <c r="L351" s="32" t="str">
        <f>IF(ISNA(INDEX($A$34:$T$162,MATCH($B351,$B$34:$B$162,0),12)),"",INDEX($A$34:$T$162,MATCH($B351,$B$34:$B$162,0),12))</f>
        <v/>
      </c>
      <c r="M351" s="32" t="str">
        <f>IF(ISNA(INDEX($A$34:$T$162,MATCH($B351,$B$34:$B$162,0),13)),"",INDEX($A$34:$T$162,MATCH($B351,$B$34:$B$162,0),13))</f>
        <v/>
      </c>
      <c r="N351" s="32" t="str">
        <f>IF(ISNA(INDEX($A$34:$T$162,MATCH($B351,$B$34:$B$162,0),14)),"",INDEX($A$34:$T$162,MATCH($B351,$B$34:$B$162,0),14))</f>
        <v/>
      </c>
      <c r="O351" s="32" t="str">
        <f>IF(ISNA(INDEX($A$34:$T$162,MATCH($B351,$B$34:$B$162,0),15)),"",INDEX($A$34:$T$162,MATCH($B351,$B$34:$B$162,0),15))</f>
        <v/>
      </c>
      <c r="P351" s="32" t="str">
        <f>IF(ISNA(INDEX($A$34:$T$162,MATCH($B351,$B$34:$B$162,0),16)),"",INDEX($A$34:$T$162,MATCH($B351,$B$34:$B$162,0),16))</f>
        <v/>
      </c>
      <c r="Q351" s="48" t="str">
        <f>IF(ISNA(INDEX($A$34:$T$162,MATCH($B351,$B$34:$B$162,0),17)),"",INDEX($A$34:$T$162,MATCH($B351,$B$34:$B$162,0),17))</f>
        <v/>
      </c>
      <c r="R351" s="48" t="str">
        <f>IF(ISNA(INDEX($A$34:$T$162,MATCH($B351,$B$34:$B$162,0),18)),"",INDEX($A$34:$T$162,MATCH($B351,$B$34:$B$162,0),18))</f>
        <v/>
      </c>
      <c r="S351" s="48" t="str">
        <f>IF(ISNA(INDEX($A$34:$T$162,MATCH($B351,$B$34:$B$162,0),19)),"",INDEX($A$34:$T$162,MATCH($B351,$B$34:$B$162,0),19))</f>
        <v/>
      </c>
      <c r="T351" s="29" t="s">
        <v>99</v>
      </c>
    </row>
    <row r="352" spans="1:20" hidden="1" x14ac:dyDescent="0.2">
      <c r="A352" s="47" t="str">
        <f>IF(ISNA(INDEX($A$34:$T$162,MATCH($B352,$B$34:$B$162,0),1)),"",INDEX($A$34:$T$162,MATCH($B352,$B$34:$B$162,0),1))</f>
        <v/>
      </c>
      <c r="B352" s="63"/>
      <c r="C352" s="63"/>
      <c r="D352" s="63"/>
      <c r="E352" s="63"/>
      <c r="F352" s="63"/>
      <c r="G352" s="63"/>
      <c r="H352" s="63"/>
      <c r="I352" s="63"/>
      <c r="J352" s="32" t="str">
        <f>IF(ISNA(INDEX($A$34:$T$162,MATCH($B352,$B$34:$B$162,0),10)),"",INDEX($A$34:$T$162,MATCH($B352,$B$34:$B$162,0),10))</f>
        <v/>
      </c>
      <c r="K352" s="32" t="str">
        <f>IF(ISNA(INDEX($A$34:$T$162,MATCH($B352,$B$34:$B$162,0),11)),"",INDEX($A$34:$T$162,MATCH($B352,$B$34:$B$162,0),11))</f>
        <v/>
      </c>
      <c r="L352" s="32" t="str">
        <f>IF(ISNA(INDEX($A$34:$T$162,MATCH($B352,$B$34:$B$162,0),12)),"",INDEX($A$34:$T$162,MATCH($B352,$B$34:$B$162,0),12))</f>
        <v/>
      </c>
      <c r="M352" s="32" t="str">
        <f>IF(ISNA(INDEX($A$34:$T$162,MATCH($B352,$B$34:$B$162,0),13)),"",INDEX($A$34:$T$162,MATCH($B352,$B$34:$B$162,0),13))</f>
        <v/>
      </c>
      <c r="N352" s="32" t="str">
        <f>IF(ISNA(INDEX($A$34:$T$162,MATCH($B352,$B$34:$B$162,0),14)),"",INDEX($A$34:$T$162,MATCH($B352,$B$34:$B$162,0),14))</f>
        <v/>
      </c>
      <c r="O352" s="32" t="str">
        <f>IF(ISNA(INDEX($A$34:$T$162,MATCH($B352,$B$34:$B$162,0),15)),"",INDEX($A$34:$T$162,MATCH($B352,$B$34:$B$162,0),15))</f>
        <v/>
      </c>
      <c r="P352" s="32" t="str">
        <f>IF(ISNA(INDEX($A$34:$T$162,MATCH($B352,$B$34:$B$162,0),16)),"",INDEX($A$34:$T$162,MATCH($B352,$B$34:$B$162,0),16))</f>
        <v/>
      </c>
      <c r="Q352" s="48" t="str">
        <f>IF(ISNA(INDEX($A$34:$T$162,MATCH($B352,$B$34:$B$162,0),17)),"",INDEX($A$34:$T$162,MATCH($B352,$B$34:$B$162,0),17))</f>
        <v/>
      </c>
      <c r="R352" s="48" t="str">
        <f>IF(ISNA(INDEX($A$34:$T$162,MATCH($B352,$B$34:$B$162,0),18)),"",INDEX($A$34:$T$162,MATCH($B352,$B$34:$B$162,0),18))</f>
        <v/>
      </c>
      <c r="S352" s="48" t="str">
        <f>IF(ISNA(INDEX($A$34:$T$162,MATCH($B352,$B$34:$B$162,0),19)),"",INDEX($A$34:$T$162,MATCH($B352,$B$34:$B$162,0),19))</f>
        <v/>
      </c>
      <c r="T352" s="29" t="s">
        <v>99</v>
      </c>
    </row>
    <row r="353" spans="1:24" hidden="1" x14ac:dyDescent="0.2">
      <c r="A353" s="28" t="s">
        <v>25</v>
      </c>
      <c r="B353" s="127"/>
      <c r="C353" s="127"/>
      <c r="D353" s="127"/>
      <c r="E353" s="127"/>
      <c r="F353" s="127"/>
      <c r="G353" s="127"/>
      <c r="H353" s="127"/>
      <c r="I353" s="127"/>
      <c r="J353" s="35">
        <f t="shared" ref="J353:P353" si="85">SUM(J349:J352)</f>
        <v>0</v>
      </c>
      <c r="K353" s="35">
        <f t="shared" si="85"/>
        <v>0</v>
      </c>
      <c r="L353" s="35">
        <f t="shared" si="85"/>
        <v>0</v>
      </c>
      <c r="M353" s="35">
        <f t="shared" si="85"/>
        <v>0</v>
      </c>
      <c r="N353" s="35">
        <f t="shared" si="85"/>
        <v>0</v>
      </c>
      <c r="O353" s="35">
        <f t="shared" si="85"/>
        <v>0</v>
      </c>
      <c r="P353" s="35">
        <f t="shared" si="85"/>
        <v>0</v>
      </c>
      <c r="Q353" s="28">
        <f>COUNTIF(Q349:Q352,"E")</f>
        <v>0</v>
      </c>
      <c r="R353" s="28">
        <f>COUNTIF(R349:R352,"C")</f>
        <v>0</v>
      </c>
      <c r="S353" s="28">
        <f>COUNTIF(S349:S352,"VP")</f>
        <v>0</v>
      </c>
      <c r="T353" s="49"/>
    </row>
    <row r="354" spans="1:24" ht="16.5" customHeight="1" x14ac:dyDescent="0.2">
      <c r="A354" s="156" t="s">
        <v>76</v>
      </c>
      <c r="B354" s="157"/>
      <c r="C354" s="157"/>
      <c r="D354" s="157"/>
      <c r="E354" s="157"/>
      <c r="F354" s="157"/>
      <c r="G354" s="157"/>
      <c r="H354" s="157"/>
      <c r="I354" s="158"/>
      <c r="J354" s="35">
        <f t="shared" ref="J354:S354" si="86">SUM(J347,J353)</f>
        <v>38</v>
      </c>
      <c r="K354" s="35">
        <f t="shared" si="86"/>
        <v>14</v>
      </c>
      <c r="L354" s="35">
        <f t="shared" si="86"/>
        <v>7</v>
      </c>
      <c r="M354" s="35">
        <f t="shared" si="86"/>
        <v>0</v>
      </c>
      <c r="N354" s="35">
        <f t="shared" si="86"/>
        <v>21</v>
      </c>
      <c r="O354" s="35">
        <f t="shared" si="86"/>
        <v>48</v>
      </c>
      <c r="P354" s="35">
        <f t="shared" si="86"/>
        <v>69</v>
      </c>
      <c r="Q354" s="35">
        <f t="shared" si="86"/>
        <v>7</v>
      </c>
      <c r="R354" s="35">
        <f t="shared" si="86"/>
        <v>0</v>
      </c>
      <c r="S354" s="35">
        <f t="shared" si="86"/>
        <v>0</v>
      </c>
      <c r="T354" s="36"/>
    </row>
    <row r="355" spans="1:24" x14ac:dyDescent="0.2">
      <c r="A355" s="159" t="s">
        <v>48</v>
      </c>
      <c r="B355" s="160"/>
      <c r="C355" s="160"/>
      <c r="D355" s="160"/>
      <c r="E355" s="160"/>
      <c r="F355" s="160"/>
      <c r="G355" s="160"/>
      <c r="H355" s="160"/>
      <c r="I355" s="160"/>
      <c r="J355" s="161"/>
      <c r="K355" s="35">
        <f t="shared" ref="K355:P355" si="87">K347*14+K353*12</f>
        <v>196</v>
      </c>
      <c r="L355" s="35">
        <f t="shared" si="87"/>
        <v>98</v>
      </c>
      <c r="M355" s="35">
        <f t="shared" si="87"/>
        <v>0</v>
      </c>
      <c r="N355" s="35">
        <f t="shared" si="87"/>
        <v>294</v>
      </c>
      <c r="O355" s="35">
        <f t="shared" si="87"/>
        <v>672</v>
      </c>
      <c r="P355" s="35">
        <f t="shared" si="87"/>
        <v>966</v>
      </c>
      <c r="Q355" s="165"/>
      <c r="R355" s="166"/>
      <c r="S355" s="166"/>
      <c r="T355" s="167"/>
    </row>
    <row r="356" spans="1:24" x14ac:dyDescent="0.2">
      <c r="A356" s="162"/>
      <c r="B356" s="163"/>
      <c r="C356" s="163"/>
      <c r="D356" s="163"/>
      <c r="E356" s="163"/>
      <c r="F356" s="163"/>
      <c r="G356" s="163"/>
      <c r="H356" s="163"/>
      <c r="I356" s="163"/>
      <c r="J356" s="164"/>
      <c r="K356" s="171">
        <f>SUM(K355:M355)</f>
        <v>294</v>
      </c>
      <c r="L356" s="172"/>
      <c r="M356" s="173"/>
      <c r="N356" s="174">
        <f>SUM(N355:O355)</f>
        <v>966</v>
      </c>
      <c r="O356" s="175"/>
      <c r="P356" s="176"/>
      <c r="Q356" s="168"/>
      <c r="R356" s="169"/>
      <c r="S356" s="169"/>
      <c r="T356" s="170"/>
    </row>
    <row r="357" spans="1:24" x14ac:dyDescent="0.2">
      <c r="A357" s="40"/>
      <c r="B357" s="40"/>
      <c r="C357" s="40"/>
      <c r="D357" s="40"/>
      <c r="E357" s="40"/>
      <c r="F357" s="40"/>
      <c r="G357" s="40"/>
      <c r="H357" s="40"/>
      <c r="I357" s="40"/>
      <c r="J357" s="40"/>
      <c r="K357" s="40"/>
      <c r="L357" s="40"/>
      <c r="M357" s="40"/>
      <c r="N357" s="40"/>
      <c r="O357" s="40"/>
      <c r="P357" s="40"/>
      <c r="Q357" s="40"/>
      <c r="R357" s="40"/>
      <c r="S357" s="40"/>
      <c r="T357" s="40"/>
    </row>
    <row r="358" spans="1:24" x14ac:dyDescent="0.2">
      <c r="A358" s="40"/>
      <c r="B358" s="2"/>
      <c r="C358" s="2"/>
      <c r="D358" s="2"/>
      <c r="E358" s="2"/>
      <c r="F358" s="2"/>
      <c r="G358" s="2"/>
      <c r="H358" s="40"/>
      <c r="I358" s="40"/>
      <c r="J358" s="40"/>
      <c r="K358" s="40"/>
      <c r="L358" s="40"/>
      <c r="M358" s="2"/>
      <c r="N358" s="2"/>
      <c r="O358" s="2"/>
      <c r="P358" s="2"/>
      <c r="Q358" s="2"/>
      <c r="R358" s="2"/>
      <c r="S358" s="2"/>
      <c r="T358" s="40"/>
    </row>
    <row r="359" spans="1:24" x14ac:dyDescent="0.2">
      <c r="A359" s="184" t="s">
        <v>58</v>
      </c>
      <c r="B359" s="184"/>
      <c r="C359" s="40"/>
      <c r="D359" s="40"/>
      <c r="E359" s="40"/>
      <c r="F359" s="40"/>
      <c r="G359" s="40"/>
      <c r="H359" s="40"/>
      <c r="I359" s="40"/>
      <c r="J359" s="40"/>
      <c r="K359" s="40"/>
      <c r="L359" s="40"/>
      <c r="M359" s="40"/>
      <c r="N359" s="40"/>
      <c r="O359" s="40"/>
      <c r="P359" s="40"/>
      <c r="Q359" s="40"/>
      <c r="R359" s="40"/>
      <c r="S359" s="40"/>
      <c r="T359" s="40"/>
    </row>
    <row r="360" spans="1:24" x14ac:dyDescent="0.2">
      <c r="A360" s="146" t="s">
        <v>27</v>
      </c>
      <c r="B360" s="148" t="s">
        <v>50</v>
      </c>
      <c r="C360" s="149"/>
      <c r="D360" s="149"/>
      <c r="E360" s="149"/>
      <c r="F360" s="149"/>
      <c r="G360" s="150"/>
      <c r="H360" s="148" t="s">
        <v>53</v>
      </c>
      <c r="I360" s="150"/>
      <c r="J360" s="124" t="s">
        <v>54</v>
      </c>
      <c r="K360" s="125"/>
      <c r="L360" s="125"/>
      <c r="M360" s="125"/>
      <c r="N360" s="125"/>
      <c r="O360" s="126"/>
      <c r="P360" s="148" t="s">
        <v>47</v>
      </c>
      <c r="Q360" s="150"/>
      <c r="R360" s="124" t="s">
        <v>55</v>
      </c>
      <c r="S360" s="125"/>
      <c r="T360" s="126"/>
      <c r="U360" s="17" t="s">
        <v>103</v>
      </c>
    </row>
    <row r="361" spans="1:24" x14ac:dyDescent="0.2">
      <c r="A361" s="147"/>
      <c r="B361" s="151"/>
      <c r="C361" s="152"/>
      <c r="D361" s="152"/>
      <c r="E361" s="152"/>
      <c r="F361" s="152"/>
      <c r="G361" s="153"/>
      <c r="H361" s="151"/>
      <c r="I361" s="153"/>
      <c r="J361" s="124" t="s">
        <v>34</v>
      </c>
      <c r="K361" s="126"/>
      <c r="L361" s="124" t="s">
        <v>7</v>
      </c>
      <c r="M361" s="126"/>
      <c r="N361" s="124" t="s">
        <v>31</v>
      </c>
      <c r="O361" s="126"/>
      <c r="P361" s="151"/>
      <c r="Q361" s="153"/>
      <c r="R361" s="15" t="s">
        <v>56</v>
      </c>
      <c r="S361" s="124" t="s">
        <v>57</v>
      </c>
      <c r="T361" s="126"/>
    </row>
    <row r="362" spans="1:24" x14ac:dyDescent="0.2">
      <c r="A362" s="15">
        <v>1</v>
      </c>
      <c r="B362" s="124" t="s">
        <v>51</v>
      </c>
      <c r="C362" s="125"/>
      <c r="D362" s="125"/>
      <c r="E362" s="125"/>
      <c r="F362" s="125"/>
      <c r="G362" s="126"/>
      <c r="H362" s="132">
        <f>J362</f>
        <v>810</v>
      </c>
      <c r="I362" s="132"/>
      <c r="J362" s="133">
        <f>SUM((N42+N54+N71)*14+(N83*12)-J363)</f>
        <v>810</v>
      </c>
      <c r="K362" s="134"/>
      <c r="L362" s="133">
        <f>SUM((O42+O54+O71)*14+(O83*12)-L363)</f>
        <v>1932</v>
      </c>
      <c r="M362" s="134"/>
      <c r="N362" s="135">
        <f>SUM(J362:M362)</f>
        <v>2742</v>
      </c>
      <c r="O362" s="136"/>
      <c r="P362" s="137">
        <f>H362/H364</f>
        <v>0.91216216216216217</v>
      </c>
      <c r="Q362" s="138"/>
      <c r="R362" s="19">
        <f>J42+J54-R363</f>
        <v>30</v>
      </c>
      <c r="S362" s="139">
        <f>J71+J83-S363</f>
        <v>35</v>
      </c>
      <c r="T362" s="140"/>
    </row>
    <row r="363" spans="1:24" x14ac:dyDescent="0.2">
      <c r="A363" s="15">
        <v>2</v>
      </c>
      <c r="B363" s="124" t="s">
        <v>52</v>
      </c>
      <c r="C363" s="125"/>
      <c r="D363" s="125"/>
      <c r="E363" s="125"/>
      <c r="F363" s="125"/>
      <c r="G363" s="126"/>
      <c r="H363" s="132">
        <f>J363</f>
        <v>78</v>
      </c>
      <c r="I363" s="132"/>
      <c r="J363" s="141">
        <f>N130</f>
        <v>78</v>
      </c>
      <c r="K363" s="142"/>
      <c r="L363" s="141">
        <f>O130</f>
        <v>196</v>
      </c>
      <c r="M363" s="142"/>
      <c r="N363" s="143">
        <f>SUM(J363:M363)</f>
        <v>274</v>
      </c>
      <c r="O363" s="136"/>
      <c r="P363" s="137">
        <f>H363/H364</f>
        <v>8.7837837837837843E-2</v>
      </c>
      <c r="Q363" s="138"/>
      <c r="R363" s="51">
        <v>30</v>
      </c>
      <c r="S363" s="144">
        <v>25</v>
      </c>
      <c r="T363" s="145"/>
      <c r="U363" s="244" t="str">
        <f>IF(N363=P130,"Corect","Nu corespunde cu tabelul de opționale")</f>
        <v>Corect</v>
      </c>
      <c r="V363" s="245"/>
      <c r="W363" s="245"/>
      <c r="X363" s="245"/>
    </row>
    <row r="364" spans="1:24" x14ac:dyDescent="0.2">
      <c r="A364" s="124" t="s">
        <v>25</v>
      </c>
      <c r="B364" s="125"/>
      <c r="C364" s="125"/>
      <c r="D364" s="125"/>
      <c r="E364" s="125"/>
      <c r="F364" s="125"/>
      <c r="G364" s="126"/>
      <c r="H364" s="127">
        <f>SUM(H362:I363)</f>
        <v>888</v>
      </c>
      <c r="I364" s="127"/>
      <c r="J364" s="127">
        <f>SUM(J362:K363)</f>
        <v>888</v>
      </c>
      <c r="K364" s="127"/>
      <c r="L364" s="128">
        <f>SUM(L362:M363)</f>
        <v>2128</v>
      </c>
      <c r="M364" s="129"/>
      <c r="N364" s="128">
        <f>SUM(N362:O363)</f>
        <v>3016</v>
      </c>
      <c r="O364" s="129"/>
      <c r="P364" s="130">
        <f>SUM(P362:Q363)</f>
        <v>1</v>
      </c>
      <c r="Q364" s="131"/>
      <c r="R364" s="15">
        <f>SUM(R362:R363)</f>
        <v>60</v>
      </c>
      <c r="S364" s="124">
        <f>SUM(S362:T363)</f>
        <v>60</v>
      </c>
      <c r="T364" s="126"/>
    </row>
    <row r="365" spans="1:24" x14ac:dyDescent="0.2">
      <c r="A365" s="40"/>
      <c r="B365" s="40"/>
      <c r="C365" s="40"/>
      <c r="D365" s="40"/>
      <c r="E365" s="40"/>
      <c r="F365" s="40"/>
      <c r="G365" s="40"/>
      <c r="H365" s="40"/>
      <c r="I365" s="40"/>
      <c r="J365" s="40"/>
      <c r="K365" s="40"/>
      <c r="L365" s="40"/>
      <c r="M365" s="40"/>
      <c r="N365" s="40"/>
      <c r="O365" s="40"/>
      <c r="P365" s="40"/>
      <c r="Q365" s="40"/>
      <c r="R365" s="40"/>
      <c r="S365" s="40"/>
      <c r="T365" s="40"/>
    </row>
    <row r="366" spans="1:24" x14ac:dyDescent="0.2">
      <c r="A366" s="40"/>
      <c r="B366" s="40"/>
      <c r="C366" s="40"/>
      <c r="D366" s="40"/>
      <c r="E366" s="40"/>
      <c r="F366" s="40"/>
      <c r="G366" s="40"/>
      <c r="H366" s="40"/>
      <c r="I366" s="40"/>
      <c r="J366" s="40"/>
      <c r="K366" s="40"/>
      <c r="L366" s="40"/>
      <c r="M366" s="40"/>
      <c r="N366" s="40"/>
      <c r="O366" s="40"/>
      <c r="P366" s="40"/>
      <c r="Q366" s="40"/>
      <c r="R366" s="40"/>
      <c r="S366" s="40"/>
      <c r="T366" s="40"/>
    </row>
    <row r="367" spans="1:24" x14ac:dyDescent="0.2">
      <c r="A367" s="215" t="s">
        <v>83</v>
      </c>
      <c r="B367" s="215"/>
      <c r="C367" s="215"/>
      <c r="D367" s="215"/>
      <c r="E367" s="215"/>
      <c r="F367" s="215"/>
      <c r="G367" s="215"/>
      <c r="H367" s="215"/>
      <c r="I367" s="215"/>
      <c r="J367" s="215"/>
      <c r="K367" s="215"/>
      <c r="L367" s="215"/>
      <c r="M367" s="215"/>
      <c r="N367" s="215"/>
      <c r="O367" s="215"/>
      <c r="P367" s="215"/>
      <c r="Q367" s="215"/>
      <c r="R367" s="215"/>
      <c r="S367" s="215"/>
      <c r="T367" s="215"/>
    </row>
    <row r="368" spans="1:24" x14ac:dyDescent="0.2">
      <c r="A368" s="40"/>
      <c r="B368" s="40"/>
      <c r="C368" s="40"/>
      <c r="D368" s="40"/>
      <c r="E368" s="40"/>
      <c r="F368" s="40"/>
      <c r="G368" s="40"/>
      <c r="H368" s="40"/>
      <c r="I368" s="40"/>
      <c r="J368" s="40"/>
      <c r="K368" s="40"/>
      <c r="L368" s="40"/>
      <c r="M368" s="40"/>
      <c r="N368" s="40"/>
      <c r="O368" s="40"/>
      <c r="P368" s="40"/>
      <c r="Q368" s="40"/>
      <c r="R368" s="40"/>
      <c r="S368" s="40"/>
      <c r="T368" s="40"/>
    </row>
    <row r="369" spans="1:34" ht="12.75" customHeight="1" x14ac:dyDescent="0.2">
      <c r="A369" s="69" t="s">
        <v>77</v>
      </c>
      <c r="B369" s="69"/>
      <c r="C369" s="69"/>
      <c r="D369" s="69"/>
      <c r="E369" s="69"/>
      <c r="F369" s="69"/>
      <c r="G369" s="69"/>
      <c r="H369" s="69"/>
      <c r="I369" s="69"/>
      <c r="J369" s="69"/>
      <c r="K369" s="69"/>
      <c r="L369" s="69"/>
      <c r="M369" s="69"/>
      <c r="N369" s="69"/>
      <c r="O369" s="69"/>
      <c r="P369" s="69"/>
      <c r="Q369" s="69"/>
      <c r="R369" s="69"/>
      <c r="S369" s="69"/>
      <c r="T369" s="69"/>
      <c r="U369" s="123" t="s">
        <v>104</v>
      </c>
      <c r="V369" s="64"/>
      <c r="W369" s="64"/>
      <c r="X369" s="64"/>
      <c r="Y369" s="64"/>
      <c r="Z369" s="64"/>
      <c r="AA369" s="64"/>
      <c r="AB369" s="64"/>
      <c r="AC369" s="64"/>
      <c r="AD369" s="64"/>
      <c r="AE369" s="64"/>
      <c r="AF369" s="64"/>
      <c r="AG369" s="64"/>
      <c r="AH369" s="64"/>
    </row>
    <row r="370" spans="1:34" ht="20.25" customHeight="1" x14ac:dyDescent="0.2">
      <c r="A370" s="69" t="s">
        <v>27</v>
      </c>
      <c r="B370" s="69" t="s">
        <v>26</v>
      </c>
      <c r="C370" s="69"/>
      <c r="D370" s="69"/>
      <c r="E370" s="69"/>
      <c r="F370" s="69"/>
      <c r="G370" s="69"/>
      <c r="H370" s="69"/>
      <c r="I370" s="69"/>
      <c r="J370" s="69" t="s">
        <v>40</v>
      </c>
      <c r="K370" s="69" t="s">
        <v>24</v>
      </c>
      <c r="L370" s="69"/>
      <c r="M370" s="69"/>
      <c r="N370" s="69" t="s">
        <v>41</v>
      </c>
      <c r="O370" s="86"/>
      <c r="P370" s="86"/>
      <c r="Q370" s="69" t="s">
        <v>23</v>
      </c>
      <c r="R370" s="69"/>
      <c r="S370" s="69"/>
      <c r="T370" s="69" t="s">
        <v>22</v>
      </c>
      <c r="U370" s="64"/>
      <c r="V370" s="64"/>
      <c r="W370" s="64"/>
      <c r="X370" s="64"/>
      <c r="Y370" s="64"/>
      <c r="Z370" s="64"/>
      <c r="AA370" s="64"/>
      <c r="AB370" s="64"/>
      <c r="AC370" s="64"/>
      <c r="AD370" s="64"/>
      <c r="AE370" s="64"/>
      <c r="AF370" s="64"/>
      <c r="AG370" s="64"/>
      <c r="AH370" s="64"/>
    </row>
    <row r="371" spans="1:34" x14ac:dyDescent="0.2">
      <c r="A371" s="69"/>
      <c r="B371" s="69"/>
      <c r="C371" s="69"/>
      <c r="D371" s="69"/>
      <c r="E371" s="69"/>
      <c r="F371" s="69"/>
      <c r="G371" s="69"/>
      <c r="H371" s="69"/>
      <c r="I371" s="69"/>
      <c r="J371" s="69"/>
      <c r="K371" s="5" t="s">
        <v>28</v>
      </c>
      <c r="L371" s="5" t="s">
        <v>29</v>
      </c>
      <c r="M371" s="5" t="s">
        <v>30</v>
      </c>
      <c r="N371" s="5" t="s">
        <v>34</v>
      </c>
      <c r="O371" s="5" t="s">
        <v>7</v>
      </c>
      <c r="P371" s="5" t="s">
        <v>31</v>
      </c>
      <c r="Q371" s="5" t="s">
        <v>32</v>
      </c>
      <c r="R371" s="5" t="s">
        <v>28</v>
      </c>
      <c r="S371" s="5" t="s">
        <v>33</v>
      </c>
      <c r="T371" s="69"/>
      <c r="U371" s="64"/>
      <c r="V371" s="64"/>
      <c r="W371" s="64"/>
      <c r="X371" s="64"/>
      <c r="Y371" s="64"/>
      <c r="Z371" s="64"/>
      <c r="AA371" s="64"/>
      <c r="AB371" s="64"/>
      <c r="AC371" s="64"/>
      <c r="AD371" s="64"/>
      <c r="AE371" s="64"/>
      <c r="AF371" s="64"/>
      <c r="AG371" s="64"/>
      <c r="AH371" s="64"/>
    </row>
    <row r="372" spans="1:34" x14ac:dyDescent="0.2">
      <c r="A372" s="91" t="s">
        <v>78</v>
      </c>
      <c r="B372" s="91"/>
      <c r="C372" s="91"/>
      <c r="D372" s="91"/>
      <c r="E372" s="91"/>
      <c r="F372" s="91"/>
      <c r="G372" s="91"/>
      <c r="H372" s="91"/>
      <c r="I372" s="91"/>
      <c r="J372" s="91"/>
      <c r="K372" s="91"/>
      <c r="L372" s="91"/>
      <c r="M372" s="91"/>
      <c r="N372" s="91"/>
      <c r="O372" s="91"/>
      <c r="P372" s="91"/>
      <c r="Q372" s="91"/>
      <c r="R372" s="91"/>
      <c r="S372" s="91"/>
      <c r="T372" s="91"/>
      <c r="U372" s="64"/>
      <c r="V372" s="64"/>
      <c r="W372" s="64"/>
      <c r="X372" s="64"/>
      <c r="Y372" s="64"/>
      <c r="Z372" s="64"/>
      <c r="AA372" s="64"/>
      <c r="AB372" s="64"/>
      <c r="AC372" s="64"/>
      <c r="AD372" s="64"/>
      <c r="AE372" s="64"/>
      <c r="AF372" s="64"/>
      <c r="AG372" s="64"/>
      <c r="AH372" s="64"/>
    </row>
    <row r="373" spans="1:34" ht="28.5" customHeight="1" x14ac:dyDescent="0.2">
      <c r="A373" s="30" t="s">
        <v>72</v>
      </c>
      <c r="B373" s="92" t="s">
        <v>106</v>
      </c>
      <c r="C373" s="92"/>
      <c r="D373" s="92"/>
      <c r="E373" s="92"/>
      <c r="F373" s="92"/>
      <c r="G373" s="92"/>
      <c r="H373" s="92"/>
      <c r="I373" s="92"/>
      <c r="J373" s="16">
        <v>5</v>
      </c>
      <c r="K373" s="16">
        <v>2</v>
      </c>
      <c r="L373" s="16">
        <v>1</v>
      </c>
      <c r="M373" s="16">
        <v>0</v>
      </c>
      <c r="N373" s="18">
        <f>K373+L373+M373</f>
        <v>3</v>
      </c>
      <c r="O373" s="18">
        <f>P373-N373</f>
        <v>6</v>
      </c>
      <c r="P373" s="18">
        <f>ROUND(PRODUCT(J373,25)/14,0)</f>
        <v>9</v>
      </c>
      <c r="Q373" s="16" t="s">
        <v>32</v>
      </c>
      <c r="R373" s="16"/>
      <c r="S373" s="16"/>
      <c r="T373" s="16" t="s">
        <v>37</v>
      </c>
      <c r="U373" s="64"/>
      <c r="V373" s="64"/>
      <c r="W373" s="64"/>
      <c r="X373" s="64"/>
      <c r="Y373" s="64"/>
      <c r="Z373" s="64"/>
      <c r="AA373" s="64"/>
      <c r="AB373" s="64"/>
      <c r="AC373" s="64"/>
      <c r="AD373" s="64"/>
      <c r="AE373" s="64"/>
      <c r="AF373" s="64"/>
      <c r="AG373" s="64"/>
      <c r="AH373" s="64"/>
    </row>
    <row r="374" spans="1:34" ht="24" customHeight="1" x14ac:dyDescent="0.2">
      <c r="A374" s="30" t="s">
        <v>73</v>
      </c>
      <c r="B374" s="92" t="s">
        <v>107</v>
      </c>
      <c r="C374" s="92"/>
      <c r="D374" s="92"/>
      <c r="E374" s="92"/>
      <c r="F374" s="92"/>
      <c r="G374" s="92"/>
      <c r="H374" s="92"/>
      <c r="I374" s="92"/>
      <c r="J374" s="16">
        <v>5</v>
      </c>
      <c r="K374" s="16">
        <v>2</v>
      </c>
      <c r="L374" s="16">
        <v>1</v>
      </c>
      <c r="M374" s="16">
        <v>0</v>
      </c>
      <c r="N374" s="18">
        <f>K374+L374+M374</f>
        <v>3</v>
      </c>
      <c r="O374" s="18">
        <f>P374-N374</f>
        <v>6</v>
      </c>
      <c r="P374" s="18">
        <f>ROUND(PRODUCT(J374,25)/14,0)</f>
        <v>9</v>
      </c>
      <c r="Q374" s="16" t="s">
        <v>32</v>
      </c>
      <c r="R374" s="16"/>
      <c r="S374" s="16"/>
      <c r="T374" s="16" t="s">
        <v>37</v>
      </c>
      <c r="U374" s="64"/>
      <c r="V374" s="64"/>
      <c r="W374" s="64"/>
      <c r="X374" s="64"/>
      <c r="Y374" s="64"/>
      <c r="Z374" s="64"/>
      <c r="AA374" s="64"/>
      <c r="AB374" s="64"/>
      <c r="AC374" s="64"/>
      <c r="AD374" s="64"/>
      <c r="AE374" s="64"/>
      <c r="AF374" s="64"/>
      <c r="AG374" s="64"/>
      <c r="AH374" s="64"/>
    </row>
    <row r="375" spans="1:34" x14ac:dyDescent="0.2">
      <c r="A375" s="93" t="s">
        <v>79</v>
      </c>
      <c r="B375" s="94"/>
      <c r="C375" s="94"/>
      <c r="D375" s="94"/>
      <c r="E375" s="94"/>
      <c r="F375" s="94"/>
      <c r="G375" s="94"/>
      <c r="H375" s="94"/>
      <c r="I375" s="94"/>
      <c r="J375" s="94"/>
      <c r="K375" s="94"/>
      <c r="L375" s="94"/>
      <c r="M375" s="94"/>
      <c r="N375" s="94"/>
      <c r="O375" s="94"/>
      <c r="P375" s="94"/>
      <c r="Q375" s="94"/>
      <c r="R375" s="94"/>
      <c r="S375" s="94"/>
      <c r="T375" s="95"/>
      <c r="U375" s="64"/>
      <c r="V375" s="64"/>
      <c r="W375" s="64"/>
      <c r="X375" s="64"/>
      <c r="Y375" s="64"/>
      <c r="Z375" s="64"/>
      <c r="AA375" s="64"/>
      <c r="AB375" s="64"/>
      <c r="AC375" s="64"/>
      <c r="AD375" s="64"/>
      <c r="AE375" s="64"/>
      <c r="AF375" s="64"/>
      <c r="AG375" s="64"/>
      <c r="AH375" s="64"/>
    </row>
    <row r="376" spans="1:34" ht="60" customHeight="1" x14ac:dyDescent="0.2">
      <c r="A376" s="30" t="s">
        <v>74</v>
      </c>
      <c r="B376" s="96" t="s">
        <v>108</v>
      </c>
      <c r="C376" s="97"/>
      <c r="D376" s="97"/>
      <c r="E376" s="97"/>
      <c r="F376" s="97"/>
      <c r="G376" s="97"/>
      <c r="H376" s="97"/>
      <c r="I376" s="98"/>
      <c r="J376" s="16">
        <v>5</v>
      </c>
      <c r="K376" s="16">
        <v>2</v>
      </c>
      <c r="L376" s="16">
        <v>1</v>
      </c>
      <c r="M376" s="16">
        <v>0</v>
      </c>
      <c r="N376" s="18">
        <f>K376+L376+M376</f>
        <v>3</v>
      </c>
      <c r="O376" s="18">
        <f>P376-N376</f>
        <v>6</v>
      </c>
      <c r="P376" s="18">
        <f>ROUND(PRODUCT(J376,25)/14,0)</f>
        <v>9</v>
      </c>
      <c r="Q376" s="16" t="s">
        <v>32</v>
      </c>
      <c r="R376" s="16"/>
      <c r="S376" s="16"/>
      <c r="T376" s="16" t="s">
        <v>84</v>
      </c>
      <c r="U376" s="64"/>
      <c r="V376" s="64"/>
      <c r="W376" s="64"/>
      <c r="X376" s="64"/>
      <c r="Y376" s="64"/>
      <c r="Z376" s="64"/>
      <c r="AA376" s="64"/>
      <c r="AB376" s="64"/>
      <c r="AC376" s="64"/>
      <c r="AD376" s="64"/>
      <c r="AE376" s="64"/>
      <c r="AF376" s="64"/>
      <c r="AG376" s="64"/>
      <c r="AH376" s="64"/>
    </row>
    <row r="377" spans="1:34" ht="15" customHeight="1" x14ac:dyDescent="0.2">
      <c r="A377" s="30" t="s">
        <v>75</v>
      </c>
      <c r="B377" s="96" t="s">
        <v>109</v>
      </c>
      <c r="C377" s="97"/>
      <c r="D377" s="97"/>
      <c r="E377" s="97"/>
      <c r="F377" s="97"/>
      <c r="G377" s="97"/>
      <c r="H377" s="97"/>
      <c r="I377" s="98"/>
      <c r="J377" s="16">
        <v>5</v>
      </c>
      <c r="K377" s="16">
        <v>1</v>
      </c>
      <c r="L377" s="16">
        <v>2</v>
      </c>
      <c r="M377" s="16">
        <v>0</v>
      </c>
      <c r="N377" s="18">
        <f>K377+L377+M377</f>
        <v>3</v>
      </c>
      <c r="O377" s="18">
        <f>P377-N377</f>
        <v>6</v>
      </c>
      <c r="P377" s="18">
        <f>ROUND(PRODUCT(J377,25)/14,0)</f>
        <v>9</v>
      </c>
      <c r="Q377" s="16" t="s">
        <v>32</v>
      </c>
      <c r="R377" s="16"/>
      <c r="S377" s="16"/>
      <c r="T377" s="16" t="s">
        <v>85</v>
      </c>
      <c r="U377" s="64"/>
      <c r="V377" s="64"/>
      <c r="W377" s="64"/>
      <c r="X377" s="64"/>
      <c r="Y377" s="64"/>
      <c r="Z377" s="64"/>
      <c r="AA377" s="64"/>
      <c r="AB377" s="64"/>
      <c r="AC377" s="64"/>
      <c r="AD377" s="64"/>
      <c r="AE377" s="64"/>
      <c r="AF377" s="64"/>
      <c r="AG377" s="64"/>
      <c r="AH377" s="64"/>
    </row>
    <row r="378" spans="1:34" x14ac:dyDescent="0.2">
      <c r="A378" s="93" t="s">
        <v>80</v>
      </c>
      <c r="B378" s="94"/>
      <c r="C378" s="94"/>
      <c r="D378" s="94"/>
      <c r="E378" s="94"/>
      <c r="F378" s="94"/>
      <c r="G378" s="94"/>
      <c r="H378" s="94"/>
      <c r="I378" s="94"/>
      <c r="J378" s="94"/>
      <c r="K378" s="94"/>
      <c r="L378" s="94"/>
      <c r="M378" s="94"/>
      <c r="N378" s="94"/>
      <c r="O378" s="94"/>
      <c r="P378" s="94"/>
      <c r="Q378" s="94"/>
      <c r="R378" s="94"/>
      <c r="S378" s="94"/>
      <c r="T378" s="95"/>
      <c r="U378" s="64"/>
      <c r="V378" s="64"/>
      <c r="W378" s="64"/>
      <c r="X378" s="64"/>
      <c r="Y378" s="64"/>
      <c r="Z378" s="64"/>
      <c r="AA378" s="64"/>
      <c r="AB378" s="64"/>
      <c r="AC378" s="64"/>
      <c r="AD378" s="64"/>
      <c r="AE378" s="64"/>
      <c r="AF378" s="64"/>
      <c r="AG378" s="64"/>
      <c r="AH378" s="64"/>
    </row>
    <row r="379" spans="1:34" ht="40.5" customHeight="1" x14ac:dyDescent="0.2">
      <c r="A379" s="30" t="s">
        <v>86</v>
      </c>
      <c r="B379" s="99" t="s">
        <v>110</v>
      </c>
      <c r="C379" s="100"/>
      <c r="D379" s="100"/>
      <c r="E379" s="100"/>
      <c r="F379" s="100"/>
      <c r="G379" s="100"/>
      <c r="H379" s="100"/>
      <c r="I379" s="101"/>
      <c r="J379" s="16">
        <v>5</v>
      </c>
      <c r="K379" s="16">
        <v>0</v>
      </c>
      <c r="L379" s="16">
        <v>0</v>
      </c>
      <c r="M379" s="16">
        <v>3</v>
      </c>
      <c r="N379" s="18">
        <f>K379+L379+M379</f>
        <v>3</v>
      </c>
      <c r="O379" s="18">
        <f>P379-N379</f>
        <v>6</v>
      </c>
      <c r="P379" s="18">
        <f>ROUND(PRODUCT(J379,25)/14,0)</f>
        <v>9</v>
      </c>
      <c r="Q379" s="16"/>
      <c r="R379" s="16" t="s">
        <v>28</v>
      </c>
      <c r="S379" s="16"/>
      <c r="T379" s="16" t="s">
        <v>84</v>
      </c>
      <c r="U379" s="64"/>
      <c r="V379" s="64"/>
      <c r="W379" s="64"/>
      <c r="X379" s="64"/>
      <c r="Y379" s="64"/>
      <c r="Z379" s="64"/>
      <c r="AA379" s="64"/>
      <c r="AB379" s="64"/>
      <c r="AC379" s="64"/>
      <c r="AD379" s="64"/>
      <c r="AE379" s="64"/>
      <c r="AF379" s="64"/>
      <c r="AG379" s="64"/>
      <c r="AH379" s="64"/>
    </row>
    <row r="380" spans="1:34" ht="18" customHeight="1" x14ac:dyDescent="0.2">
      <c r="A380" s="30" t="s">
        <v>87</v>
      </c>
      <c r="B380" s="96" t="s">
        <v>111</v>
      </c>
      <c r="C380" s="97"/>
      <c r="D380" s="97"/>
      <c r="E380" s="97"/>
      <c r="F380" s="97"/>
      <c r="G380" s="97"/>
      <c r="H380" s="97"/>
      <c r="I380" s="98"/>
      <c r="J380" s="16">
        <v>5</v>
      </c>
      <c r="K380" s="16">
        <v>1</v>
      </c>
      <c r="L380" s="16">
        <v>2</v>
      </c>
      <c r="M380" s="16">
        <v>0</v>
      </c>
      <c r="N380" s="18">
        <f>K380+L380+M380</f>
        <v>3</v>
      </c>
      <c r="O380" s="18">
        <f>P380-N380</f>
        <v>6</v>
      </c>
      <c r="P380" s="18">
        <f>ROUND(PRODUCT(J380,25)/14,0)</f>
        <v>9</v>
      </c>
      <c r="Q380" s="16" t="s">
        <v>32</v>
      </c>
      <c r="R380" s="16"/>
      <c r="S380" s="16"/>
      <c r="T380" s="16" t="s">
        <v>85</v>
      </c>
      <c r="U380" s="64"/>
      <c r="V380" s="64"/>
      <c r="W380" s="64"/>
      <c r="X380" s="64"/>
      <c r="Y380" s="64"/>
      <c r="Z380" s="64"/>
      <c r="AA380" s="64"/>
      <c r="AB380" s="64"/>
      <c r="AC380" s="64"/>
      <c r="AD380" s="64"/>
      <c r="AE380" s="64"/>
      <c r="AF380" s="64"/>
      <c r="AG380" s="64"/>
      <c r="AH380" s="64"/>
    </row>
    <row r="381" spans="1:34" x14ac:dyDescent="0.2">
      <c r="A381" s="102" t="s">
        <v>81</v>
      </c>
      <c r="B381" s="103"/>
      <c r="C381" s="103"/>
      <c r="D381" s="103"/>
      <c r="E381" s="103"/>
      <c r="F381" s="103"/>
      <c r="G381" s="103"/>
      <c r="H381" s="103"/>
      <c r="I381" s="103"/>
      <c r="J381" s="103"/>
      <c r="K381" s="103"/>
      <c r="L381" s="103"/>
      <c r="M381" s="103"/>
      <c r="N381" s="103"/>
      <c r="O381" s="103"/>
      <c r="P381" s="103"/>
      <c r="Q381" s="103"/>
      <c r="R381" s="103"/>
      <c r="S381" s="103"/>
      <c r="T381" s="104"/>
      <c r="U381" s="64"/>
      <c r="V381" s="64"/>
      <c r="W381" s="64"/>
      <c r="X381" s="64"/>
      <c r="Y381" s="64"/>
      <c r="Z381" s="64"/>
      <c r="AA381" s="64"/>
      <c r="AB381" s="64"/>
      <c r="AC381" s="64"/>
      <c r="AD381" s="64"/>
      <c r="AE381" s="64"/>
      <c r="AF381" s="64"/>
      <c r="AG381" s="64"/>
      <c r="AH381" s="64"/>
    </row>
    <row r="382" spans="1:34" ht="18.75" customHeight="1" x14ac:dyDescent="0.2">
      <c r="A382" s="30"/>
      <c r="B382" s="96" t="s">
        <v>112</v>
      </c>
      <c r="C382" s="97"/>
      <c r="D382" s="97"/>
      <c r="E382" s="97"/>
      <c r="F382" s="97"/>
      <c r="G382" s="97"/>
      <c r="H382" s="97"/>
      <c r="I382" s="98"/>
      <c r="J382" s="16">
        <v>5</v>
      </c>
      <c r="K382" s="16"/>
      <c r="L382" s="16"/>
      <c r="M382" s="16"/>
      <c r="N382" s="18"/>
      <c r="O382" s="18"/>
      <c r="P382" s="18"/>
      <c r="Q382" s="16"/>
      <c r="R382" s="16"/>
      <c r="S382" s="16"/>
      <c r="T382" s="19"/>
      <c r="U382" s="64"/>
      <c r="V382" s="64"/>
      <c r="W382" s="64"/>
      <c r="X382" s="64"/>
      <c r="Y382" s="64"/>
      <c r="Z382" s="64"/>
      <c r="AA382" s="64"/>
      <c r="AB382" s="64"/>
      <c r="AC382" s="64"/>
      <c r="AD382" s="64"/>
      <c r="AE382" s="64"/>
      <c r="AF382" s="64"/>
      <c r="AG382" s="64"/>
      <c r="AH382" s="64"/>
    </row>
    <row r="383" spans="1:34" ht="20.25" customHeight="1" x14ac:dyDescent="0.2">
      <c r="A383" s="105" t="s">
        <v>76</v>
      </c>
      <c r="B383" s="106"/>
      <c r="C383" s="106"/>
      <c r="D383" s="106"/>
      <c r="E383" s="106"/>
      <c r="F383" s="106"/>
      <c r="G383" s="106"/>
      <c r="H383" s="106"/>
      <c r="I383" s="107"/>
      <c r="J383" s="20">
        <f>SUM(J373:J374,J376:J377,J379:J380,J382)</f>
        <v>35</v>
      </c>
      <c r="K383" s="20">
        <f t="shared" ref="K383:P383" si="88">SUM(K373:K374,K376:K377,K379:K380,K382)</f>
        <v>8</v>
      </c>
      <c r="L383" s="20">
        <f t="shared" si="88"/>
        <v>7</v>
      </c>
      <c r="M383" s="20">
        <f t="shared" si="88"/>
        <v>3</v>
      </c>
      <c r="N383" s="20">
        <f t="shared" si="88"/>
        <v>18</v>
      </c>
      <c r="O383" s="20">
        <f t="shared" si="88"/>
        <v>36</v>
      </c>
      <c r="P383" s="20">
        <f t="shared" si="88"/>
        <v>54</v>
      </c>
      <c r="Q383" s="21">
        <f>COUNTIF(Q373:Q374,"E")+COUNTIF(Q376:Q377,"E")+COUNTIF(Q379:Q380,"E")+COUNTIF(Q382,"E")</f>
        <v>5</v>
      </c>
      <c r="R383" s="21">
        <f>COUNTIF(R373:R374,"C")+COUNTIF(R376:R377,"C")+COUNTIF(R379:R380,"C")+COUNTIF(R382,"C")</f>
        <v>1</v>
      </c>
      <c r="S383" s="21">
        <f>COUNTIF(S373:S374,"VP")+COUNTIF(S376:S377,"VP")+COUNTIF(S379:S380,"VP")+COUNTIF(S382,"VP")</f>
        <v>0</v>
      </c>
      <c r="T383" s="22"/>
      <c r="U383" s="64"/>
      <c r="V383" s="64"/>
      <c r="W383" s="64"/>
      <c r="X383" s="64"/>
      <c r="Y383" s="64"/>
      <c r="Z383" s="64"/>
      <c r="AA383" s="64"/>
      <c r="AB383" s="64"/>
      <c r="AC383" s="64"/>
      <c r="AD383" s="64"/>
      <c r="AE383" s="64"/>
      <c r="AF383" s="64"/>
      <c r="AG383" s="64"/>
      <c r="AH383" s="64"/>
    </row>
    <row r="384" spans="1:34" ht="19.5" customHeight="1" x14ac:dyDescent="0.2">
      <c r="A384" s="108" t="s">
        <v>48</v>
      </c>
      <c r="B384" s="109"/>
      <c r="C384" s="109"/>
      <c r="D384" s="109"/>
      <c r="E384" s="109"/>
      <c r="F384" s="109"/>
      <c r="G384" s="109"/>
      <c r="H384" s="109"/>
      <c r="I384" s="109"/>
      <c r="J384" s="110"/>
      <c r="K384" s="20">
        <f>SUM(K373:K374,K376:K377,K379:K380)*14</f>
        <v>112</v>
      </c>
      <c r="L384" s="20">
        <f t="shared" ref="L384:P384" si="89">SUM(L373:L374,L376:L377,L379:L380)*14</f>
        <v>98</v>
      </c>
      <c r="M384" s="20">
        <f t="shared" si="89"/>
        <v>42</v>
      </c>
      <c r="N384" s="20">
        <f t="shared" si="89"/>
        <v>252</v>
      </c>
      <c r="O384" s="20">
        <f t="shared" si="89"/>
        <v>504</v>
      </c>
      <c r="P384" s="20">
        <f t="shared" si="89"/>
        <v>756</v>
      </c>
      <c r="Q384" s="114"/>
      <c r="R384" s="115"/>
      <c r="S384" s="115"/>
      <c r="T384" s="116"/>
      <c r="U384" s="64"/>
      <c r="V384" s="64"/>
      <c r="W384" s="64"/>
      <c r="X384" s="64"/>
      <c r="Y384" s="64"/>
      <c r="Z384" s="64"/>
      <c r="AA384" s="64"/>
      <c r="AB384" s="64"/>
      <c r="AC384" s="64"/>
      <c r="AD384" s="64"/>
      <c r="AE384" s="64"/>
      <c r="AF384" s="64"/>
      <c r="AG384" s="64"/>
      <c r="AH384" s="64"/>
    </row>
    <row r="385" spans="1:34" ht="20.25" customHeight="1" x14ac:dyDescent="0.2">
      <c r="A385" s="111"/>
      <c r="B385" s="112"/>
      <c r="C385" s="112"/>
      <c r="D385" s="112"/>
      <c r="E385" s="112"/>
      <c r="F385" s="112"/>
      <c r="G385" s="112"/>
      <c r="H385" s="112"/>
      <c r="I385" s="112"/>
      <c r="J385" s="113"/>
      <c r="K385" s="120">
        <f>SUM(K384:M384)</f>
        <v>252</v>
      </c>
      <c r="L385" s="121"/>
      <c r="M385" s="122"/>
      <c r="N385" s="120">
        <f>SUM(N384:O384)</f>
        <v>756</v>
      </c>
      <c r="O385" s="121"/>
      <c r="P385" s="122"/>
      <c r="Q385" s="117"/>
      <c r="R385" s="118"/>
      <c r="S385" s="118"/>
      <c r="T385" s="119"/>
      <c r="U385" s="64"/>
      <c r="V385" s="64"/>
      <c r="W385" s="64"/>
      <c r="X385" s="64"/>
      <c r="Y385" s="64"/>
      <c r="Z385" s="64"/>
      <c r="AA385" s="64"/>
      <c r="AB385" s="64"/>
      <c r="AC385" s="64"/>
      <c r="AD385" s="64"/>
      <c r="AE385" s="64"/>
      <c r="AF385" s="64"/>
      <c r="AG385" s="64"/>
      <c r="AH385" s="64"/>
    </row>
    <row r="386" spans="1:34" x14ac:dyDescent="0.2">
      <c r="A386" s="40"/>
      <c r="B386" s="40"/>
      <c r="C386" s="40"/>
      <c r="D386" s="40"/>
      <c r="E386" s="40"/>
      <c r="F386" s="40"/>
      <c r="G386" s="40"/>
      <c r="H386" s="40"/>
      <c r="I386" s="40"/>
      <c r="J386" s="40"/>
      <c r="K386" s="40"/>
      <c r="L386" s="40"/>
      <c r="M386" s="40"/>
      <c r="N386" s="40"/>
      <c r="O386" s="40"/>
      <c r="P386" s="40"/>
      <c r="Q386" s="40"/>
      <c r="R386" s="40"/>
      <c r="S386" s="40"/>
      <c r="T386" s="40"/>
      <c r="U386" s="64"/>
      <c r="V386" s="64"/>
      <c r="W386" s="64"/>
      <c r="X386" s="64"/>
      <c r="Y386" s="64"/>
      <c r="Z386" s="64"/>
      <c r="AA386" s="64"/>
      <c r="AB386" s="64"/>
      <c r="AC386" s="64"/>
      <c r="AD386" s="64"/>
      <c r="AE386" s="64"/>
      <c r="AF386" s="64"/>
      <c r="AG386" s="64"/>
      <c r="AH386" s="64"/>
    </row>
    <row r="387" spans="1:34" x14ac:dyDescent="0.2">
      <c r="A387" s="90" t="s">
        <v>88</v>
      </c>
      <c r="B387" s="90"/>
      <c r="C387" s="90"/>
      <c r="D387" s="90"/>
      <c r="E387" s="90"/>
      <c r="F387" s="90"/>
      <c r="G387" s="90"/>
      <c r="H387" s="90"/>
      <c r="I387" s="90"/>
      <c r="J387" s="90"/>
      <c r="K387" s="90"/>
      <c r="L387" s="90"/>
      <c r="M387" s="90"/>
      <c r="N387" s="90"/>
      <c r="O387" s="90"/>
      <c r="P387" s="90"/>
      <c r="Q387" s="90"/>
      <c r="R387" s="90"/>
      <c r="S387" s="90"/>
      <c r="T387" s="90"/>
      <c r="U387" s="64"/>
      <c r="V387" s="64"/>
      <c r="W387" s="64"/>
      <c r="X387" s="64"/>
      <c r="Y387" s="64"/>
      <c r="Z387" s="64"/>
      <c r="AA387" s="64"/>
      <c r="AB387" s="64"/>
      <c r="AC387" s="64"/>
      <c r="AD387" s="64"/>
      <c r="AE387" s="64"/>
      <c r="AF387" s="64"/>
      <c r="AG387" s="64"/>
      <c r="AH387" s="64"/>
    </row>
    <row r="388" spans="1:34" x14ac:dyDescent="0.2">
      <c r="A388" s="90" t="s">
        <v>89</v>
      </c>
      <c r="B388" s="90"/>
      <c r="C388" s="90"/>
      <c r="D388" s="90"/>
      <c r="E388" s="90"/>
      <c r="F388" s="90"/>
      <c r="G388" s="90"/>
      <c r="H388" s="90"/>
      <c r="I388" s="90"/>
      <c r="J388" s="90"/>
      <c r="K388" s="90"/>
      <c r="L388" s="90"/>
      <c r="M388" s="90"/>
      <c r="N388" s="90"/>
      <c r="O388" s="90"/>
      <c r="P388" s="90"/>
      <c r="Q388" s="90"/>
      <c r="R388" s="90"/>
      <c r="S388" s="90"/>
      <c r="T388" s="90"/>
      <c r="U388" s="64"/>
      <c r="V388" s="64"/>
      <c r="W388" s="64"/>
      <c r="X388" s="64"/>
      <c r="Y388" s="64"/>
      <c r="Z388" s="64"/>
      <c r="AA388" s="64"/>
      <c r="AB388" s="64"/>
      <c r="AC388" s="64"/>
      <c r="AD388" s="64"/>
      <c r="AE388" s="64"/>
      <c r="AF388" s="64"/>
      <c r="AG388" s="64"/>
      <c r="AH388" s="64"/>
    </row>
    <row r="389" spans="1:34" x14ac:dyDescent="0.2">
      <c r="A389" s="90" t="s">
        <v>90</v>
      </c>
      <c r="B389" s="90"/>
      <c r="C389" s="90"/>
      <c r="D389" s="90"/>
      <c r="E389" s="90"/>
      <c r="F389" s="90"/>
      <c r="G389" s="90"/>
      <c r="H389" s="90"/>
      <c r="I389" s="90"/>
      <c r="J389" s="90"/>
      <c r="K389" s="90"/>
      <c r="L389" s="90"/>
      <c r="M389" s="90"/>
      <c r="N389" s="90"/>
      <c r="O389" s="90"/>
      <c r="P389" s="90"/>
      <c r="Q389" s="90"/>
      <c r="R389" s="90"/>
      <c r="S389" s="90"/>
      <c r="T389" s="90"/>
      <c r="U389" s="64"/>
      <c r="V389" s="64"/>
      <c r="W389" s="64"/>
      <c r="X389" s="64"/>
      <c r="Y389" s="64"/>
      <c r="Z389" s="64"/>
      <c r="AA389" s="64"/>
      <c r="AB389" s="64"/>
      <c r="AC389" s="64"/>
      <c r="AD389" s="64"/>
      <c r="AE389" s="64"/>
      <c r="AF389" s="64"/>
      <c r="AG389" s="64"/>
      <c r="AH389" s="64"/>
    </row>
    <row r="390" spans="1:34" x14ac:dyDescent="0.2">
      <c r="A390" s="40"/>
      <c r="B390" s="40"/>
      <c r="C390" s="40"/>
      <c r="D390" s="40"/>
      <c r="E390" s="40"/>
      <c r="F390" s="40"/>
      <c r="G390" s="40"/>
      <c r="H390" s="40"/>
      <c r="I390" s="40"/>
      <c r="J390" s="40"/>
      <c r="K390" s="40"/>
      <c r="L390" s="40"/>
      <c r="M390" s="40"/>
      <c r="N390" s="40"/>
      <c r="O390" s="40"/>
      <c r="P390" s="40"/>
      <c r="Q390" s="40"/>
      <c r="R390" s="40"/>
      <c r="S390" s="40"/>
      <c r="T390" s="40"/>
      <c r="U390" s="64"/>
      <c r="V390" s="64"/>
      <c r="W390" s="64"/>
      <c r="X390" s="64"/>
      <c r="Y390" s="64"/>
      <c r="Z390" s="64"/>
      <c r="AA390" s="64"/>
      <c r="AB390" s="64"/>
      <c r="AC390" s="64"/>
      <c r="AD390" s="64"/>
      <c r="AE390" s="64"/>
      <c r="AF390" s="64"/>
      <c r="AG390" s="64"/>
      <c r="AH390" s="64"/>
    </row>
    <row r="391" spans="1:34" x14ac:dyDescent="0.2">
      <c r="A391" s="40"/>
      <c r="B391" s="40"/>
      <c r="C391" s="40"/>
      <c r="D391" s="40"/>
      <c r="E391" s="40"/>
      <c r="F391" s="40"/>
      <c r="G391" s="40"/>
      <c r="H391" s="40"/>
      <c r="I391" s="40"/>
      <c r="J391" s="40"/>
      <c r="K391" s="40"/>
      <c r="L391" s="40"/>
      <c r="M391" s="40"/>
      <c r="N391" s="40"/>
      <c r="O391" s="40"/>
      <c r="P391" s="40"/>
      <c r="Q391" s="40"/>
      <c r="R391" s="40"/>
      <c r="S391" s="40"/>
      <c r="T391" s="40"/>
      <c r="U391" s="64"/>
      <c r="V391" s="64"/>
      <c r="W391" s="64"/>
      <c r="X391" s="64"/>
      <c r="Y391" s="64"/>
      <c r="Z391" s="64"/>
      <c r="AA391" s="64"/>
      <c r="AB391" s="64"/>
      <c r="AC391" s="64"/>
      <c r="AD391" s="64"/>
      <c r="AE391" s="64"/>
      <c r="AF391" s="64"/>
      <c r="AG391" s="64"/>
      <c r="AH391" s="64"/>
    </row>
    <row r="392" spans="1:34" x14ac:dyDescent="0.2">
      <c r="A392" s="69" t="s">
        <v>77</v>
      </c>
      <c r="B392" s="69"/>
      <c r="C392" s="69"/>
      <c r="D392" s="69"/>
      <c r="E392" s="69"/>
      <c r="F392" s="69"/>
      <c r="G392" s="69"/>
      <c r="H392" s="69"/>
      <c r="I392" s="69"/>
      <c r="J392" s="69"/>
      <c r="K392" s="69"/>
      <c r="L392" s="69"/>
      <c r="M392" s="69"/>
      <c r="N392" s="69"/>
      <c r="O392" s="69"/>
      <c r="P392" s="69"/>
      <c r="Q392" s="69"/>
      <c r="R392" s="69"/>
      <c r="S392" s="69"/>
      <c r="T392" s="69"/>
    </row>
    <row r="393" spans="1:34" x14ac:dyDescent="0.2">
      <c r="A393" s="69" t="s">
        <v>27</v>
      </c>
      <c r="B393" s="69" t="s">
        <v>26</v>
      </c>
      <c r="C393" s="69"/>
      <c r="D393" s="69"/>
      <c r="E393" s="69"/>
      <c r="F393" s="69"/>
      <c r="G393" s="69"/>
      <c r="H393" s="69"/>
      <c r="I393" s="69"/>
      <c r="J393" s="69" t="s">
        <v>40</v>
      </c>
      <c r="K393" s="69" t="s">
        <v>24</v>
      </c>
      <c r="L393" s="69"/>
      <c r="M393" s="69"/>
      <c r="N393" s="69" t="s">
        <v>41</v>
      </c>
      <c r="O393" s="86"/>
      <c r="P393" s="86"/>
      <c r="Q393" s="69" t="s">
        <v>23</v>
      </c>
      <c r="R393" s="69"/>
      <c r="S393" s="69"/>
      <c r="T393" s="69" t="s">
        <v>22</v>
      </c>
    </row>
    <row r="394" spans="1:34" x14ac:dyDescent="0.2">
      <c r="A394" s="69"/>
      <c r="B394" s="69"/>
      <c r="C394" s="69"/>
      <c r="D394" s="69"/>
      <c r="E394" s="69"/>
      <c r="F394" s="69"/>
      <c r="G394" s="69"/>
      <c r="H394" s="69"/>
      <c r="I394" s="69"/>
      <c r="J394" s="69"/>
      <c r="K394" s="5" t="s">
        <v>28</v>
      </c>
      <c r="L394" s="5" t="s">
        <v>29</v>
      </c>
      <c r="M394" s="5" t="s">
        <v>30</v>
      </c>
      <c r="N394" s="5" t="s">
        <v>34</v>
      </c>
      <c r="O394" s="5" t="s">
        <v>7</v>
      </c>
      <c r="P394" s="5" t="s">
        <v>31</v>
      </c>
      <c r="Q394" s="5" t="s">
        <v>32</v>
      </c>
      <c r="R394" s="5" t="s">
        <v>28</v>
      </c>
      <c r="S394" s="5" t="s">
        <v>33</v>
      </c>
      <c r="T394" s="69"/>
    </row>
    <row r="395" spans="1:34" x14ac:dyDescent="0.2">
      <c r="A395" s="91" t="s">
        <v>78</v>
      </c>
      <c r="B395" s="91"/>
      <c r="C395" s="91"/>
      <c r="D395" s="91"/>
      <c r="E395" s="91"/>
      <c r="F395" s="91"/>
      <c r="G395" s="91"/>
      <c r="H395" s="91"/>
      <c r="I395" s="91"/>
      <c r="J395" s="91"/>
      <c r="K395" s="91"/>
      <c r="L395" s="91"/>
      <c r="M395" s="91"/>
      <c r="N395" s="91"/>
      <c r="O395" s="91"/>
      <c r="P395" s="91"/>
      <c r="Q395" s="91"/>
      <c r="R395" s="91"/>
      <c r="S395" s="91"/>
      <c r="T395" s="91"/>
    </row>
    <row r="396" spans="1:34" ht="41.25" customHeight="1" x14ac:dyDescent="0.2">
      <c r="A396" s="30" t="s">
        <v>72</v>
      </c>
      <c r="B396" s="92" t="s">
        <v>113</v>
      </c>
      <c r="C396" s="92"/>
      <c r="D396" s="92"/>
      <c r="E396" s="92"/>
      <c r="F396" s="92"/>
      <c r="G396" s="92"/>
      <c r="H396" s="92"/>
      <c r="I396" s="92"/>
      <c r="J396" s="16">
        <v>5</v>
      </c>
      <c r="K396" s="16">
        <v>2</v>
      </c>
      <c r="L396" s="16">
        <v>1</v>
      </c>
      <c r="M396" s="16">
        <v>0</v>
      </c>
      <c r="N396" s="18">
        <f>K396+L396+M396</f>
        <v>3</v>
      </c>
      <c r="O396" s="18">
        <f>P396-N396</f>
        <v>6</v>
      </c>
      <c r="P396" s="18">
        <f>ROUND(PRODUCT(J396,25)/14,0)</f>
        <v>9</v>
      </c>
      <c r="Q396" s="16" t="s">
        <v>32</v>
      </c>
      <c r="R396" s="16"/>
      <c r="S396" s="16"/>
      <c r="T396" s="16" t="s">
        <v>37</v>
      </c>
    </row>
    <row r="397" spans="1:34" ht="36" customHeight="1" x14ac:dyDescent="0.2">
      <c r="A397" s="30" t="s">
        <v>73</v>
      </c>
      <c r="B397" s="92" t="s">
        <v>114</v>
      </c>
      <c r="C397" s="92"/>
      <c r="D397" s="92"/>
      <c r="E397" s="92"/>
      <c r="F397" s="92"/>
      <c r="G397" s="92"/>
      <c r="H397" s="92"/>
      <c r="I397" s="92"/>
      <c r="J397" s="16">
        <v>5</v>
      </c>
      <c r="K397" s="16">
        <v>2</v>
      </c>
      <c r="L397" s="16">
        <v>1</v>
      </c>
      <c r="M397" s="16">
        <v>0</v>
      </c>
      <c r="N397" s="18">
        <f>K397+L397+M397</f>
        <v>3</v>
      </c>
      <c r="O397" s="18">
        <f>P397-N397</f>
        <v>6</v>
      </c>
      <c r="P397" s="18">
        <f>ROUND(PRODUCT(J397,25)/14,0)</f>
        <v>9</v>
      </c>
      <c r="Q397" s="16" t="s">
        <v>32</v>
      </c>
      <c r="R397" s="16"/>
      <c r="S397" s="16"/>
      <c r="T397" s="16" t="s">
        <v>37</v>
      </c>
    </row>
    <row r="398" spans="1:34" x14ac:dyDescent="0.2">
      <c r="A398" s="93" t="s">
        <v>79</v>
      </c>
      <c r="B398" s="94"/>
      <c r="C398" s="94"/>
      <c r="D398" s="94"/>
      <c r="E398" s="94"/>
      <c r="F398" s="94"/>
      <c r="G398" s="94"/>
      <c r="H398" s="94"/>
      <c r="I398" s="94"/>
      <c r="J398" s="94"/>
      <c r="K398" s="94"/>
      <c r="L398" s="94"/>
      <c r="M398" s="94"/>
      <c r="N398" s="94"/>
      <c r="O398" s="94"/>
      <c r="P398" s="94"/>
      <c r="Q398" s="94"/>
      <c r="R398" s="94"/>
      <c r="S398" s="94"/>
      <c r="T398" s="95"/>
    </row>
    <row r="399" spans="1:34" ht="63.75" customHeight="1" x14ac:dyDescent="0.2">
      <c r="A399" s="30" t="s">
        <v>74</v>
      </c>
      <c r="B399" s="96" t="s">
        <v>115</v>
      </c>
      <c r="C399" s="97"/>
      <c r="D399" s="97"/>
      <c r="E399" s="97"/>
      <c r="F399" s="97"/>
      <c r="G399" s="97"/>
      <c r="H399" s="97"/>
      <c r="I399" s="98"/>
      <c r="J399" s="16">
        <v>5</v>
      </c>
      <c r="K399" s="16">
        <v>2</v>
      </c>
      <c r="L399" s="16">
        <v>1</v>
      </c>
      <c r="M399" s="16">
        <v>0</v>
      </c>
      <c r="N399" s="18">
        <f>K399+L399+M399</f>
        <v>3</v>
      </c>
      <c r="O399" s="18">
        <f>P399-N399</f>
        <v>6</v>
      </c>
      <c r="P399" s="18">
        <f>ROUND(PRODUCT(J399,25)/14,0)</f>
        <v>9</v>
      </c>
      <c r="Q399" s="16" t="s">
        <v>32</v>
      </c>
      <c r="R399" s="16"/>
      <c r="S399" s="16"/>
      <c r="T399" s="16" t="s">
        <v>84</v>
      </c>
    </row>
    <row r="400" spans="1:34" x14ac:dyDescent="0.2">
      <c r="A400" s="30" t="s">
        <v>75</v>
      </c>
      <c r="B400" s="96" t="s">
        <v>116</v>
      </c>
      <c r="C400" s="97"/>
      <c r="D400" s="97"/>
      <c r="E400" s="97"/>
      <c r="F400" s="97"/>
      <c r="G400" s="97"/>
      <c r="H400" s="97"/>
      <c r="I400" s="98"/>
      <c r="J400" s="16">
        <v>5</v>
      </c>
      <c r="K400" s="16">
        <v>1</v>
      </c>
      <c r="L400" s="16">
        <v>2</v>
      </c>
      <c r="M400" s="16">
        <v>0</v>
      </c>
      <c r="N400" s="18">
        <f>K400+L400+M400</f>
        <v>3</v>
      </c>
      <c r="O400" s="18">
        <f>P400-N400</f>
        <v>6</v>
      </c>
      <c r="P400" s="18">
        <f>ROUND(PRODUCT(J400,25)/14,0)</f>
        <v>9</v>
      </c>
      <c r="Q400" s="16" t="s">
        <v>32</v>
      </c>
      <c r="R400" s="16"/>
      <c r="S400" s="16"/>
      <c r="T400" s="16" t="s">
        <v>85</v>
      </c>
    </row>
    <row r="401" spans="1:20" x14ac:dyDescent="0.2">
      <c r="A401" s="93" t="s">
        <v>80</v>
      </c>
      <c r="B401" s="94"/>
      <c r="C401" s="94"/>
      <c r="D401" s="94"/>
      <c r="E401" s="94"/>
      <c r="F401" s="94"/>
      <c r="G401" s="94"/>
      <c r="H401" s="94"/>
      <c r="I401" s="94"/>
      <c r="J401" s="94"/>
      <c r="K401" s="94"/>
      <c r="L401" s="94"/>
      <c r="M401" s="94"/>
      <c r="N401" s="94"/>
      <c r="O401" s="94"/>
      <c r="P401" s="94"/>
      <c r="Q401" s="94"/>
      <c r="R401" s="94"/>
      <c r="S401" s="94"/>
      <c r="T401" s="95"/>
    </row>
    <row r="402" spans="1:20" ht="55.5" customHeight="1" x14ac:dyDescent="0.2">
      <c r="A402" s="30" t="s">
        <v>86</v>
      </c>
      <c r="B402" s="99" t="s">
        <v>117</v>
      </c>
      <c r="C402" s="100"/>
      <c r="D402" s="100"/>
      <c r="E402" s="100"/>
      <c r="F402" s="100"/>
      <c r="G402" s="100"/>
      <c r="H402" s="100"/>
      <c r="I402" s="101"/>
      <c r="J402" s="16">
        <v>5</v>
      </c>
      <c r="K402" s="16">
        <v>0</v>
      </c>
      <c r="L402" s="16">
        <v>0</v>
      </c>
      <c r="M402" s="16">
        <v>3</v>
      </c>
      <c r="N402" s="18">
        <f>K402+L402+M402</f>
        <v>3</v>
      </c>
      <c r="O402" s="18">
        <f>P402-N402</f>
        <v>6</v>
      </c>
      <c r="P402" s="18">
        <f>ROUND(PRODUCT(J402,25)/14,0)</f>
        <v>9</v>
      </c>
      <c r="Q402" s="16"/>
      <c r="R402" s="16" t="s">
        <v>28</v>
      </c>
      <c r="S402" s="16"/>
      <c r="T402" s="16" t="s">
        <v>84</v>
      </c>
    </row>
    <row r="403" spans="1:20" x14ac:dyDescent="0.2">
      <c r="A403" s="30" t="s">
        <v>87</v>
      </c>
      <c r="B403" s="96" t="s">
        <v>118</v>
      </c>
      <c r="C403" s="97"/>
      <c r="D403" s="97"/>
      <c r="E403" s="97"/>
      <c r="F403" s="97"/>
      <c r="G403" s="97"/>
      <c r="H403" s="97"/>
      <c r="I403" s="98"/>
      <c r="J403" s="16">
        <v>5</v>
      </c>
      <c r="K403" s="16">
        <v>1</v>
      </c>
      <c r="L403" s="16">
        <v>2</v>
      </c>
      <c r="M403" s="16">
        <v>0</v>
      </c>
      <c r="N403" s="18">
        <f>K403+L403+M403</f>
        <v>3</v>
      </c>
      <c r="O403" s="18">
        <f>P403-N403</f>
        <v>6</v>
      </c>
      <c r="P403" s="18">
        <f>ROUND(PRODUCT(J403,25)/14,0)</f>
        <v>9</v>
      </c>
      <c r="Q403" s="16" t="s">
        <v>32</v>
      </c>
      <c r="R403" s="16"/>
      <c r="S403" s="16"/>
      <c r="T403" s="16" t="s">
        <v>85</v>
      </c>
    </row>
    <row r="404" spans="1:20" x14ac:dyDescent="0.2">
      <c r="A404" s="102" t="s">
        <v>81</v>
      </c>
      <c r="B404" s="103"/>
      <c r="C404" s="103"/>
      <c r="D404" s="103"/>
      <c r="E404" s="103"/>
      <c r="F404" s="103"/>
      <c r="G404" s="103"/>
      <c r="H404" s="103"/>
      <c r="I404" s="103"/>
      <c r="J404" s="103"/>
      <c r="K404" s="103"/>
      <c r="L404" s="103"/>
      <c r="M404" s="103"/>
      <c r="N404" s="103"/>
      <c r="O404" s="103"/>
      <c r="P404" s="103"/>
      <c r="Q404" s="103"/>
      <c r="R404" s="103"/>
      <c r="S404" s="103"/>
      <c r="T404" s="104"/>
    </row>
    <row r="405" spans="1:20" ht="33" customHeight="1" x14ac:dyDescent="0.2">
      <c r="A405" s="30"/>
      <c r="B405" s="96" t="s">
        <v>119</v>
      </c>
      <c r="C405" s="97"/>
      <c r="D405" s="97"/>
      <c r="E405" s="97"/>
      <c r="F405" s="97"/>
      <c r="G405" s="97"/>
      <c r="H405" s="97"/>
      <c r="I405" s="98"/>
      <c r="J405" s="16">
        <v>5</v>
      </c>
      <c r="K405" s="16"/>
      <c r="L405" s="16"/>
      <c r="M405" s="16"/>
      <c r="N405" s="18"/>
      <c r="O405" s="18"/>
      <c r="P405" s="18"/>
      <c r="Q405" s="16"/>
      <c r="R405" s="16"/>
      <c r="S405" s="16"/>
      <c r="T405" s="19"/>
    </row>
    <row r="406" spans="1:20" x14ac:dyDescent="0.2">
      <c r="A406" s="105" t="s">
        <v>76</v>
      </c>
      <c r="B406" s="106"/>
      <c r="C406" s="106"/>
      <c r="D406" s="106"/>
      <c r="E406" s="106"/>
      <c r="F406" s="106"/>
      <c r="G406" s="106"/>
      <c r="H406" s="106"/>
      <c r="I406" s="107"/>
      <c r="J406" s="20">
        <f>SUM(J396:J397,J399:J400,J402:J403,J405)</f>
        <v>35</v>
      </c>
      <c r="K406" s="20">
        <f t="shared" ref="K406:P406" si="90">SUM(K396:K397,K399:K400,K402:K403,K405)</f>
        <v>8</v>
      </c>
      <c r="L406" s="20">
        <f t="shared" si="90"/>
        <v>7</v>
      </c>
      <c r="M406" s="20">
        <f t="shared" si="90"/>
        <v>3</v>
      </c>
      <c r="N406" s="20">
        <f t="shared" si="90"/>
        <v>18</v>
      </c>
      <c r="O406" s="20">
        <f t="shared" si="90"/>
        <v>36</v>
      </c>
      <c r="P406" s="20">
        <f t="shared" si="90"/>
        <v>54</v>
      </c>
      <c r="Q406" s="21">
        <f>COUNTIF(Q396:Q397,"E")+COUNTIF(Q399:Q400,"E")+COUNTIF(Q402:Q403,"E")+COUNTIF(Q405,"E")</f>
        <v>5</v>
      </c>
      <c r="R406" s="21">
        <f>COUNTIF(R396:R397,"C")+COUNTIF(R399:R400,"C")+COUNTIF(R402:R403,"C")+COUNTIF(R405,"C")</f>
        <v>1</v>
      </c>
      <c r="S406" s="21">
        <f>COUNTIF(S396:S397,"VP")+COUNTIF(S399:S400,"VP")+COUNTIF(S402:S403,"VP")+COUNTIF(S405,"VP")</f>
        <v>0</v>
      </c>
      <c r="T406" s="22"/>
    </row>
    <row r="407" spans="1:20" x14ac:dyDescent="0.2">
      <c r="A407" s="108" t="s">
        <v>48</v>
      </c>
      <c r="B407" s="109"/>
      <c r="C407" s="109"/>
      <c r="D407" s="109"/>
      <c r="E407" s="109"/>
      <c r="F407" s="109"/>
      <c r="G407" s="109"/>
      <c r="H407" s="109"/>
      <c r="I407" s="109"/>
      <c r="J407" s="110"/>
      <c r="K407" s="20">
        <f>SUM(K396:K397,K399:K400,K402:K403)*14</f>
        <v>112</v>
      </c>
      <c r="L407" s="20">
        <f t="shared" ref="L407:P407" si="91">SUM(L396:L397,L399:L400,L402:L403)*14</f>
        <v>98</v>
      </c>
      <c r="M407" s="20">
        <f t="shared" si="91"/>
        <v>42</v>
      </c>
      <c r="N407" s="20">
        <f t="shared" si="91"/>
        <v>252</v>
      </c>
      <c r="O407" s="20">
        <f t="shared" si="91"/>
        <v>504</v>
      </c>
      <c r="P407" s="20">
        <f t="shared" si="91"/>
        <v>756</v>
      </c>
      <c r="Q407" s="114"/>
      <c r="R407" s="115"/>
      <c r="S407" s="115"/>
      <c r="T407" s="116"/>
    </row>
    <row r="408" spans="1:20" x14ac:dyDescent="0.2">
      <c r="A408" s="111"/>
      <c r="B408" s="112"/>
      <c r="C408" s="112"/>
      <c r="D408" s="112"/>
      <c r="E408" s="112"/>
      <c r="F408" s="112"/>
      <c r="G408" s="112"/>
      <c r="H408" s="112"/>
      <c r="I408" s="112"/>
      <c r="J408" s="113"/>
      <c r="K408" s="120">
        <f>SUM(K407:M407)</f>
        <v>252</v>
      </c>
      <c r="L408" s="121"/>
      <c r="M408" s="122"/>
      <c r="N408" s="120">
        <f>SUM(N407:O407)</f>
        <v>756</v>
      </c>
      <c r="O408" s="121"/>
      <c r="P408" s="122"/>
      <c r="Q408" s="117"/>
      <c r="R408" s="118"/>
      <c r="S408" s="118"/>
      <c r="T408" s="119"/>
    </row>
    <row r="409" spans="1:20" x14ac:dyDescent="0.2">
      <c r="A409" s="40"/>
      <c r="B409" s="40"/>
      <c r="C409" s="40"/>
      <c r="D409" s="40"/>
      <c r="E409" s="40"/>
      <c r="F409" s="40"/>
      <c r="G409" s="40"/>
      <c r="H409" s="40"/>
      <c r="I409" s="40"/>
      <c r="J409" s="40"/>
      <c r="K409" s="40"/>
      <c r="L409" s="40"/>
      <c r="M409" s="40"/>
      <c r="N409" s="40"/>
      <c r="O409" s="40"/>
      <c r="P409" s="40"/>
      <c r="Q409" s="40"/>
      <c r="R409" s="40"/>
      <c r="S409" s="40"/>
      <c r="T409" s="40"/>
    </row>
    <row r="410" spans="1:20" x14ac:dyDescent="0.2">
      <c r="A410" s="90" t="s">
        <v>88</v>
      </c>
      <c r="B410" s="90"/>
      <c r="C410" s="90"/>
      <c r="D410" s="90"/>
      <c r="E410" s="90"/>
      <c r="F410" s="90"/>
      <c r="G410" s="90"/>
      <c r="H410" s="90"/>
      <c r="I410" s="90"/>
      <c r="J410" s="90"/>
      <c r="K410" s="90"/>
      <c r="L410" s="90"/>
      <c r="M410" s="90"/>
      <c r="N410" s="90"/>
      <c r="O410" s="90"/>
      <c r="P410" s="90"/>
      <c r="Q410" s="90"/>
      <c r="R410" s="90"/>
      <c r="S410" s="90"/>
      <c r="T410" s="90"/>
    </row>
    <row r="411" spans="1:20" x14ac:dyDescent="0.2">
      <c r="A411" s="90" t="s">
        <v>89</v>
      </c>
      <c r="B411" s="90"/>
      <c r="C411" s="90"/>
      <c r="D411" s="90"/>
      <c r="E411" s="90"/>
      <c r="F411" s="90"/>
      <c r="G411" s="90"/>
      <c r="H411" s="90"/>
      <c r="I411" s="90"/>
      <c r="J411" s="90"/>
      <c r="K411" s="90"/>
      <c r="L411" s="90"/>
      <c r="M411" s="90"/>
      <c r="N411" s="90"/>
      <c r="O411" s="90"/>
      <c r="P411" s="90"/>
      <c r="Q411" s="90"/>
      <c r="R411" s="90"/>
      <c r="S411" s="90"/>
      <c r="T411" s="90"/>
    </row>
    <row r="412" spans="1:20" x14ac:dyDescent="0.2">
      <c r="A412" s="90" t="s">
        <v>90</v>
      </c>
      <c r="B412" s="90"/>
      <c r="C412" s="90"/>
      <c r="D412" s="90"/>
      <c r="E412" s="90"/>
      <c r="F412" s="90"/>
      <c r="G412" s="90"/>
      <c r="H412" s="90"/>
      <c r="I412" s="90"/>
      <c r="J412" s="90"/>
      <c r="K412" s="90"/>
      <c r="L412" s="90"/>
      <c r="M412" s="90"/>
      <c r="N412" s="90"/>
      <c r="O412" s="90"/>
      <c r="P412" s="90"/>
      <c r="Q412" s="90"/>
      <c r="R412" s="90"/>
      <c r="S412" s="90"/>
      <c r="T412" s="90"/>
    </row>
    <row r="413" spans="1:20" x14ac:dyDescent="0.2">
      <c r="A413" s="40"/>
      <c r="B413" s="40"/>
      <c r="C413" s="40"/>
      <c r="D413" s="40"/>
      <c r="E413" s="40"/>
      <c r="F413" s="40"/>
      <c r="G413" s="40"/>
      <c r="H413" s="40"/>
      <c r="I413" s="40"/>
      <c r="J413" s="40"/>
      <c r="K413" s="40"/>
      <c r="L413" s="40"/>
      <c r="M413" s="40"/>
      <c r="N413" s="40"/>
      <c r="O413" s="40"/>
      <c r="P413" s="40"/>
      <c r="Q413" s="40"/>
      <c r="R413" s="40"/>
      <c r="S413" s="40"/>
      <c r="T413" s="40"/>
    </row>
    <row r="414" spans="1:20" x14ac:dyDescent="0.2">
      <c r="A414" s="40"/>
      <c r="B414" s="40"/>
      <c r="C414" s="40"/>
      <c r="D414" s="40"/>
      <c r="E414" s="40"/>
      <c r="F414" s="40"/>
      <c r="G414" s="40"/>
      <c r="H414" s="40"/>
      <c r="I414" s="40"/>
      <c r="J414" s="40"/>
      <c r="K414" s="40"/>
      <c r="L414" s="40"/>
      <c r="M414" s="40"/>
      <c r="N414" s="40"/>
      <c r="O414" s="40"/>
      <c r="P414" s="40"/>
      <c r="Q414" s="40"/>
      <c r="R414" s="40"/>
      <c r="S414" s="40"/>
      <c r="T414" s="40"/>
    </row>
    <row r="415" spans="1:20" x14ac:dyDescent="0.2">
      <c r="A415" s="69" t="s">
        <v>77</v>
      </c>
      <c r="B415" s="69"/>
      <c r="C415" s="69"/>
      <c r="D415" s="69"/>
      <c r="E415" s="69"/>
      <c r="F415" s="69"/>
      <c r="G415" s="69"/>
      <c r="H415" s="69"/>
      <c r="I415" s="69"/>
      <c r="J415" s="69"/>
      <c r="K415" s="69"/>
      <c r="L415" s="69"/>
      <c r="M415" s="69"/>
      <c r="N415" s="69"/>
      <c r="O415" s="69"/>
      <c r="P415" s="69"/>
      <c r="Q415" s="69"/>
      <c r="R415" s="69"/>
      <c r="S415" s="69"/>
      <c r="T415" s="69"/>
    </row>
    <row r="416" spans="1:20" x14ac:dyDescent="0.2">
      <c r="A416" s="69" t="s">
        <v>27</v>
      </c>
      <c r="B416" s="69" t="s">
        <v>26</v>
      </c>
      <c r="C416" s="69"/>
      <c r="D416" s="69"/>
      <c r="E416" s="69"/>
      <c r="F416" s="69"/>
      <c r="G416" s="69"/>
      <c r="H416" s="69"/>
      <c r="I416" s="69"/>
      <c r="J416" s="69" t="s">
        <v>40</v>
      </c>
      <c r="K416" s="69" t="s">
        <v>24</v>
      </c>
      <c r="L416" s="69"/>
      <c r="M416" s="69"/>
      <c r="N416" s="69" t="s">
        <v>41</v>
      </c>
      <c r="O416" s="86"/>
      <c r="P416" s="86"/>
      <c r="Q416" s="69" t="s">
        <v>23</v>
      </c>
      <c r="R416" s="69"/>
      <c r="S416" s="69"/>
      <c r="T416" s="69" t="s">
        <v>22</v>
      </c>
    </row>
    <row r="417" spans="1:20" x14ac:dyDescent="0.2">
      <c r="A417" s="69"/>
      <c r="B417" s="69"/>
      <c r="C417" s="69"/>
      <c r="D417" s="69"/>
      <c r="E417" s="69"/>
      <c r="F417" s="69"/>
      <c r="G417" s="69"/>
      <c r="H417" s="69"/>
      <c r="I417" s="69"/>
      <c r="J417" s="69"/>
      <c r="K417" s="5" t="s">
        <v>28</v>
      </c>
      <c r="L417" s="5" t="s">
        <v>29</v>
      </c>
      <c r="M417" s="5" t="s">
        <v>30</v>
      </c>
      <c r="N417" s="5" t="s">
        <v>34</v>
      </c>
      <c r="O417" s="5" t="s">
        <v>7</v>
      </c>
      <c r="P417" s="5" t="s">
        <v>31</v>
      </c>
      <c r="Q417" s="5" t="s">
        <v>32</v>
      </c>
      <c r="R417" s="5" t="s">
        <v>28</v>
      </c>
      <c r="S417" s="5" t="s">
        <v>33</v>
      </c>
      <c r="T417" s="69"/>
    </row>
    <row r="418" spans="1:20" x14ac:dyDescent="0.2">
      <c r="A418" s="91" t="s">
        <v>78</v>
      </c>
      <c r="B418" s="91"/>
      <c r="C418" s="91"/>
      <c r="D418" s="91"/>
      <c r="E418" s="91"/>
      <c r="F418" s="91"/>
      <c r="G418" s="91"/>
      <c r="H418" s="91"/>
      <c r="I418" s="91"/>
      <c r="J418" s="91"/>
      <c r="K418" s="91"/>
      <c r="L418" s="91"/>
      <c r="M418" s="91"/>
      <c r="N418" s="91"/>
      <c r="O418" s="91"/>
      <c r="P418" s="91"/>
      <c r="Q418" s="91"/>
      <c r="R418" s="91"/>
      <c r="S418" s="91"/>
      <c r="T418" s="91"/>
    </row>
    <row r="419" spans="1:20" ht="41.25" customHeight="1" x14ac:dyDescent="0.2">
      <c r="A419" s="30" t="s">
        <v>72</v>
      </c>
      <c r="B419" s="92" t="s">
        <v>120</v>
      </c>
      <c r="C419" s="92"/>
      <c r="D419" s="92"/>
      <c r="E419" s="92"/>
      <c r="F419" s="92"/>
      <c r="G419" s="92"/>
      <c r="H419" s="92"/>
      <c r="I419" s="92"/>
      <c r="J419" s="16">
        <v>5</v>
      </c>
      <c r="K419" s="16">
        <v>2</v>
      </c>
      <c r="L419" s="16">
        <v>1</v>
      </c>
      <c r="M419" s="16">
        <v>0</v>
      </c>
      <c r="N419" s="18">
        <f>K419+L419+M419</f>
        <v>3</v>
      </c>
      <c r="O419" s="18">
        <f>P419-N419</f>
        <v>6</v>
      </c>
      <c r="P419" s="18">
        <f>ROUND(PRODUCT(J419,25)/14,0)</f>
        <v>9</v>
      </c>
      <c r="Q419" s="16" t="s">
        <v>32</v>
      </c>
      <c r="R419" s="16"/>
      <c r="S419" s="16"/>
      <c r="T419" s="16" t="s">
        <v>37</v>
      </c>
    </row>
    <row r="420" spans="1:20" ht="42.75" customHeight="1" x14ac:dyDescent="0.2">
      <c r="A420" s="30" t="s">
        <v>73</v>
      </c>
      <c r="B420" s="92" t="s">
        <v>121</v>
      </c>
      <c r="C420" s="92"/>
      <c r="D420" s="92"/>
      <c r="E420" s="92"/>
      <c r="F420" s="92"/>
      <c r="G420" s="92"/>
      <c r="H420" s="92"/>
      <c r="I420" s="92"/>
      <c r="J420" s="16">
        <v>5</v>
      </c>
      <c r="K420" s="16">
        <v>2</v>
      </c>
      <c r="L420" s="16">
        <v>1</v>
      </c>
      <c r="M420" s="16">
        <v>0</v>
      </c>
      <c r="N420" s="18">
        <f>K420+L420+M420</f>
        <v>3</v>
      </c>
      <c r="O420" s="18">
        <f>P420-N420</f>
        <v>6</v>
      </c>
      <c r="P420" s="18">
        <f>ROUND(PRODUCT(J420,25)/14,0)</f>
        <v>9</v>
      </c>
      <c r="Q420" s="16" t="s">
        <v>32</v>
      </c>
      <c r="R420" s="16"/>
      <c r="S420" s="16"/>
      <c r="T420" s="16" t="s">
        <v>37</v>
      </c>
    </row>
    <row r="421" spans="1:20" x14ac:dyDescent="0.2">
      <c r="A421" s="93" t="s">
        <v>79</v>
      </c>
      <c r="B421" s="94"/>
      <c r="C421" s="94"/>
      <c r="D421" s="94"/>
      <c r="E421" s="94"/>
      <c r="F421" s="94"/>
      <c r="G421" s="94"/>
      <c r="H421" s="94"/>
      <c r="I421" s="94"/>
      <c r="J421" s="94"/>
      <c r="K421" s="94"/>
      <c r="L421" s="94"/>
      <c r="M421" s="94"/>
      <c r="N421" s="94"/>
      <c r="O421" s="94"/>
      <c r="P421" s="94"/>
      <c r="Q421" s="94"/>
      <c r="R421" s="94"/>
      <c r="S421" s="94"/>
      <c r="T421" s="95"/>
    </row>
    <row r="422" spans="1:20" ht="72.75" customHeight="1" x14ac:dyDescent="0.2">
      <c r="A422" s="30" t="s">
        <v>74</v>
      </c>
      <c r="B422" s="96" t="s">
        <v>122</v>
      </c>
      <c r="C422" s="97"/>
      <c r="D422" s="97"/>
      <c r="E422" s="97"/>
      <c r="F422" s="97"/>
      <c r="G422" s="97"/>
      <c r="H422" s="97"/>
      <c r="I422" s="98"/>
      <c r="J422" s="16">
        <v>5</v>
      </c>
      <c r="K422" s="16">
        <v>2</v>
      </c>
      <c r="L422" s="16">
        <v>1</v>
      </c>
      <c r="M422" s="16">
        <v>0</v>
      </c>
      <c r="N422" s="18">
        <f>K422+L422+M422</f>
        <v>3</v>
      </c>
      <c r="O422" s="18">
        <f>P422-N422</f>
        <v>6</v>
      </c>
      <c r="P422" s="18">
        <f>ROUND(PRODUCT(J422,25)/14,0)</f>
        <v>9</v>
      </c>
      <c r="Q422" s="16" t="s">
        <v>32</v>
      </c>
      <c r="R422" s="16"/>
      <c r="S422" s="16"/>
      <c r="T422" s="16" t="s">
        <v>84</v>
      </c>
    </row>
    <row r="423" spans="1:20" x14ac:dyDescent="0.2">
      <c r="A423" s="30" t="s">
        <v>75</v>
      </c>
      <c r="B423" s="96" t="s">
        <v>123</v>
      </c>
      <c r="C423" s="97"/>
      <c r="D423" s="97"/>
      <c r="E423" s="97"/>
      <c r="F423" s="97"/>
      <c r="G423" s="97"/>
      <c r="H423" s="97"/>
      <c r="I423" s="98"/>
      <c r="J423" s="16">
        <v>5</v>
      </c>
      <c r="K423" s="16">
        <v>1</v>
      </c>
      <c r="L423" s="16">
        <v>2</v>
      </c>
      <c r="M423" s="16">
        <v>0</v>
      </c>
      <c r="N423" s="18">
        <f>K423+L423+M423</f>
        <v>3</v>
      </c>
      <c r="O423" s="18">
        <f>P423-N423</f>
        <v>6</v>
      </c>
      <c r="P423" s="18">
        <f>ROUND(PRODUCT(J423,25)/14,0)</f>
        <v>9</v>
      </c>
      <c r="Q423" s="16" t="s">
        <v>32</v>
      </c>
      <c r="R423" s="16"/>
      <c r="S423" s="16"/>
      <c r="T423" s="16" t="s">
        <v>85</v>
      </c>
    </row>
    <row r="424" spans="1:20" x14ac:dyDescent="0.2">
      <c r="A424" s="93" t="s">
        <v>80</v>
      </c>
      <c r="B424" s="94"/>
      <c r="C424" s="94"/>
      <c r="D424" s="94"/>
      <c r="E424" s="94"/>
      <c r="F424" s="94"/>
      <c r="G424" s="94"/>
      <c r="H424" s="94"/>
      <c r="I424" s="94"/>
      <c r="J424" s="94"/>
      <c r="K424" s="94"/>
      <c r="L424" s="94"/>
      <c r="M424" s="94"/>
      <c r="N424" s="94"/>
      <c r="O424" s="94"/>
      <c r="P424" s="94"/>
      <c r="Q424" s="94"/>
      <c r="R424" s="94"/>
      <c r="S424" s="94"/>
      <c r="T424" s="95"/>
    </row>
    <row r="425" spans="1:20" ht="54" customHeight="1" x14ac:dyDescent="0.2">
      <c r="A425" s="30" t="s">
        <v>86</v>
      </c>
      <c r="B425" s="99" t="s">
        <v>124</v>
      </c>
      <c r="C425" s="100"/>
      <c r="D425" s="100"/>
      <c r="E425" s="100"/>
      <c r="F425" s="100"/>
      <c r="G425" s="100"/>
      <c r="H425" s="100"/>
      <c r="I425" s="101"/>
      <c r="J425" s="16">
        <v>5</v>
      </c>
      <c r="K425" s="16">
        <v>0</v>
      </c>
      <c r="L425" s="16">
        <v>0</v>
      </c>
      <c r="M425" s="16">
        <v>3</v>
      </c>
      <c r="N425" s="18">
        <f>K425+L425+M425</f>
        <v>3</v>
      </c>
      <c r="O425" s="18">
        <f>P425-N425</f>
        <v>6</v>
      </c>
      <c r="P425" s="18">
        <f>ROUND(PRODUCT(J425,25)/14,0)</f>
        <v>9</v>
      </c>
      <c r="Q425" s="16"/>
      <c r="R425" s="16" t="s">
        <v>28</v>
      </c>
      <c r="S425" s="16"/>
      <c r="T425" s="16" t="s">
        <v>84</v>
      </c>
    </row>
    <row r="426" spans="1:20" x14ac:dyDescent="0.2">
      <c r="A426" s="30" t="s">
        <v>87</v>
      </c>
      <c r="B426" s="96" t="s">
        <v>125</v>
      </c>
      <c r="C426" s="97"/>
      <c r="D426" s="97"/>
      <c r="E426" s="97"/>
      <c r="F426" s="97"/>
      <c r="G426" s="97"/>
      <c r="H426" s="97"/>
      <c r="I426" s="98"/>
      <c r="J426" s="16">
        <v>5</v>
      </c>
      <c r="K426" s="16">
        <v>1</v>
      </c>
      <c r="L426" s="16">
        <v>2</v>
      </c>
      <c r="M426" s="16">
        <v>0</v>
      </c>
      <c r="N426" s="18">
        <f>K426+L426+M426</f>
        <v>3</v>
      </c>
      <c r="O426" s="18">
        <f>P426-N426</f>
        <v>6</v>
      </c>
      <c r="P426" s="18">
        <f>ROUND(PRODUCT(J426,25)/14,0)</f>
        <v>9</v>
      </c>
      <c r="Q426" s="16" t="s">
        <v>32</v>
      </c>
      <c r="R426" s="16"/>
      <c r="S426" s="16"/>
      <c r="T426" s="16" t="s">
        <v>85</v>
      </c>
    </row>
    <row r="427" spans="1:20" x14ac:dyDescent="0.2">
      <c r="A427" s="102" t="s">
        <v>81</v>
      </c>
      <c r="B427" s="103"/>
      <c r="C427" s="103"/>
      <c r="D427" s="103"/>
      <c r="E427" s="103"/>
      <c r="F427" s="103"/>
      <c r="G427" s="103"/>
      <c r="H427" s="103"/>
      <c r="I427" s="103"/>
      <c r="J427" s="103"/>
      <c r="K427" s="103"/>
      <c r="L427" s="103"/>
      <c r="M427" s="103"/>
      <c r="N427" s="103"/>
      <c r="O427" s="103"/>
      <c r="P427" s="103"/>
      <c r="Q427" s="103"/>
      <c r="R427" s="103"/>
      <c r="S427" s="103"/>
      <c r="T427" s="104"/>
    </row>
    <row r="428" spans="1:20" ht="30.75" customHeight="1" x14ac:dyDescent="0.2">
      <c r="A428" s="30"/>
      <c r="B428" s="96" t="s">
        <v>126</v>
      </c>
      <c r="C428" s="97"/>
      <c r="D428" s="97"/>
      <c r="E428" s="97"/>
      <c r="F428" s="97"/>
      <c r="G428" s="97"/>
      <c r="H428" s="97"/>
      <c r="I428" s="98"/>
      <c r="J428" s="16">
        <v>5</v>
      </c>
      <c r="K428" s="16"/>
      <c r="L428" s="16"/>
      <c r="M428" s="16"/>
      <c r="N428" s="18"/>
      <c r="O428" s="18"/>
      <c r="P428" s="18"/>
      <c r="Q428" s="16"/>
      <c r="R428" s="16"/>
      <c r="S428" s="16"/>
      <c r="T428" s="19"/>
    </row>
    <row r="429" spans="1:20" x14ac:dyDescent="0.2">
      <c r="A429" s="105" t="s">
        <v>76</v>
      </c>
      <c r="B429" s="106"/>
      <c r="C429" s="106"/>
      <c r="D429" s="106"/>
      <c r="E429" s="106"/>
      <c r="F429" s="106"/>
      <c r="G429" s="106"/>
      <c r="H429" s="106"/>
      <c r="I429" s="107"/>
      <c r="J429" s="20">
        <f>SUM(J419:J420,J422:J423,J425:J426,J428)</f>
        <v>35</v>
      </c>
      <c r="K429" s="20">
        <f t="shared" ref="K429:P429" si="92">SUM(K419:K420,K422:K423,K425:K426,K428)</f>
        <v>8</v>
      </c>
      <c r="L429" s="20">
        <f t="shared" si="92"/>
        <v>7</v>
      </c>
      <c r="M429" s="20">
        <f t="shared" si="92"/>
        <v>3</v>
      </c>
      <c r="N429" s="20">
        <f t="shared" si="92"/>
        <v>18</v>
      </c>
      <c r="O429" s="20">
        <f t="shared" si="92"/>
        <v>36</v>
      </c>
      <c r="P429" s="20">
        <f t="shared" si="92"/>
        <v>54</v>
      </c>
      <c r="Q429" s="21">
        <f>COUNTIF(Q419:Q420,"E")+COUNTIF(Q422:Q423,"E")+COUNTIF(Q425:Q426,"E")+COUNTIF(Q428,"E")</f>
        <v>5</v>
      </c>
      <c r="R429" s="21">
        <f>COUNTIF(R419:R420,"C")+COUNTIF(R422:R423,"C")+COUNTIF(R425:R426,"C")+COUNTIF(R428,"C")</f>
        <v>1</v>
      </c>
      <c r="S429" s="21">
        <f>COUNTIF(S419:S420,"VP")+COUNTIF(S422:S423,"VP")+COUNTIF(S425:S426,"VP")+COUNTIF(S428,"VP")</f>
        <v>0</v>
      </c>
      <c r="T429" s="22"/>
    </row>
    <row r="430" spans="1:20" x14ac:dyDescent="0.2">
      <c r="A430" s="108" t="s">
        <v>48</v>
      </c>
      <c r="B430" s="109"/>
      <c r="C430" s="109"/>
      <c r="D430" s="109"/>
      <c r="E430" s="109"/>
      <c r="F430" s="109"/>
      <c r="G430" s="109"/>
      <c r="H430" s="109"/>
      <c r="I430" s="109"/>
      <c r="J430" s="110"/>
      <c r="K430" s="20">
        <f>SUM(K419:K420,K422:K423,K425:K426)*14</f>
        <v>112</v>
      </c>
      <c r="L430" s="20">
        <f t="shared" ref="L430:P430" si="93">SUM(L419:L420,L422:L423,L425:L426)*14</f>
        <v>98</v>
      </c>
      <c r="M430" s="20">
        <f t="shared" si="93"/>
        <v>42</v>
      </c>
      <c r="N430" s="20">
        <f t="shared" si="93"/>
        <v>252</v>
      </c>
      <c r="O430" s="20">
        <f t="shared" si="93"/>
        <v>504</v>
      </c>
      <c r="P430" s="20">
        <f t="shared" si="93"/>
        <v>756</v>
      </c>
      <c r="Q430" s="114"/>
      <c r="R430" s="115"/>
      <c r="S430" s="115"/>
      <c r="T430" s="116"/>
    </row>
    <row r="431" spans="1:20" x14ac:dyDescent="0.2">
      <c r="A431" s="111"/>
      <c r="B431" s="112"/>
      <c r="C431" s="112"/>
      <c r="D431" s="112"/>
      <c r="E431" s="112"/>
      <c r="F431" s="112"/>
      <c r="G431" s="112"/>
      <c r="H431" s="112"/>
      <c r="I431" s="112"/>
      <c r="J431" s="113"/>
      <c r="K431" s="120">
        <f>SUM(K430:M430)</f>
        <v>252</v>
      </c>
      <c r="L431" s="121"/>
      <c r="M431" s="122"/>
      <c r="N431" s="120">
        <f>SUM(N430:O430)</f>
        <v>756</v>
      </c>
      <c r="O431" s="121"/>
      <c r="P431" s="122"/>
      <c r="Q431" s="117"/>
      <c r="R431" s="118"/>
      <c r="S431" s="118"/>
      <c r="T431" s="119"/>
    </row>
    <row r="432" spans="1:20" x14ac:dyDescent="0.2">
      <c r="A432" s="40"/>
      <c r="B432" s="40"/>
      <c r="C432" s="40"/>
      <c r="D432" s="40"/>
      <c r="E432" s="40"/>
      <c r="F432" s="40"/>
      <c r="G432" s="40"/>
      <c r="H432" s="40"/>
      <c r="I432" s="40"/>
      <c r="J432" s="40"/>
      <c r="K432" s="40"/>
      <c r="L432" s="40"/>
      <c r="M432" s="40"/>
      <c r="N432" s="40"/>
      <c r="O432" s="40"/>
      <c r="P432" s="40"/>
      <c r="Q432" s="40"/>
      <c r="R432" s="40"/>
      <c r="S432" s="40"/>
      <c r="T432" s="40"/>
    </row>
    <row r="433" spans="1:20" x14ac:dyDescent="0.2">
      <c r="A433" s="90" t="s">
        <v>88</v>
      </c>
      <c r="B433" s="90"/>
      <c r="C433" s="90"/>
      <c r="D433" s="90"/>
      <c r="E433" s="90"/>
      <c r="F433" s="90"/>
      <c r="G433" s="90"/>
      <c r="H433" s="90"/>
      <c r="I433" s="90"/>
      <c r="J433" s="90"/>
      <c r="K433" s="90"/>
      <c r="L433" s="90"/>
      <c r="M433" s="90"/>
      <c r="N433" s="90"/>
      <c r="O433" s="90"/>
      <c r="P433" s="90"/>
      <c r="Q433" s="90"/>
      <c r="R433" s="90"/>
      <c r="S433" s="90"/>
      <c r="T433" s="90"/>
    </row>
    <row r="434" spans="1:20" x14ac:dyDescent="0.2">
      <c r="A434" s="90" t="s">
        <v>89</v>
      </c>
      <c r="B434" s="90"/>
      <c r="C434" s="90"/>
      <c r="D434" s="90"/>
      <c r="E434" s="90"/>
      <c r="F434" s="90"/>
      <c r="G434" s="90"/>
      <c r="H434" s="90"/>
      <c r="I434" s="90"/>
      <c r="J434" s="90"/>
      <c r="K434" s="90"/>
      <c r="L434" s="90"/>
      <c r="M434" s="90"/>
      <c r="N434" s="90"/>
      <c r="O434" s="90"/>
      <c r="P434" s="90"/>
      <c r="Q434" s="90"/>
      <c r="R434" s="90"/>
      <c r="S434" s="90"/>
      <c r="T434" s="90"/>
    </row>
    <row r="435" spans="1:20" x14ac:dyDescent="0.2">
      <c r="A435" s="90" t="s">
        <v>90</v>
      </c>
      <c r="B435" s="90"/>
      <c r="C435" s="90"/>
      <c r="D435" s="90"/>
      <c r="E435" s="90"/>
      <c r="F435" s="90"/>
      <c r="G435" s="90"/>
      <c r="H435" s="90"/>
      <c r="I435" s="90"/>
      <c r="J435" s="90"/>
      <c r="K435" s="90"/>
      <c r="L435" s="90"/>
      <c r="M435" s="90"/>
      <c r="N435" s="90"/>
      <c r="O435" s="90"/>
      <c r="P435" s="90"/>
      <c r="Q435" s="90"/>
      <c r="R435" s="90"/>
      <c r="S435" s="90"/>
      <c r="T435" s="90"/>
    </row>
    <row r="436" spans="1:20" x14ac:dyDescent="0.2">
      <c r="A436" s="40"/>
      <c r="B436" s="40"/>
      <c r="C436" s="40"/>
      <c r="D436" s="40"/>
      <c r="E436" s="40"/>
      <c r="F436" s="40"/>
      <c r="G436" s="40"/>
      <c r="H436" s="40"/>
      <c r="I436" s="40"/>
      <c r="J436" s="40"/>
      <c r="K436" s="40"/>
      <c r="L436" s="40"/>
      <c r="M436" s="40"/>
      <c r="N436" s="40"/>
      <c r="O436" s="40"/>
      <c r="P436" s="40"/>
      <c r="Q436" s="40"/>
      <c r="R436" s="40"/>
      <c r="S436" s="40"/>
      <c r="T436" s="40"/>
    </row>
    <row r="437" spans="1:20" x14ac:dyDescent="0.2">
      <c r="A437" s="40"/>
      <c r="B437" s="40"/>
      <c r="C437" s="40"/>
      <c r="D437" s="40"/>
      <c r="E437" s="40"/>
      <c r="F437" s="40"/>
      <c r="G437" s="40"/>
      <c r="H437" s="40"/>
      <c r="I437" s="40"/>
      <c r="J437" s="40"/>
      <c r="K437" s="40"/>
      <c r="L437" s="40"/>
      <c r="M437" s="40"/>
      <c r="N437" s="40"/>
      <c r="O437" s="40"/>
      <c r="P437" s="40"/>
      <c r="Q437" s="40"/>
      <c r="R437" s="40"/>
      <c r="S437" s="40"/>
      <c r="T437" s="40"/>
    </row>
    <row r="438" spans="1:20" x14ac:dyDescent="0.2">
      <c r="A438" s="40"/>
      <c r="B438" s="40"/>
      <c r="C438" s="40"/>
      <c r="D438" s="40"/>
      <c r="E438" s="40"/>
      <c r="F438" s="40"/>
      <c r="G438" s="40"/>
      <c r="H438" s="40"/>
      <c r="I438" s="40"/>
      <c r="J438" s="40"/>
      <c r="K438" s="40"/>
      <c r="L438" s="40"/>
      <c r="M438" s="40"/>
      <c r="N438" s="40"/>
      <c r="O438" s="40"/>
      <c r="P438" s="40"/>
      <c r="Q438" s="40"/>
      <c r="R438" s="40"/>
      <c r="S438" s="40"/>
      <c r="T438" s="40"/>
    </row>
  </sheetData>
  <sheetProtection formatCells="0" formatRows="0" insertRows="0"/>
  <mergeCells count="555">
    <mergeCell ref="A367:T367"/>
    <mergeCell ref="A370:A371"/>
    <mergeCell ref="B370:I371"/>
    <mergeCell ref="J370:J371"/>
    <mergeCell ref="K370:M370"/>
    <mergeCell ref="N370:P370"/>
    <mergeCell ref="Q370:S370"/>
    <mergeCell ref="T370:T371"/>
    <mergeCell ref="B208:I208"/>
    <mergeCell ref="N222:P222"/>
    <mergeCell ref="K222:M222"/>
    <mergeCell ref="A220:I220"/>
    <mergeCell ref="B219:I219"/>
    <mergeCell ref="B218:I218"/>
    <mergeCell ref="B211:I211"/>
    <mergeCell ref="T226:T227"/>
    <mergeCell ref="N226:P226"/>
    <mergeCell ref="B249:I249"/>
    <mergeCell ref="B250:I250"/>
    <mergeCell ref="A251:I251"/>
    <mergeCell ref="Q226:S226"/>
    <mergeCell ref="A135:A136"/>
    <mergeCell ref="B247:I247"/>
    <mergeCell ref="B248:I248"/>
    <mergeCell ref="B128:I128"/>
    <mergeCell ref="U83:W83"/>
    <mergeCell ref="U363:X363"/>
    <mergeCell ref="U4:X4"/>
    <mergeCell ref="U5:X5"/>
    <mergeCell ref="U3:X3"/>
    <mergeCell ref="U6:X6"/>
    <mergeCell ref="U28:V28"/>
    <mergeCell ref="U29:V29"/>
    <mergeCell ref="U42:W42"/>
    <mergeCell ref="U54:W54"/>
    <mergeCell ref="U71:W71"/>
    <mergeCell ref="U9:Z12"/>
    <mergeCell ref="U15:Z17"/>
    <mergeCell ref="U20:AA23"/>
    <mergeCell ref="AA16:AB16"/>
    <mergeCell ref="U25:AB27"/>
    <mergeCell ref="U36:AH37"/>
    <mergeCell ref="U140:AH143"/>
    <mergeCell ref="U149:Z156"/>
    <mergeCell ref="A194:T194"/>
    <mergeCell ref="B79:I79"/>
    <mergeCell ref="B80:I80"/>
    <mergeCell ref="B81:I81"/>
    <mergeCell ref="B82:I82"/>
    <mergeCell ref="B67:I67"/>
    <mergeCell ref="J64:J65"/>
    <mergeCell ref="K64:M64"/>
    <mergeCell ref="B66:I66"/>
    <mergeCell ref="B83:I83"/>
    <mergeCell ref="A86:T86"/>
    <mergeCell ref="R6:T6"/>
    <mergeCell ref="M8:T11"/>
    <mergeCell ref="A15:K15"/>
    <mergeCell ref="J35:J36"/>
    <mergeCell ref="A34:T34"/>
    <mergeCell ref="A20:K23"/>
    <mergeCell ref="M21:T23"/>
    <mergeCell ref="I26:K26"/>
    <mergeCell ref="B26:C26"/>
    <mergeCell ref="H26:H27"/>
    <mergeCell ref="G26:G27"/>
    <mergeCell ref="A13:K13"/>
    <mergeCell ref="A14:K14"/>
    <mergeCell ref="A16:K16"/>
    <mergeCell ref="B35:I36"/>
    <mergeCell ref="B54:I54"/>
    <mergeCell ref="B50:I50"/>
    <mergeCell ref="B51:I51"/>
    <mergeCell ref="N64:P64"/>
    <mergeCell ref="Q64:S64"/>
    <mergeCell ref="T64:T65"/>
    <mergeCell ref="B77:I77"/>
    <mergeCell ref="B78:I78"/>
    <mergeCell ref="O5:Q5"/>
    <mergeCell ref="O6:Q6"/>
    <mergeCell ref="O3:Q3"/>
    <mergeCell ref="O4:Q4"/>
    <mergeCell ref="M4:N4"/>
    <mergeCell ref="A10:K10"/>
    <mergeCell ref="M6:N6"/>
    <mergeCell ref="A7:K7"/>
    <mergeCell ref="A8:K8"/>
    <mergeCell ref="A9:K9"/>
    <mergeCell ref="A2:K2"/>
    <mergeCell ref="A6:K6"/>
    <mergeCell ref="J46:J47"/>
    <mergeCell ref="A46:A47"/>
    <mergeCell ref="A35:A36"/>
    <mergeCell ref="B39:I39"/>
    <mergeCell ref="B37:I37"/>
    <mergeCell ref="B38:I38"/>
    <mergeCell ref="A25:K25"/>
    <mergeCell ref="A12:K12"/>
    <mergeCell ref="M14:T15"/>
    <mergeCell ref="M16:T17"/>
    <mergeCell ref="A63:T63"/>
    <mergeCell ref="T75:T76"/>
    <mergeCell ref="B71:I71"/>
    <mergeCell ref="B75:I76"/>
    <mergeCell ref="B68:I68"/>
    <mergeCell ref="B69:I69"/>
    <mergeCell ref="B70:I70"/>
    <mergeCell ref="A74:T74"/>
    <mergeCell ref="J75:J76"/>
    <mergeCell ref="K75:M75"/>
    <mergeCell ref="N75:P75"/>
    <mergeCell ref="Q75:S75"/>
    <mergeCell ref="A75:A76"/>
    <mergeCell ref="A64:A65"/>
    <mergeCell ref="B64:I65"/>
    <mergeCell ref="B52:I52"/>
    <mergeCell ref="B53:I53"/>
    <mergeCell ref="B42:I42"/>
    <mergeCell ref="B48:I48"/>
    <mergeCell ref="B49:I49"/>
    <mergeCell ref="B40:I40"/>
    <mergeCell ref="B41:I41"/>
    <mergeCell ref="B46:I47"/>
    <mergeCell ref="A1:K1"/>
    <mergeCell ref="A3:K3"/>
    <mergeCell ref="K46:M46"/>
    <mergeCell ref="M19:T19"/>
    <mergeCell ref="M1:T1"/>
    <mergeCell ref="A4:K5"/>
    <mergeCell ref="A32:T32"/>
    <mergeCell ref="A19:K19"/>
    <mergeCell ref="A17:K17"/>
    <mergeCell ref="M3:N3"/>
    <mergeCell ref="M5:N5"/>
    <mergeCell ref="D26:F26"/>
    <mergeCell ref="A18:K18"/>
    <mergeCell ref="N46:P46"/>
    <mergeCell ref="Q46:S46"/>
    <mergeCell ref="R3:T3"/>
    <mergeCell ref="R4:T4"/>
    <mergeCell ref="R5:T5"/>
    <mergeCell ref="M18:T18"/>
    <mergeCell ref="M13:T13"/>
    <mergeCell ref="A11:K11"/>
    <mergeCell ref="B117:I117"/>
    <mergeCell ref="B100:I100"/>
    <mergeCell ref="B93:I93"/>
    <mergeCell ref="B99:I99"/>
    <mergeCell ref="B92:I92"/>
    <mergeCell ref="B98:I98"/>
    <mergeCell ref="B94:I94"/>
    <mergeCell ref="B111:I111"/>
    <mergeCell ref="B112:I112"/>
    <mergeCell ref="B104:I104"/>
    <mergeCell ref="A103:T103"/>
    <mergeCell ref="B97:I97"/>
    <mergeCell ref="B124:I124"/>
    <mergeCell ref="T135:T136"/>
    <mergeCell ref="B142:I142"/>
    <mergeCell ref="B139:I139"/>
    <mergeCell ref="Q87:S87"/>
    <mergeCell ref="K131:M131"/>
    <mergeCell ref="N131:P131"/>
    <mergeCell ref="Q130:T131"/>
    <mergeCell ref="A129:I129"/>
    <mergeCell ref="A130:J131"/>
    <mergeCell ref="B91:I91"/>
    <mergeCell ref="T87:T88"/>
    <mergeCell ref="B87:I88"/>
    <mergeCell ref="B125:I125"/>
    <mergeCell ref="B126:I126"/>
    <mergeCell ref="B138:I138"/>
    <mergeCell ref="A87:A88"/>
    <mergeCell ref="J87:J88"/>
    <mergeCell ref="K87:M87"/>
    <mergeCell ref="N87:P87"/>
    <mergeCell ref="B135:I136"/>
    <mergeCell ref="J135:J136"/>
    <mergeCell ref="K135:M135"/>
    <mergeCell ref="B114:I114"/>
    <mergeCell ref="B127:I127"/>
    <mergeCell ref="N135:P135"/>
    <mergeCell ref="Q135:S135"/>
    <mergeCell ref="B202:I202"/>
    <mergeCell ref="A226:A227"/>
    <mergeCell ref="B226:I227"/>
    <mergeCell ref="A212:T212"/>
    <mergeCell ref="J226:J227"/>
    <mergeCell ref="K226:M226"/>
    <mergeCell ref="B146:I146"/>
    <mergeCell ref="B145:I145"/>
    <mergeCell ref="J192:J193"/>
    <mergeCell ref="B147:I147"/>
    <mergeCell ref="A221:J222"/>
    <mergeCell ref="Q221:T222"/>
    <mergeCell ref="B173:I173"/>
    <mergeCell ref="B174:I174"/>
    <mergeCell ref="Q192:S192"/>
    <mergeCell ref="B196:I196"/>
    <mergeCell ref="B197:I197"/>
    <mergeCell ref="B199:I199"/>
    <mergeCell ref="B148:I148"/>
    <mergeCell ref="A143:T143"/>
    <mergeCell ref="A134:T134"/>
    <mergeCell ref="B198:I198"/>
    <mergeCell ref="B195:I195"/>
    <mergeCell ref="A191:T191"/>
    <mergeCell ref="K192:M192"/>
    <mergeCell ref="N192:P192"/>
    <mergeCell ref="B200:I200"/>
    <mergeCell ref="B235:I235"/>
    <mergeCell ref="B236:I236"/>
    <mergeCell ref="B244:I244"/>
    <mergeCell ref="B233:I233"/>
    <mergeCell ref="B234:I234"/>
    <mergeCell ref="T192:T193"/>
    <mergeCell ref="A192:A193"/>
    <mergeCell ref="B192:I193"/>
    <mergeCell ref="A245:T245"/>
    <mergeCell ref="B246:I246"/>
    <mergeCell ref="B242:I242"/>
    <mergeCell ref="B243:I243"/>
    <mergeCell ref="B201:I201"/>
    <mergeCell ref="B231:I231"/>
    <mergeCell ref="B232:I232"/>
    <mergeCell ref="B238:I238"/>
    <mergeCell ref="B239:I239"/>
    <mergeCell ref="B240:I240"/>
    <mergeCell ref="B203:I203"/>
    <mergeCell ref="B204:I204"/>
    <mergeCell ref="B205:I205"/>
    <mergeCell ref="B206:I206"/>
    <mergeCell ref="B207:I207"/>
    <mergeCell ref="A225:T225"/>
    <mergeCell ref="A228:T228"/>
    <mergeCell ref="B229:I229"/>
    <mergeCell ref="B209:I209"/>
    <mergeCell ref="B210:I210"/>
    <mergeCell ref="B213:I213"/>
    <mergeCell ref="B230:I230"/>
    <mergeCell ref="B241:I241"/>
    <mergeCell ref="B237:I237"/>
    <mergeCell ref="A259:T259"/>
    <mergeCell ref="B260:I260"/>
    <mergeCell ref="B261:I261"/>
    <mergeCell ref="B276:I276"/>
    <mergeCell ref="B277:I277"/>
    <mergeCell ref="A278:T278"/>
    <mergeCell ref="B262:I262"/>
    <mergeCell ref="A252:J253"/>
    <mergeCell ref="A257:A258"/>
    <mergeCell ref="A256:T256"/>
    <mergeCell ref="J257:J258"/>
    <mergeCell ref="K257:M257"/>
    <mergeCell ref="N257:P257"/>
    <mergeCell ref="Q252:T253"/>
    <mergeCell ref="K253:M253"/>
    <mergeCell ref="N253:P253"/>
    <mergeCell ref="B257:I258"/>
    <mergeCell ref="Q257:S257"/>
    <mergeCell ref="T257:T258"/>
    <mergeCell ref="B281:I281"/>
    <mergeCell ref="B282:I282"/>
    <mergeCell ref="B283:I283"/>
    <mergeCell ref="B279:I279"/>
    <mergeCell ref="A284:I284"/>
    <mergeCell ref="K286:M286"/>
    <mergeCell ref="N286:P286"/>
    <mergeCell ref="B264:I264"/>
    <mergeCell ref="B263:I263"/>
    <mergeCell ref="B280:I280"/>
    <mergeCell ref="B275:I275"/>
    <mergeCell ref="B267:I267"/>
    <mergeCell ref="B269:I269"/>
    <mergeCell ref="B270:I270"/>
    <mergeCell ref="B271:I271"/>
    <mergeCell ref="B268:I268"/>
    <mergeCell ref="B272:I272"/>
    <mergeCell ref="B273:I273"/>
    <mergeCell ref="B274:I274"/>
    <mergeCell ref="B265:I265"/>
    <mergeCell ref="B266:I266"/>
    <mergeCell ref="T290:T291"/>
    <mergeCell ref="A289:T289"/>
    <mergeCell ref="A285:J286"/>
    <mergeCell ref="Q285:T286"/>
    <mergeCell ref="N290:P290"/>
    <mergeCell ref="A292:T292"/>
    <mergeCell ref="B293:I293"/>
    <mergeCell ref="B294:I294"/>
    <mergeCell ref="B295:I295"/>
    <mergeCell ref="Q290:S290"/>
    <mergeCell ref="A290:A291"/>
    <mergeCell ref="B290:I291"/>
    <mergeCell ref="J290:J291"/>
    <mergeCell ref="K290:M290"/>
    <mergeCell ref="B300:I300"/>
    <mergeCell ref="B301:I301"/>
    <mergeCell ref="B302:I302"/>
    <mergeCell ref="B303:I303"/>
    <mergeCell ref="B317:I317"/>
    <mergeCell ref="B296:I296"/>
    <mergeCell ref="B297:I297"/>
    <mergeCell ref="B298:I298"/>
    <mergeCell ref="B299:I299"/>
    <mergeCell ref="B304:I304"/>
    <mergeCell ref="B305:I305"/>
    <mergeCell ref="B306:I306"/>
    <mergeCell ref="B307:I307"/>
    <mergeCell ref="Q322:T323"/>
    <mergeCell ref="K323:M323"/>
    <mergeCell ref="N323:P323"/>
    <mergeCell ref="B308:I308"/>
    <mergeCell ref="B309:I309"/>
    <mergeCell ref="B310:I310"/>
    <mergeCell ref="A311:T311"/>
    <mergeCell ref="B318:I318"/>
    <mergeCell ref="B319:I319"/>
    <mergeCell ref="B320:I320"/>
    <mergeCell ref="A321:I321"/>
    <mergeCell ref="A322:J323"/>
    <mergeCell ref="B312:I312"/>
    <mergeCell ref="B313:I313"/>
    <mergeCell ref="B314:I314"/>
    <mergeCell ref="B315:I315"/>
    <mergeCell ref="B316:I316"/>
    <mergeCell ref="A359:B359"/>
    <mergeCell ref="B338:I338"/>
    <mergeCell ref="B339:I339"/>
    <mergeCell ref="B340:I340"/>
    <mergeCell ref="B344:I344"/>
    <mergeCell ref="B345:I345"/>
    <mergeCell ref="B346:I346"/>
    <mergeCell ref="B349:I349"/>
    <mergeCell ref="B350:I350"/>
    <mergeCell ref="B351:I351"/>
    <mergeCell ref="B352:I352"/>
    <mergeCell ref="B347:I347"/>
    <mergeCell ref="B353:I353"/>
    <mergeCell ref="B341:I341"/>
    <mergeCell ref="B342:I342"/>
    <mergeCell ref="B343:I343"/>
    <mergeCell ref="B141:I141"/>
    <mergeCell ref="A354:I354"/>
    <mergeCell ref="A355:J356"/>
    <mergeCell ref="Q355:T356"/>
    <mergeCell ref="B336:I336"/>
    <mergeCell ref="B337:I337"/>
    <mergeCell ref="Q327:S327"/>
    <mergeCell ref="B335:I335"/>
    <mergeCell ref="K356:M356"/>
    <mergeCell ref="N356:P356"/>
    <mergeCell ref="A348:T348"/>
    <mergeCell ref="B333:I333"/>
    <mergeCell ref="B334:I334"/>
    <mergeCell ref="A329:T329"/>
    <mergeCell ref="A326:T326"/>
    <mergeCell ref="A327:A328"/>
    <mergeCell ref="B327:I328"/>
    <mergeCell ref="J327:J328"/>
    <mergeCell ref="K327:M327"/>
    <mergeCell ref="N327:P327"/>
    <mergeCell ref="T327:T328"/>
    <mergeCell ref="B330:I330"/>
    <mergeCell ref="B331:I331"/>
    <mergeCell ref="B332:I332"/>
    <mergeCell ref="A156:T156"/>
    <mergeCell ref="B157:I157"/>
    <mergeCell ref="B152:I152"/>
    <mergeCell ref="B160:I160"/>
    <mergeCell ref="B161:I161"/>
    <mergeCell ref="B162:I162"/>
    <mergeCell ref="B150:I150"/>
    <mergeCell ref="B151:I151"/>
    <mergeCell ref="B144:I144"/>
    <mergeCell ref="A360:A361"/>
    <mergeCell ref="B360:G361"/>
    <mergeCell ref="H360:I361"/>
    <mergeCell ref="J360:O360"/>
    <mergeCell ref="P360:Q361"/>
    <mergeCell ref="R360:T360"/>
    <mergeCell ref="J361:K361"/>
    <mergeCell ref="L361:M361"/>
    <mergeCell ref="N361:O361"/>
    <mergeCell ref="S361:T361"/>
    <mergeCell ref="A364:G364"/>
    <mergeCell ref="H364:I364"/>
    <mergeCell ref="J364:K364"/>
    <mergeCell ref="L364:M364"/>
    <mergeCell ref="N364:O364"/>
    <mergeCell ref="P364:Q364"/>
    <mergeCell ref="S364:T364"/>
    <mergeCell ref="B362:G362"/>
    <mergeCell ref="H362:I362"/>
    <mergeCell ref="J362:K362"/>
    <mergeCell ref="L362:M362"/>
    <mergeCell ref="N362:O362"/>
    <mergeCell ref="P362:Q362"/>
    <mergeCell ref="S362:T362"/>
    <mergeCell ref="B363:G363"/>
    <mergeCell ref="H363:I363"/>
    <mergeCell ref="J363:K363"/>
    <mergeCell ref="L363:M363"/>
    <mergeCell ref="N363:O363"/>
    <mergeCell ref="P363:Q363"/>
    <mergeCell ref="S363:T363"/>
    <mergeCell ref="U369:AH370"/>
    <mergeCell ref="U371:AA391"/>
    <mergeCell ref="AB371:AH391"/>
    <mergeCell ref="A375:T375"/>
    <mergeCell ref="B376:I376"/>
    <mergeCell ref="A378:T378"/>
    <mergeCell ref="B380:I380"/>
    <mergeCell ref="A381:T381"/>
    <mergeCell ref="B382:I382"/>
    <mergeCell ref="A383:I383"/>
    <mergeCell ref="A384:J385"/>
    <mergeCell ref="Q384:T385"/>
    <mergeCell ref="K385:M385"/>
    <mergeCell ref="N385:P385"/>
    <mergeCell ref="B377:I377"/>
    <mergeCell ref="A369:T369"/>
    <mergeCell ref="B374:I374"/>
    <mergeCell ref="A372:T372"/>
    <mergeCell ref="B393:I394"/>
    <mergeCell ref="J393:J394"/>
    <mergeCell ref="K393:M393"/>
    <mergeCell ref="N393:P393"/>
    <mergeCell ref="Q393:S393"/>
    <mergeCell ref="T393:T394"/>
    <mergeCell ref="B396:I396"/>
    <mergeCell ref="B397:I397"/>
    <mergeCell ref="B373:I373"/>
    <mergeCell ref="B379:I379"/>
    <mergeCell ref="A387:T387"/>
    <mergeCell ref="A388:T388"/>
    <mergeCell ref="A389:T389"/>
    <mergeCell ref="A398:T398"/>
    <mergeCell ref="B399:I399"/>
    <mergeCell ref="B400:I400"/>
    <mergeCell ref="A401:T401"/>
    <mergeCell ref="B402:I402"/>
    <mergeCell ref="B403:I403"/>
    <mergeCell ref="A404:T404"/>
    <mergeCell ref="B405:I405"/>
    <mergeCell ref="A406:I406"/>
    <mergeCell ref="N431:P431"/>
    <mergeCell ref="A433:T433"/>
    <mergeCell ref="A434:T434"/>
    <mergeCell ref="B420:I420"/>
    <mergeCell ref="B423:I423"/>
    <mergeCell ref="B426:I426"/>
    <mergeCell ref="A407:J408"/>
    <mergeCell ref="Q407:T408"/>
    <mergeCell ref="K408:M408"/>
    <mergeCell ref="N408:P408"/>
    <mergeCell ref="A410:T410"/>
    <mergeCell ref="A411:T411"/>
    <mergeCell ref="A412:T412"/>
    <mergeCell ref="A435:T435"/>
    <mergeCell ref="A395:T395"/>
    <mergeCell ref="A392:T392"/>
    <mergeCell ref="A393:A394"/>
    <mergeCell ref="A415:T415"/>
    <mergeCell ref="A416:A417"/>
    <mergeCell ref="B416:I417"/>
    <mergeCell ref="J416:J417"/>
    <mergeCell ref="K416:M416"/>
    <mergeCell ref="N416:P416"/>
    <mergeCell ref="Q416:S416"/>
    <mergeCell ref="T416:T417"/>
    <mergeCell ref="A418:T418"/>
    <mergeCell ref="B419:I419"/>
    <mergeCell ref="A421:T421"/>
    <mergeCell ref="B422:I422"/>
    <mergeCell ref="A424:T424"/>
    <mergeCell ref="B425:I425"/>
    <mergeCell ref="A427:T427"/>
    <mergeCell ref="B428:I428"/>
    <mergeCell ref="A429:I429"/>
    <mergeCell ref="A430:J431"/>
    <mergeCell ref="Q430:T431"/>
    <mergeCell ref="K431:M431"/>
    <mergeCell ref="K177:M177"/>
    <mergeCell ref="N177:P177"/>
    <mergeCell ref="A178:T179"/>
    <mergeCell ref="A169:T169"/>
    <mergeCell ref="A170:A171"/>
    <mergeCell ref="B170:I171"/>
    <mergeCell ref="J170:J171"/>
    <mergeCell ref="K170:M170"/>
    <mergeCell ref="N170:P170"/>
    <mergeCell ref="Q170:S170"/>
    <mergeCell ref="T170:T171"/>
    <mergeCell ref="A172:T172"/>
    <mergeCell ref="A175:I175"/>
    <mergeCell ref="A176:J177"/>
    <mergeCell ref="Q176:T177"/>
    <mergeCell ref="Q187:T188"/>
    <mergeCell ref="K188:M188"/>
    <mergeCell ref="N188:P188"/>
    <mergeCell ref="A182:T182"/>
    <mergeCell ref="A183:I185"/>
    <mergeCell ref="J183:J185"/>
    <mergeCell ref="K183:M184"/>
    <mergeCell ref="N183:P184"/>
    <mergeCell ref="Q183:S184"/>
    <mergeCell ref="T183:T185"/>
    <mergeCell ref="M25:T29"/>
    <mergeCell ref="B105:I105"/>
    <mergeCell ref="B106:I106"/>
    <mergeCell ref="B107:I107"/>
    <mergeCell ref="B108:I108"/>
    <mergeCell ref="B109:I109"/>
    <mergeCell ref="B110:I110"/>
    <mergeCell ref="B120:I120"/>
    <mergeCell ref="B121:I121"/>
    <mergeCell ref="B95:I95"/>
    <mergeCell ref="B101:I101"/>
    <mergeCell ref="B115:I115"/>
    <mergeCell ref="B102:I102"/>
    <mergeCell ref="B90:I90"/>
    <mergeCell ref="A116:T116"/>
    <mergeCell ref="B113:I113"/>
    <mergeCell ref="T35:T36"/>
    <mergeCell ref="N35:P35"/>
    <mergeCell ref="K35:M35"/>
    <mergeCell ref="T46:T47"/>
    <mergeCell ref="Q35:S35"/>
    <mergeCell ref="A45:T45"/>
    <mergeCell ref="A89:T89"/>
    <mergeCell ref="A96:T96"/>
    <mergeCell ref="B122:I122"/>
    <mergeCell ref="B123:I123"/>
    <mergeCell ref="B118:I118"/>
    <mergeCell ref="B119:I119"/>
    <mergeCell ref="B217:I217"/>
    <mergeCell ref="B214:I214"/>
    <mergeCell ref="B215:I215"/>
    <mergeCell ref="B216:I216"/>
    <mergeCell ref="A186:I186"/>
    <mergeCell ref="A187:J188"/>
    <mergeCell ref="A137:T137"/>
    <mergeCell ref="A149:T149"/>
    <mergeCell ref="A163:I163"/>
    <mergeCell ref="A164:J165"/>
    <mergeCell ref="Q164:T165"/>
    <mergeCell ref="K165:M165"/>
    <mergeCell ref="N165:P165"/>
    <mergeCell ref="B140:I140"/>
    <mergeCell ref="B153:I153"/>
    <mergeCell ref="B154:I154"/>
    <mergeCell ref="B155:I155"/>
    <mergeCell ref="B158:I158"/>
    <mergeCell ref="B159:I159"/>
  </mergeCells>
  <phoneticPr fontId="6" type="noConversion"/>
  <conditionalFormatting sqref="U363 U3:U6 U28:U29">
    <cfRule type="cellIs" dxfId="23" priority="47" operator="equal">
      <formula>"E bine"</formula>
    </cfRule>
  </conditionalFormatting>
  <conditionalFormatting sqref="U363 U3:U6 U28:U29">
    <cfRule type="cellIs" dxfId="22" priority="46" operator="equal">
      <formula>"NU e bine"</formula>
    </cfRule>
  </conditionalFormatting>
  <conditionalFormatting sqref="U3:V6 U28:V29">
    <cfRule type="cellIs" dxfId="21" priority="39" operator="equal">
      <formula>"Suma trebuie să fie 52"</formula>
    </cfRule>
    <cfRule type="cellIs" dxfId="20" priority="40" operator="equal">
      <formula>"Corect"</formula>
    </cfRule>
    <cfRule type="cellIs" dxfId="19" priority="41" operator="equal">
      <formula>SUM($B$28:$J$28)</formula>
    </cfRule>
    <cfRule type="cellIs" dxfId="18" priority="42" operator="lessThan">
      <formula>"(SUM(B28:K28)=52"</formula>
    </cfRule>
    <cfRule type="cellIs" dxfId="17" priority="43" operator="equal">
      <formula>52</formula>
    </cfRule>
    <cfRule type="cellIs" dxfId="16" priority="44" operator="equal">
      <formula>$K$28</formula>
    </cfRule>
    <cfRule type="cellIs" dxfId="15" priority="45" operator="equal">
      <formula>$B$28:$K$28=52</formula>
    </cfRule>
  </conditionalFormatting>
  <conditionalFormatting sqref="U363:V363 U3:V6 U28:V29">
    <cfRule type="cellIs" dxfId="14" priority="37" operator="equal">
      <formula>"Suma trebuie să fie 52"</formula>
    </cfRule>
    <cfRule type="cellIs" dxfId="13" priority="38" operator="equal">
      <formula>"Corect"</formula>
    </cfRule>
  </conditionalFormatting>
  <conditionalFormatting sqref="U3:X6">
    <cfRule type="cellIs" dxfId="12" priority="36" operator="equal">
      <formula>"Trebuie alocate cel puțin 20 de ore pe săptămână"</formula>
    </cfRule>
  </conditionalFormatting>
  <conditionalFormatting sqref="U363:X363 U28:V29">
    <cfRule type="cellIs" dxfId="11" priority="24" operator="equal">
      <formula>"Corect"</formula>
    </cfRule>
  </conditionalFormatting>
  <conditionalFormatting sqref="U28:V28">
    <cfRule type="cellIs" dxfId="10" priority="23" operator="equal">
      <formula>"Correct"</formula>
    </cfRule>
  </conditionalFormatting>
  <conditionalFormatting sqref="U42:W42 U54:W61 U71:W71 U83:W85">
    <cfRule type="cellIs" dxfId="9" priority="20" operator="equal">
      <formula>"E trebuie să fie cel puțin egal cu C+VP"</formula>
    </cfRule>
    <cfRule type="cellIs" dxfId="8" priority="21" operator="equal">
      <formula>"Corect"</formula>
    </cfRule>
  </conditionalFormatting>
  <conditionalFormatting sqref="U363:V363">
    <cfRule type="cellIs" dxfId="7" priority="2" operator="equal">
      <formula>"Nu corespunde cu tabelul de opționale"</formula>
    </cfRule>
    <cfRule type="cellIs" dxfId="6" priority="3" operator="equal">
      <formula>"Suma trebuie să fie 52"</formula>
    </cfRule>
    <cfRule type="cellIs" dxfId="5" priority="4" operator="equal">
      <formula>"Corect"</formula>
    </cfRule>
    <cfRule type="cellIs" dxfId="4" priority="5" operator="equal">
      <formula>SUM($B$28:$J$28)</formula>
    </cfRule>
    <cfRule type="cellIs" dxfId="3" priority="6" operator="lessThan">
      <formula>"(SUM(B28:K28)=52"</formula>
    </cfRule>
    <cfRule type="cellIs" dxfId="2" priority="7" operator="equal">
      <formula>52</formula>
    </cfRule>
    <cfRule type="cellIs" dxfId="1" priority="8" operator="equal">
      <formula>$K$28</formula>
    </cfRule>
    <cfRule type="cellIs" dxfId="0" priority="9" operator="equal">
      <formula>$B$28:$K$28=52</formula>
    </cfRule>
  </conditionalFormatting>
  <dataValidations disablePrompts="1" count="8">
    <dataValidation type="list" allowBlank="1" showInputMessage="1" showErrorMessage="1" sqref="R376:R377 R428 R419:R420 R425:R426 R422:R423 R405 R396:R397 R402:R403 R399:R400 R382 R373:R374 R379:R380 R138:R142 R104:R115 R48:R53 R97:R102 R66:R70 R150:R155 R90:R95 R37:R41 R144:R148 R77:R82 R157:R162 R117:R128" xr:uid="{00000000-0002-0000-0000-000000000000}">
      <formula1>$R$36</formula1>
    </dataValidation>
    <dataValidation type="list" allowBlank="1" showInputMessage="1" showErrorMessage="1" sqref="Q376:Q377 Q428 Q419:Q420 Q425:Q426 Q422:Q423 Q405 Q396:Q397 Q402:Q403 Q399:Q400 Q382 Q373:Q374 Q379:Q380 Q138:Q142 Q104:Q115 Q48:Q53 Q97:Q102 Q66:Q70 Q150:Q155 Q90:Q95 Q37:Q41 Q144:Q148 Q77:Q82 Q157:Q162 Q117:Q128" xr:uid="{00000000-0002-0000-0000-000001000000}">
      <formula1>$Q$36</formula1>
    </dataValidation>
    <dataValidation type="list" allowBlank="1" showInputMessage="1" showErrorMessage="1" sqref="S376:S377 S428 S419:S420 S425:S426 S422:S423 S405 S396:S397 S402:S403 S399:S400 S382 S373:S374 S379:S380 S144:S148 S138:S142 S104:S115 S66:S70 S77:S82 S150:S155 S90:S95 S97:S102 S37:S41 S48:S53 S157:S162 S117:S128" xr:uid="{00000000-0002-0000-0000-000002000000}">
      <formula1>$S$36</formula1>
    </dataValidation>
    <dataValidation type="list" allowBlank="1" showInputMessage="1" showErrorMessage="1" sqref="T195:T210 T144:T148 T138:T142 T104:T115 T48:T53 T66:T70 T77:T82 T97:T102 T150:T155 T90:T95 T37:T41 T246:T249 T157:T162 T349:T352 T330:T346 T213:T218 T293:T309 T260:T276 T279:T282 T229:T243 T312:T319 T117:T128" xr:uid="{00000000-0002-0000-0000-000003000000}">
      <formula1>$O$33:$S$33</formula1>
    </dataValidation>
    <dataValidation type="list" allowBlank="1" showInputMessage="1" showErrorMessage="1" sqref="T244 T347 T310 T277 T211" xr:uid="{00000000-0002-0000-0000-000004000000}">
      <formula1>$P$33:$S$33</formula1>
    </dataValidation>
    <dataValidation type="list" allowBlank="1" showInputMessage="1" showErrorMessage="1" sqref="B195:I210 B330:I346 B213:I218 B246:I249 B260:I276 B279:I282 B229:I243 B293:I309 B312:I319 B349:I352" xr:uid="{00000000-0002-0000-0000-000005000000}">
      <formula1>$B$35:$B$162</formula1>
    </dataValidation>
    <dataValidation type="list" allowBlank="1" showInputMessage="1" showErrorMessage="1" sqref="T173:T174" xr:uid="{00000000-0002-0000-0000-000006000000}">
      <formula1>"DF,DS,DC,DA,DSIN"</formula1>
    </dataValidation>
    <dataValidation type="list" allowBlank="1" showInputMessage="1" showErrorMessage="1" sqref="S173:S174" xr:uid="{00000000-0002-0000-0000-000007000000}">
      <formula1>"VP"</formula1>
    </dataValidation>
  </dataValidations>
  <pageMargins left="0.70866141732283472" right="0.70866141732283472" top="0.74803149606299213" bottom="0.74803149606299213" header="0.31496062992125984" footer="0.39370078740157483"/>
  <pageSetup paperSize="9" orientation="landscape" blackAndWhite="1" r:id="rId1"/>
  <headerFooter differentFirst="1">
    <oddHeader>&amp;C
&amp;R&amp;P</oddHeader>
    <oddFooter xml:space="preserve">&amp;R                                           </oddFooter>
    <firstFooter>&amp;LRECTOR,
Prof.univ.dr. Daniel-Ovidiu DAVID&amp;CDECAN,
Prof. univ. dr. Călin HINȚEA&amp;R
DIRECTOR DE DEPARTAMENT,
Conf. univ. dr. Bogdana NEAMȚU</firstFooter>
  </headerFooter>
  <rowBreaks count="4" manualBreakCount="4">
    <brk id="84" max="16383" man="1"/>
    <brk id="365" max="16383" man="1"/>
    <brk id="390" max="16383" man="1"/>
    <brk id="413" max="16383" man="1"/>
  </rowBreaks>
  <ignoredErrors>
    <ignoredError sqref="Q42" formula="1"/>
    <ignoredError sqref="K131"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view="pageLayout" zoomScaleNormal="150" workbookViewId="0">
      <selection activeCell="M10" sqref="M10:N11"/>
    </sheetView>
  </sheetViews>
  <sheetFormatPr defaultRowHeight="15" x14ac:dyDescent="0.25"/>
  <sheetData>
    <row r="1" spans="1:14" x14ac:dyDescent="0.25">
      <c r="A1" s="281" t="s">
        <v>245</v>
      </c>
      <c r="B1" s="281"/>
      <c r="C1" s="281"/>
      <c r="D1" s="281"/>
      <c r="E1" s="281"/>
      <c r="F1" s="281"/>
      <c r="G1" s="281"/>
      <c r="H1" s="281"/>
      <c r="I1" s="281"/>
      <c r="J1" s="281"/>
      <c r="K1" s="281"/>
      <c r="L1" s="281"/>
      <c r="M1" s="281"/>
      <c r="N1" s="281"/>
    </row>
    <row r="3" spans="1:14" ht="15" customHeight="1" x14ac:dyDescent="0.25">
      <c r="A3" s="282" t="s">
        <v>127</v>
      </c>
      <c r="B3" s="282"/>
      <c r="C3" s="282"/>
      <c r="D3" s="282"/>
      <c r="E3" s="282"/>
      <c r="F3" s="282"/>
      <c r="G3" s="282"/>
      <c r="H3" s="282"/>
      <c r="I3" s="282"/>
      <c r="J3" s="282"/>
      <c r="K3" s="282"/>
      <c r="L3" s="282"/>
      <c r="M3" s="280"/>
      <c r="N3" s="280"/>
    </row>
    <row r="4" spans="1:14" ht="15" customHeight="1" x14ac:dyDescent="0.25">
      <c r="A4" s="283" t="s">
        <v>128</v>
      </c>
      <c r="B4" s="284"/>
      <c r="C4" s="284"/>
      <c r="D4" s="284"/>
      <c r="E4" s="284"/>
      <c r="F4" s="284"/>
      <c r="G4" s="284"/>
      <c r="H4" s="284"/>
      <c r="I4" s="284"/>
      <c r="J4" s="284"/>
      <c r="K4" s="284"/>
      <c r="L4" s="284"/>
      <c r="M4" s="287" t="s">
        <v>129</v>
      </c>
      <c r="N4" s="287"/>
    </row>
    <row r="5" spans="1:14" ht="15" customHeight="1" x14ac:dyDescent="0.25">
      <c r="A5" s="285"/>
      <c r="B5" s="286"/>
      <c r="C5" s="286"/>
      <c r="D5" s="286"/>
      <c r="E5" s="286"/>
      <c r="F5" s="286"/>
      <c r="G5" s="286"/>
      <c r="H5" s="286"/>
      <c r="I5" s="286"/>
      <c r="J5" s="286"/>
      <c r="K5" s="286"/>
      <c r="L5" s="286"/>
      <c r="M5" s="287"/>
      <c r="N5" s="287"/>
    </row>
    <row r="6" spans="1:14" x14ac:dyDescent="0.25">
      <c r="A6" s="274" t="s">
        <v>246</v>
      </c>
      <c r="B6" s="275"/>
      <c r="C6" s="275"/>
      <c r="D6" s="275"/>
      <c r="E6" s="275"/>
      <c r="F6" s="275"/>
      <c r="G6" s="275"/>
      <c r="H6" s="275"/>
      <c r="I6" s="275"/>
      <c r="J6" s="275"/>
      <c r="K6" s="275"/>
      <c r="L6" s="276"/>
      <c r="M6" s="280"/>
      <c r="N6" s="280"/>
    </row>
    <row r="7" spans="1:14" x14ac:dyDescent="0.25">
      <c r="A7" s="277"/>
      <c r="B7" s="278"/>
      <c r="C7" s="278"/>
      <c r="D7" s="278"/>
      <c r="E7" s="278"/>
      <c r="F7" s="278"/>
      <c r="G7" s="278"/>
      <c r="H7" s="278"/>
      <c r="I7" s="278"/>
      <c r="J7" s="278"/>
      <c r="K7" s="278"/>
      <c r="L7" s="279"/>
      <c r="M7" s="280"/>
      <c r="N7" s="280"/>
    </row>
    <row r="8" spans="1:14" x14ac:dyDescent="0.25">
      <c r="A8" s="274" t="s">
        <v>247</v>
      </c>
      <c r="B8" s="275"/>
      <c r="C8" s="275"/>
      <c r="D8" s="275"/>
      <c r="E8" s="275"/>
      <c r="F8" s="275"/>
      <c r="G8" s="275"/>
      <c r="H8" s="275"/>
      <c r="I8" s="275"/>
      <c r="J8" s="275"/>
      <c r="K8" s="275"/>
      <c r="L8" s="276"/>
      <c r="M8" s="280"/>
      <c r="N8" s="280"/>
    </row>
    <row r="9" spans="1:14" x14ac:dyDescent="0.25">
      <c r="A9" s="277"/>
      <c r="B9" s="278"/>
      <c r="C9" s="278"/>
      <c r="D9" s="278"/>
      <c r="E9" s="278"/>
      <c r="F9" s="278"/>
      <c r="G9" s="278"/>
      <c r="H9" s="278"/>
      <c r="I9" s="278"/>
      <c r="J9" s="278"/>
      <c r="K9" s="278"/>
      <c r="L9" s="279"/>
      <c r="M9" s="280"/>
      <c r="N9" s="280"/>
    </row>
    <row r="10" spans="1:14" x14ac:dyDescent="0.25">
      <c r="A10" s="274" t="s">
        <v>248</v>
      </c>
      <c r="B10" s="275"/>
      <c r="C10" s="275"/>
      <c r="D10" s="275"/>
      <c r="E10" s="275"/>
      <c r="F10" s="275"/>
      <c r="G10" s="275"/>
      <c r="H10" s="275"/>
      <c r="I10" s="275"/>
      <c r="J10" s="275"/>
      <c r="K10" s="275"/>
      <c r="L10" s="276"/>
      <c r="M10" s="280"/>
      <c r="N10" s="280"/>
    </row>
    <row r="11" spans="1:14" x14ac:dyDescent="0.25">
      <c r="A11" s="288"/>
      <c r="B11" s="289"/>
      <c r="C11" s="289"/>
      <c r="D11" s="289"/>
      <c r="E11" s="289"/>
      <c r="F11" s="289"/>
      <c r="G11" s="289"/>
      <c r="H11" s="289"/>
      <c r="I11" s="289"/>
      <c r="J11" s="289"/>
      <c r="K11" s="289"/>
      <c r="L11" s="290"/>
      <c r="M11" s="280"/>
      <c r="N11" s="280"/>
    </row>
    <row r="13" spans="1:14" ht="27" customHeight="1" x14ac:dyDescent="0.25">
      <c r="A13" s="282" t="s">
        <v>249</v>
      </c>
      <c r="B13" s="282"/>
      <c r="C13" s="282"/>
      <c r="D13" s="282"/>
      <c r="E13" s="282"/>
      <c r="F13" s="282"/>
      <c r="G13" s="282"/>
      <c r="H13" s="282"/>
      <c r="I13" s="282"/>
      <c r="J13" s="282"/>
      <c r="K13" s="282"/>
      <c r="L13" s="282"/>
      <c r="M13" s="291"/>
      <c r="N13" s="292"/>
    </row>
    <row r="14" spans="1:14" ht="15" customHeight="1" x14ac:dyDescent="0.25">
      <c r="A14" s="283" t="s">
        <v>250</v>
      </c>
      <c r="B14" s="284"/>
      <c r="C14" s="284"/>
      <c r="D14" s="284"/>
      <c r="E14" s="284"/>
      <c r="F14" s="284"/>
      <c r="G14" s="284"/>
      <c r="H14" s="284"/>
      <c r="I14" s="284"/>
      <c r="J14" s="284"/>
      <c r="K14" s="284"/>
      <c r="L14" s="284"/>
      <c r="M14" s="287" t="s">
        <v>129</v>
      </c>
      <c r="N14" s="287"/>
    </row>
    <row r="15" spans="1:14" x14ac:dyDescent="0.25">
      <c r="A15" s="285"/>
      <c r="B15" s="286"/>
      <c r="C15" s="286"/>
      <c r="D15" s="286"/>
      <c r="E15" s="286"/>
      <c r="F15" s="286"/>
      <c r="G15" s="286"/>
      <c r="H15" s="286"/>
      <c r="I15" s="286"/>
      <c r="J15" s="286"/>
      <c r="K15" s="286"/>
      <c r="L15" s="286"/>
      <c r="M15" s="287"/>
      <c r="N15" s="287"/>
    </row>
    <row r="16" spans="1:14" x14ac:dyDescent="0.25">
      <c r="A16" s="274" t="s">
        <v>251</v>
      </c>
      <c r="B16" s="275"/>
      <c r="C16" s="275"/>
      <c r="D16" s="275"/>
      <c r="E16" s="275"/>
      <c r="F16" s="275"/>
      <c r="G16" s="275"/>
      <c r="H16" s="275"/>
      <c r="I16" s="275"/>
      <c r="J16" s="275"/>
      <c r="K16" s="275"/>
      <c r="L16" s="276"/>
      <c r="M16" s="293"/>
      <c r="N16" s="294"/>
    </row>
    <row r="17" spans="1:14" ht="15" customHeight="1" x14ac:dyDescent="0.25">
      <c r="A17" s="277"/>
      <c r="B17" s="278"/>
      <c r="C17" s="278"/>
      <c r="D17" s="278"/>
      <c r="E17" s="278"/>
      <c r="F17" s="278"/>
      <c r="G17" s="278"/>
      <c r="H17" s="278"/>
      <c r="I17" s="278"/>
      <c r="J17" s="278"/>
      <c r="K17" s="278"/>
      <c r="L17" s="279"/>
      <c r="M17" s="295"/>
      <c r="N17" s="296"/>
    </row>
    <row r="18" spans="1:14" x14ac:dyDescent="0.25">
      <c r="A18" s="274" t="s">
        <v>252</v>
      </c>
      <c r="B18" s="275"/>
      <c r="C18" s="275"/>
      <c r="D18" s="275"/>
      <c r="E18" s="275"/>
      <c r="F18" s="275"/>
      <c r="G18" s="275"/>
      <c r="H18" s="275"/>
      <c r="I18" s="275"/>
      <c r="J18" s="275"/>
      <c r="K18" s="275"/>
      <c r="L18" s="276"/>
      <c r="M18" s="293"/>
      <c r="N18" s="294"/>
    </row>
    <row r="19" spans="1:14" x14ac:dyDescent="0.25">
      <c r="A19" s="277"/>
      <c r="B19" s="278"/>
      <c r="C19" s="278"/>
      <c r="D19" s="278"/>
      <c r="E19" s="278"/>
      <c r="F19" s="278"/>
      <c r="G19" s="278"/>
      <c r="H19" s="278"/>
      <c r="I19" s="278"/>
      <c r="J19" s="278"/>
      <c r="K19" s="278"/>
      <c r="L19" s="279"/>
      <c r="M19" s="295"/>
      <c r="N19" s="296"/>
    </row>
    <row r="20" spans="1:14" ht="15" customHeight="1" x14ac:dyDescent="0.25">
      <c r="A20" s="274" t="s">
        <v>253</v>
      </c>
      <c r="B20" s="275"/>
      <c r="C20" s="275"/>
      <c r="D20" s="275"/>
      <c r="E20" s="275"/>
      <c r="F20" s="275"/>
      <c r="G20" s="275"/>
      <c r="H20" s="275"/>
      <c r="I20" s="275"/>
      <c r="J20" s="275"/>
      <c r="K20" s="275"/>
      <c r="L20" s="276"/>
      <c r="M20" s="280"/>
      <c r="N20" s="280"/>
    </row>
    <row r="21" spans="1:14" x14ac:dyDescent="0.25">
      <c r="A21" s="288"/>
      <c r="B21" s="289"/>
      <c r="C21" s="289"/>
      <c r="D21" s="289"/>
      <c r="E21" s="289"/>
      <c r="F21" s="289"/>
      <c r="G21" s="289"/>
      <c r="H21" s="289"/>
      <c r="I21" s="289"/>
      <c r="J21" s="289"/>
      <c r="K21" s="289"/>
      <c r="L21" s="290"/>
      <c r="M21" s="280"/>
      <c r="N21" s="280"/>
    </row>
    <row r="22" spans="1:14" x14ac:dyDescent="0.25">
      <c r="A22" s="274" t="s">
        <v>254</v>
      </c>
      <c r="B22" s="275"/>
      <c r="C22" s="275"/>
      <c r="D22" s="275"/>
      <c r="E22" s="275"/>
      <c r="F22" s="275"/>
      <c r="G22" s="275"/>
      <c r="H22" s="275"/>
      <c r="I22" s="275"/>
      <c r="J22" s="275"/>
      <c r="K22" s="275"/>
      <c r="L22" s="276"/>
      <c r="M22" s="280"/>
      <c r="N22" s="280"/>
    </row>
    <row r="23" spans="1:14" x14ac:dyDescent="0.25">
      <c r="A23" s="288"/>
      <c r="B23" s="289"/>
      <c r="C23" s="289"/>
      <c r="D23" s="289"/>
      <c r="E23" s="289"/>
      <c r="F23" s="289"/>
      <c r="G23" s="289"/>
      <c r="H23" s="289"/>
      <c r="I23" s="289"/>
      <c r="J23" s="289"/>
      <c r="K23" s="289"/>
      <c r="L23" s="290"/>
      <c r="M23" s="280"/>
      <c r="N23" s="280"/>
    </row>
    <row r="24" spans="1:14" x14ac:dyDescent="0.25">
      <c r="A24" s="274" t="s">
        <v>255</v>
      </c>
      <c r="B24" s="275"/>
      <c r="C24" s="275"/>
      <c r="D24" s="275"/>
      <c r="E24" s="275"/>
      <c r="F24" s="275"/>
      <c r="G24" s="275"/>
      <c r="H24" s="275"/>
      <c r="I24" s="275"/>
      <c r="J24" s="275"/>
      <c r="K24" s="275"/>
      <c r="L24" s="276"/>
      <c r="M24" s="280"/>
      <c r="N24" s="280"/>
    </row>
    <row r="25" spans="1:14" x14ac:dyDescent="0.25">
      <c r="A25" s="288"/>
      <c r="B25" s="289"/>
      <c r="C25" s="289"/>
      <c r="D25" s="289"/>
      <c r="E25" s="289"/>
      <c r="F25" s="289"/>
      <c r="G25" s="289"/>
      <c r="H25" s="289"/>
      <c r="I25" s="289"/>
      <c r="J25" s="289"/>
      <c r="K25" s="289"/>
      <c r="L25" s="290"/>
      <c r="M25" s="280"/>
      <c r="N25" s="280"/>
    </row>
    <row r="26" spans="1:14" x14ac:dyDescent="0.25">
      <c r="A26" s="23"/>
      <c r="B26" s="23"/>
      <c r="C26" s="23"/>
      <c r="D26" s="23"/>
      <c r="E26" s="23"/>
      <c r="F26" s="23"/>
      <c r="G26" s="23"/>
      <c r="H26" s="23"/>
      <c r="I26" s="23"/>
      <c r="J26" s="23"/>
      <c r="K26" s="23"/>
      <c r="L26" s="23"/>
      <c r="M26" s="24"/>
      <c r="N26" s="24"/>
    </row>
    <row r="27" spans="1:14" x14ac:dyDescent="0.25">
      <c r="A27" s="300" t="s">
        <v>256</v>
      </c>
      <c r="B27" s="301"/>
      <c r="C27" s="301"/>
      <c r="D27" s="301"/>
      <c r="E27" s="301"/>
      <c r="F27" s="301"/>
      <c r="G27" s="301"/>
      <c r="H27" s="301"/>
      <c r="I27" s="301"/>
      <c r="J27" s="301"/>
      <c r="K27" s="301"/>
      <c r="L27" s="301"/>
      <c r="M27" s="301"/>
      <c r="N27" s="302"/>
    </row>
    <row r="28" spans="1:14" x14ac:dyDescent="0.25">
      <c r="A28" s="297" t="s">
        <v>257</v>
      </c>
      <c r="B28" s="298"/>
      <c r="C28" s="298"/>
      <c r="D28" s="298"/>
      <c r="E28" s="298"/>
      <c r="F28" s="298"/>
      <c r="G28" s="298"/>
      <c r="H28" s="298"/>
      <c r="I28" s="298"/>
      <c r="J28" s="298"/>
      <c r="K28" s="298"/>
      <c r="L28" s="298"/>
      <c r="M28" s="298"/>
      <c r="N28" s="299"/>
    </row>
    <row r="29" spans="1:14" x14ac:dyDescent="0.25">
      <c r="A29" s="297" t="s">
        <v>258</v>
      </c>
      <c r="B29" s="298"/>
      <c r="C29" s="298"/>
      <c r="D29" s="298"/>
      <c r="E29" s="298"/>
      <c r="F29" s="298"/>
      <c r="G29" s="298"/>
      <c r="H29" s="298"/>
      <c r="I29" s="298"/>
      <c r="J29" s="298"/>
      <c r="K29" s="298"/>
      <c r="L29" s="298"/>
      <c r="M29" s="298"/>
      <c r="N29" s="299"/>
    </row>
    <row r="30" spans="1:14" x14ac:dyDescent="0.25">
      <c r="A30" s="297" t="s">
        <v>259</v>
      </c>
      <c r="B30" s="298"/>
      <c r="C30" s="298"/>
      <c r="D30" s="298"/>
      <c r="E30" s="298"/>
      <c r="F30" s="298"/>
      <c r="G30" s="298"/>
      <c r="H30" s="298"/>
      <c r="I30" s="298"/>
      <c r="J30" s="298"/>
      <c r="K30" s="298"/>
      <c r="L30" s="298"/>
      <c r="M30" s="298"/>
      <c r="N30" s="299"/>
    </row>
    <row r="31" spans="1:14" x14ac:dyDescent="0.25">
      <c r="A31" s="297" t="s">
        <v>260</v>
      </c>
      <c r="B31" s="298"/>
      <c r="C31" s="298"/>
      <c r="D31" s="298"/>
      <c r="E31" s="298"/>
      <c r="F31" s="298"/>
      <c r="G31" s="298"/>
      <c r="H31" s="298"/>
      <c r="I31" s="298"/>
      <c r="J31" s="298"/>
      <c r="K31" s="298"/>
      <c r="L31" s="298"/>
      <c r="M31" s="298"/>
      <c r="N31" s="299"/>
    </row>
    <row r="32" spans="1:14" x14ac:dyDescent="0.25">
      <c r="A32" s="297" t="s">
        <v>261</v>
      </c>
      <c r="B32" s="298"/>
      <c r="C32" s="298"/>
      <c r="D32" s="298"/>
      <c r="E32" s="298"/>
      <c r="F32" s="298"/>
      <c r="G32" s="298"/>
      <c r="H32" s="298"/>
      <c r="I32" s="298"/>
      <c r="J32" s="298"/>
      <c r="K32" s="298"/>
      <c r="L32" s="298"/>
      <c r="M32" s="298"/>
      <c r="N32" s="299"/>
    </row>
  </sheetData>
  <mergeCells count="31">
    <mergeCell ref="A32:N32"/>
    <mergeCell ref="A20:L21"/>
    <mergeCell ref="M20:N21"/>
    <mergeCell ref="A22:L23"/>
    <mergeCell ref="M22:N23"/>
    <mergeCell ref="A24:L25"/>
    <mergeCell ref="M24:N25"/>
    <mergeCell ref="A27:N27"/>
    <mergeCell ref="A28:N28"/>
    <mergeCell ref="A29:N29"/>
    <mergeCell ref="A30:N30"/>
    <mergeCell ref="A31:N31"/>
    <mergeCell ref="A14:L15"/>
    <mergeCell ref="M14:N15"/>
    <mergeCell ref="A16:L17"/>
    <mergeCell ref="M16:N17"/>
    <mergeCell ref="A18:L19"/>
    <mergeCell ref="M18:N19"/>
    <mergeCell ref="A8:L9"/>
    <mergeCell ref="M8:N9"/>
    <mergeCell ref="A10:L11"/>
    <mergeCell ref="M10:N11"/>
    <mergeCell ref="A13:L13"/>
    <mergeCell ref="M13:N13"/>
    <mergeCell ref="A6:L7"/>
    <mergeCell ref="M6:N7"/>
    <mergeCell ref="A1:N1"/>
    <mergeCell ref="A3:L3"/>
    <mergeCell ref="M3:N3"/>
    <mergeCell ref="A4:L5"/>
    <mergeCell ref="M4:N5"/>
  </mergeCells>
  <pageMargins left="0.70866141732283472" right="0.70866141732283472" top="0.74803149606299213" bottom="0.74803149606299213" header="0.31496062992125984" footer="0.39370078740157483"/>
  <pageSetup paperSize="9" orientation="landscape" horizontalDpi="4294967295" verticalDpi="4294967295" r:id="rId1"/>
  <headerFooter>
    <oddFooter>&amp;LDECAN,
Prof. univ. dr.Călin HINȚEA&amp;RDIRECTOR DE DEPARTAMENT,
Conf. univ. dr.Bogdana NEAMȚU</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100" r:id="rId7" name="Group Box 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05" r:id="rId12" name="Option Button 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106" r:id="rId13" name="Group Box 1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07" r:id="rId14" name="Option Button 11">
              <controlPr defaultSize="0" autoFill="0" autoLine="0" autoPict="0">
                <anchor moveWithCells="1">
                  <from>
                    <xdr:col>12</xdr:col>
                    <xdr:colOff>66675</xdr:colOff>
                    <xdr:row>12</xdr:row>
                    <xdr:rowOff>19050</xdr:rowOff>
                  </from>
                  <to>
                    <xdr:col>12</xdr:col>
                    <xdr:colOff>533400</xdr:colOff>
                    <xdr:row>12</xdr:row>
                    <xdr:rowOff>323850</xdr:rowOff>
                  </to>
                </anchor>
              </controlPr>
            </control>
          </mc:Choice>
        </mc:AlternateContent>
        <mc:AlternateContent xmlns:mc="http://schemas.openxmlformats.org/markup-compatibility/2006">
          <mc:Choice Requires="x14">
            <control shapeId="4108" r:id="rId15" name="Option Button 12">
              <controlPr defaultSize="0" autoFill="0" autoLine="0" autoPict="0">
                <anchor moveWithCells="1">
                  <from>
                    <xdr:col>13</xdr:col>
                    <xdr:colOff>57150</xdr:colOff>
                    <xdr:row>12</xdr:row>
                    <xdr:rowOff>19050</xdr:rowOff>
                  </from>
                  <to>
                    <xdr:col>13</xdr:col>
                    <xdr:colOff>533400</xdr:colOff>
                    <xdr:row>12</xdr:row>
                    <xdr:rowOff>333375</xdr:rowOff>
                  </to>
                </anchor>
              </controlPr>
            </control>
          </mc:Choice>
        </mc:AlternateContent>
        <mc:AlternateContent xmlns:mc="http://schemas.openxmlformats.org/markup-compatibility/2006">
          <mc:Choice Requires="x14">
            <control shapeId="4109" r:id="rId16" name="Group Box 1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110" r:id="rId17" name="Option Button 1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111" r:id="rId18" name="Option Button 1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112" r:id="rId19" name="Group Box 1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113" r:id="rId20" name="Option Button 1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114" r:id="rId21" name="Option Button 1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115" r:id="rId22" name="Group Box 1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116" r:id="rId23" name="Option Button 2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117" r:id="rId24" name="Option Button 2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118" r:id="rId25" name="Group Box 2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119" r:id="rId26" name="Option Button 2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120" r:id="rId27" name="Option Button 2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121" r:id="rId28" name="Group Box 2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122" r:id="rId29" name="Option Button 2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123" r:id="rId30" name="Option Button 2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124" r:id="rId31" name="Group Box 2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125" r:id="rId32" name="Option Button 2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126" r:id="rId33" name="Option Button 3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mc:AlternateContent xmlns:mc="http://schemas.openxmlformats.org/markup-compatibility/2006">
          <mc:Choice Requires="x14">
            <control shapeId="4127" r:id="rId34" name="Group Box 3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128" r:id="rId35" name="Option Button 3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129" r:id="rId36" name="Option Button 3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130" r:id="rId37" name="Group Box 3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31" r:id="rId38" name="Option Button 3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32" r:id="rId39" name="Option Button 3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133" r:id="rId40" name="Group Box 3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34" r:id="rId41" name="Option Button 3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35" r:id="rId42" name="Option Button 3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136" r:id="rId43" name="Group Box 4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37" r:id="rId44" name="Option Button 41">
              <controlPr defaultSize="0" autoFill="0" autoLine="0" autoPict="0">
                <anchor moveWithCells="1">
                  <from>
                    <xdr:col>12</xdr:col>
                    <xdr:colOff>66675</xdr:colOff>
                    <xdr:row>12</xdr:row>
                    <xdr:rowOff>19050</xdr:rowOff>
                  </from>
                  <to>
                    <xdr:col>12</xdr:col>
                    <xdr:colOff>533400</xdr:colOff>
                    <xdr:row>12</xdr:row>
                    <xdr:rowOff>323850</xdr:rowOff>
                  </to>
                </anchor>
              </controlPr>
            </control>
          </mc:Choice>
        </mc:AlternateContent>
        <mc:AlternateContent xmlns:mc="http://schemas.openxmlformats.org/markup-compatibility/2006">
          <mc:Choice Requires="x14">
            <control shapeId="4138" r:id="rId45" name="Option Button 42">
              <controlPr defaultSize="0" autoFill="0" autoLine="0" autoPict="0">
                <anchor moveWithCells="1">
                  <from>
                    <xdr:col>13</xdr:col>
                    <xdr:colOff>57150</xdr:colOff>
                    <xdr:row>12</xdr:row>
                    <xdr:rowOff>19050</xdr:rowOff>
                  </from>
                  <to>
                    <xdr:col>13</xdr:col>
                    <xdr:colOff>533400</xdr:colOff>
                    <xdr:row>12</xdr:row>
                    <xdr:rowOff>333375</xdr:rowOff>
                  </to>
                </anchor>
              </controlPr>
            </control>
          </mc:Choice>
        </mc:AlternateContent>
        <mc:AlternateContent xmlns:mc="http://schemas.openxmlformats.org/markup-compatibility/2006">
          <mc:Choice Requires="x14">
            <control shapeId="4139" r:id="rId46" name="Group Box 4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140" r:id="rId47" name="Option Button 4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141" r:id="rId48" name="Option Button 4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142" r:id="rId49" name="Group Box 4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143" r:id="rId50" name="Option Button 4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144" r:id="rId51" name="Option Button 4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145" r:id="rId52" name="Group Box 4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146" r:id="rId53" name="Option Button 5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147" r:id="rId54" name="Option Button 5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148" r:id="rId55" name="Group Box 5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149" r:id="rId56" name="Option Button 5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150" r:id="rId57" name="Option Button 5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151" r:id="rId58" name="Group Box 5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152" r:id="rId59" name="Option Button 5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153" r:id="rId60" name="Option Button 5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154" r:id="rId61" name="Group Box 5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155" r:id="rId62" name="Option Button 5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156" r:id="rId63" name="Option Button 6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mc:AlternateContent xmlns:mc="http://schemas.openxmlformats.org/markup-compatibility/2006">
          <mc:Choice Requires="x14">
            <control shapeId="4157" r:id="rId64" name="Group Box 6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158" r:id="rId65" name="Option Button 6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159" r:id="rId66" name="Option Button 6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160" r:id="rId67" name="Group Box 6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61" r:id="rId68" name="Option Button 6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62" r:id="rId69" name="Option Button 6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163" r:id="rId70" name="Group Box 6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64" r:id="rId71" name="Option Button 6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65" r:id="rId72" name="Option Button 6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166" r:id="rId73" name="Group Box 7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67" r:id="rId74" name="Option Button 71">
              <controlPr defaultSize="0" autoFill="0" autoLine="0" autoPict="0">
                <anchor moveWithCells="1">
                  <from>
                    <xdr:col>12</xdr:col>
                    <xdr:colOff>66675</xdr:colOff>
                    <xdr:row>12</xdr:row>
                    <xdr:rowOff>19050</xdr:rowOff>
                  </from>
                  <to>
                    <xdr:col>12</xdr:col>
                    <xdr:colOff>533400</xdr:colOff>
                    <xdr:row>12</xdr:row>
                    <xdr:rowOff>323850</xdr:rowOff>
                  </to>
                </anchor>
              </controlPr>
            </control>
          </mc:Choice>
        </mc:AlternateContent>
        <mc:AlternateContent xmlns:mc="http://schemas.openxmlformats.org/markup-compatibility/2006">
          <mc:Choice Requires="x14">
            <control shapeId="4168" r:id="rId75" name="Option Button 72">
              <controlPr defaultSize="0" autoFill="0" autoLine="0" autoPict="0">
                <anchor moveWithCells="1">
                  <from>
                    <xdr:col>13</xdr:col>
                    <xdr:colOff>57150</xdr:colOff>
                    <xdr:row>12</xdr:row>
                    <xdr:rowOff>19050</xdr:rowOff>
                  </from>
                  <to>
                    <xdr:col>13</xdr:col>
                    <xdr:colOff>533400</xdr:colOff>
                    <xdr:row>12</xdr:row>
                    <xdr:rowOff>333375</xdr:rowOff>
                  </to>
                </anchor>
              </controlPr>
            </control>
          </mc:Choice>
        </mc:AlternateContent>
        <mc:AlternateContent xmlns:mc="http://schemas.openxmlformats.org/markup-compatibility/2006">
          <mc:Choice Requires="x14">
            <control shapeId="4169" r:id="rId76" name="Group Box 7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170" r:id="rId77" name="Option Button 7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171" r:id="rId78" name="Option Button 7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172" r:id="rId79" name="Group Box 7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173" r:id="rId80" name="Option Button 7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174" r:id="rId81" name="Option Button 7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175" r:id="rId82" name="Group Box 7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176" r:id="rId83" name="Option Button 8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177" r:id="rId84" name="Option Button 8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178" r:id="rId85" name="Group Box 8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179" r:id="rId86" name="Option Button 8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180" r:id="rId87" name="Option Button 8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181" r:id="rId88" name="Group Box 8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182" r:id="rId89" name="Option Button 8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183" r:id="rId90" name="Option Button 8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184" r:id="rId91" name="Group Box 8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185" r:id="rId92" name="Option Button 8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186" r:id="rId93" name="Option Button 9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mc:AlternateContent xmlns:mc="http://schemas.openxmlformats.org/markup-compatibility/2006">
          <mc:Choice Requires="x14">
            <control shapeId="4187" r:id="rId94" name="Group Box 9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188" r:id="rId95" name="Option Button 9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189" r:id="rId96" name="Option Button 9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190" r:id="rId97" name="Group Box 9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91" r:id="rId98" name="Option Button 9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92" r:id="rId99" name="Option Button 9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193" r:id="rId100" name="Group Box 9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94" r:id="rId101" name="Option Button 9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95" r:id="rId102" name="Option Button 9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196" r:id="rId103" name="Group Box 10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97" r:id="rId104" name="Option Button 101">
              <controlPr defaultSize="0" autoFill="0" autoLine="0" autoPict="0">
                <anchor moveWithCells="1">
                  <from>
                    <xdr:col>12</xdr:col>
                    <xdr:colOff>66675</xdr:colOff>
                    <xdr:row>12</xdr:row>
                    <xdr:rowOff>19050</xdr:rowOff>
                  </from>
                  <to>
                    <xdr:col>12</xdr:col>
                    <xdr:colOff>533400</xdr:colOff>
                    <xdr:row>12</xdr:row>
                    <xdr:rowOff>323850</xdr:rowOff>
                  </to>
                </anchor>
              </controlPr>
            </control>
          </mc:Choice>
        </mc:AlternateContent>
        <mc:AlternateContent xmlns:mc="http://schemas.openxmlformats.org/markup-compatibility/2006">
          <mc:Choice Requires="x14">
            <control shapeId="4198" r:id="rId105" name="Option Button 102">
              <controlPr defaultSize="0" autoFill="0" autoLine="0" autoPict="0">
                <anchor moveWithCells="1">
                  <from>
                    <xdr:col>13</xdr:col>
                    <xdr:colOff>57150</xdr:colOff>
                    <xdr:row>12</xdr:row>
                    <xdr:rowOff>19050</xdr:rowOff>
                  </from>
                  <to>
                    <xdr:col>13</xdr:col>
                    <xdr:colOff>533400</xdr:colOff>
                    <xdr:row>12</xdr:row>
                    <xdr:rowOff>333375</xdr:rowOff>
                  </to>
                </anchor>
              </controlPr>
            </control>
          </mc:Choice>
        </mc:AlternateContent>
        <mc:AlternateContent xmlns:mc="http://schemas.openxmlformats.org/markup-compatibility/2006">
          <mc:Choice Requires="x14">
            <control shapeId="4199" r:id="rId106" name="Group Box 10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200" r:id="rId107" name="Option Button 10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201" r:id="rId108" name="Option Button 10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202" r:id="rId109" name="Group Box 10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203" r:id="rId110" name="Option Button 10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204" r:id="rId111" name="Option Button 10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205" r:id="rId112" name="Group Box 10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206" r:id="rId113" name="Option Button 11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207" r:id="rId114" name="Option Button 11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208" r:id="rId115" name="Group Box 11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209" r:id="rId116" name="Option Button 11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210" r:id="rId117" name="Option Button 11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211" r:id="rId118" name="Group Box 11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212" r:id="rId119" name="Option Button 11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213" r:id="rId120" name="Option Button 11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214" r:id="rId121" name="Group Box 11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215" r:id="rId122" name="Option Button 11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216" r:id="rId123" name="Option Button 12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mc:AlternateContent xmlns:mc="http://schemas.openxmlformats.org/markup-compatibility/2006">
          <mc:Choice Requires="x14">
            <control shapeId="4217" r:id="rId124" name="Group Box 12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218" r:id="rId125" name="Option Button 12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219" r:id="rId126" name="Option Button 12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220" r:id="rId127" name="Group Box 12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221" r:id="rId128" name="Option Button 12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222" r:id="rId129" name="Option Button 12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223" r:id="rId130" name="Group Box 12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224" r:id="rId131" name="Option Button 12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225" r:id="rId132" name="Option Button 12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226" r:id="rId133" name="Group Box 13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227" r:id="rId134" name="Option Button 131">
              <controlPr defaultSize="0" autoFill="0" autoLine="0" autoPict="0">
                <anchor moveWithCells="1">
                  <from>
                    <xdr:col>12</xdr:col>
                    <xdr:colOff>66675</xdr:colOff>
                    <xdr:row>12</xdr:row>
                    <xdr:rowOff>19050</xdr:rowOff>
                  </from>
                  <to>
                    <xdr:col>12</xdr:col>
                    <xdr:colOff>533400</xdr:colOff>
                    <xdr:row>12</xdr:row>
                    <xdr:rowOff>323850</xdr:rowOff>
                  </to>
                </anchor>
              </controlPr>
            </control>
          </mc:Choice>
        </mc:AlternateContent>
        <mc:AlternateContent xmlns:mc="http://schemas.openxmlformats.org/markup-compatibility/2006">
          <mc:Choice Requires="x14">
            <control shapeId="4228" r:id="rId135" name="Option Button 132">
              <controlPr defaultSize="0" autoFill="0" autoLine="0" autoPict="0">
                <anchor moveWithCells="1">
                  <from>
                    <xdr:col>13</xdr:col>
                    <xdr:colOff>57150</xdr:colOff>
                    <xdr:row>12</xdr:row>
                    <xdr:rowOff>19050</xdr:rowOff>
                  </from>
                  <to>
                    <xdr:col>13</xdr:col>
                    <xdr:colOff>533400</xdr:colOff>
                    <xdr:row>12</xdr:row>
                    <xdr:rowOff>333375</xdr:rowOff>
                  </to>
                </anchor>
              </controlPr>
            </control>
          </mc:Choice>
        </mc:AlternateContent>
        <mc:AlternateContent xmlns:mc="http://schemas.openxmlformats.org/markup-compatibility/2006">
          <mc:Choice Requires="x14">
            <control shapeId="4229" r:id="rId136" name="Group Box 13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230" r:id="rId137" name="Option Button 13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231" r:id="rId138" name="Option Button 13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232" r:id="rId139" name="Group Box 13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233" r:id="rId140" name="Option Button 13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234" r:id="rId141" name="Option Button 13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235" r:id="rId142" name="Group Box 13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236" r:id="rId143" name="Option Button 14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237" r:id="rId144" name="Option Button 14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238" r:id="rId145" name="Group Box 14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239" r:id="rId146" name="Option Button 14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240" r:id="rId147" name="Option Button 14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241" r:id="rId148" name="Group Box 14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242" r:id="rId149" name="Option Button 14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243" r:id="rId150" name="Option Button 14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244" r:id="rId151" name="Group Box 14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245" r:id="rId152" name="Option Button 14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246" r:id="rId153" name="Option Button 15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8CD848C23F374E82F1C501FC5202DB" ma:contentTypeVersion="0" ma:contentTypeDescription="Create a new document." ma:contentTypeScope="" ma:versionID="cd50e582d94784a96fe3f6a5afb63be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47E3DA-5698-49A4-92EA-B6C4521E51D0}">
  <ds:schemaRefs>
    <ds:schemaRef ds:uri="http://www.w3.org/XML/1998/namespace"/>
    <ds:schemaRef ds:uri="http://purl.org/dc/terms/"/>
    <ds:schemaRef ds:uri="http://schemas.microsoft.com/office/2006/metadata/properties"/>
    <ds:schemaRef ds:uri="http://purl.org/dc/elements/1.1/"/>
    <ds:schemaRef ds:uri="http://purl.org/dc/dcmitype/"/>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A06E73D1-1D2F-4165-AE3C-0DA4687C7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54E7A1D-D733-4215-B5BA-4564572BE7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Plan</vt:lpstr>
      <vt:lpstr>Raport_revizuire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Bogdan Moldovan</cp:lastModifiedBy>
  <cp:lastPrinted>2022-11-04T09:10:40Z</cp:lastPrinted>
  <dcterms:created xsi:type="dcterms:W3CDTF">2013-06-27T08:19:59Z</dcterms:created>
  <dcterms:modified xsi:type="dcterms:W3CDTF">2023-02-20T11:11:27Z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0x010100FB8CD848C23F374E82F1C501FC5202DB</vt:lpwstr>
  </property>
</Properties>
</file>