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F:\My Drive\state functii si planuri invatamant\planuri invatamant 2023-2024\"/>
    </mc:Choice>
  </mc:AlternateContent>
  <xr:revisionPtr revIDLastSave="0" documentId="13_ncr:1_{4EA1EE3D-5C92-4956-9B48-67237FD0FDFA}" xr6:coauthVersionLast="47" xr6:coauthVersionMax="47" xr10:uidLastSave="{00000000-0000-0000-0000-000000000000}"/>
  <bookViews>
    <workbookView xWindow="165" yWindow="330" windowWidth="19590" windowHeight="16665" xr2:uid="{00000000-000D-0000-FFFF-FFFF00000000}"/>
  </bookViews>
  <sheets>
    <sheet name="Plan" sheetId="1" r:id="rId1"/>
    <sheet name="Raport_revizuire" sheetId="4" r:id="rId2"/>
    <sheet name="Sheet2" sheetId="2" r:id="rId3"/>
    <sheet name="Sheet3" sheetId="3"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55" i="1" l="1"/>
  <c r="J155" i="1"/>
  <c r="K155" i="1"/>
  <c r="L155" i="1"/>
  <c r="M155" i="1"/>
  <c r="Q155" i="1"/>
  <c r="R155" i="1"/>
  <c r="S155" i="1"/>
  <c r="T123" i="1" l="1"/>
  <c r="S123" i="1"/>
  <c r="R123" i="1"/>
  <c r="Q123" i="1"/>
  <c r="L124" i="1"/>
  <c r="M124" i="1"/>
  <c r="K124" i="1"/>
  <c r="M123" i="1"/>
  <c r="L123" i="1"/>
  <c r="K123" i="1"/>
  <c r="J123" i="1"/>
  <c r="P122" i="1" l="1"/>
  <c r="P121" i="1"/>
  <c r="N122" i="1"/>
  <c r="N121" i="1"/>
  <c r="O121" i="1" l="1"/>
  <c r="P123" i="1"/>
  <c r="P124" i="1"/>
  <c r="N124" i="1"/>
  <c r="N123" i="1"/>
  <c r="O122" i="1"/>
  <c r="O124" i="1" l="1"/>
  <c r="O123" i="1"/>
  <c r="M269" i="1"/>
  <c r="L269" i="1"/>
  <c r="K269" i="1"/>
  <c r="S268" i="1"/>
  <c r="R268" i="1"/>
  <c r="Q268" i="1"/>
  <c r="M268" i="1"/>
  <c r="L268" i="1"/>
  <c r="K268" i="1"/>
  <c r="J268" i="1"/>
  <c r="P265" i="1"/>
  <c r="N265" i="1"/>
  <c r="P264" i="1"/>
  <c r="N264" i="1"/>
  <c r="P262" i="1"/>
  <c r="N262" i="1"/>
  <c r="P261" i="1"/>
  <c r="N261" i="1"/>
  <c r="P259" i="1"/>
  <c r="N259" i="1"/>
  <c r="P258" i="1"/>
  <c r="N258" i="1"/>
  <c r="M246" i="1"/>
  <c r="L246" i="1"/>
  <c r="K246" i="1"/>
  <c r="S245" i="1"/>
  <c r="R245" i="1"/>
  <c r="Q245" i="1"/>
  <c r="M245" i="1"/>
  <c r="L245" i="1"/>
  <c r="K245" i="1"/>
  <c r="J245" i="1"/>
  <c r="P242" i="1"/>
  <c r="N242" i="1"/>
  <c r="P241" i="1"/>
  <c r="N241" i="1"/>
  <c r="P239" i="1"/>
  <c r="N239" i="1"/>
  <c r="P238" i="1"/>
  <c r="N238" i="1"/>
  <c r="P236" i="1"/>
  <c r="N236" i="1"/>
  <c r="P235" i="1"/>
  <c r="N235" i="1"/>
  <c r="K247" i="1" l="1"/>
  <c r="O235" i="1"/>
  <c r="O238" i="1"/>
  <c r="O259" i="1"/>
  <c r="N245" i="1"/>
  <c r="O239" i="1"/>
  <c r="N269" i="1"/>
  <c r="O261" i="1"/>
  <c r="O262" i="1"/>
  <c r="O236" i="1"/>
  <c r="O242" i="1"/>
  <c r="P269" i="1"/>
  <c r="N268" i="1"/>
  <c r="O264" i="1"/>
  <c r="P246" i="1"/>
  <c r="O241" i="1"/>
  <c r="O265" i="1"/>
  <c r="K270" i="1"/>
  <c r="P268" i="1"/>
  <c r="O258" i="1"/>
  <c r="N246" i="1"/>
  <c r="P245" i="1"/>
  <c r="P102" i="1"/>
  <c r="P101" i="1"/>
  <c r="O246" i="1" l="1"/>
  <c r="N247" i="1" s="1"/>
  <c r="O245" i="1"/>
  <c r="O269" i="1"/>
  <c r="N270" i="1" s="1"/>
  <c r="O268" i="1"/>
  <c r="P83" i="1"/>
  <c r="T88" i="1" l="1"/>
  <c r="J107" i="1" l="1"/>
  <c r="N83" i="1" l="1"/>
  <c r="O83" i="1" s="1"/>
  <c r="T77" i="1" l="1"/>
  <c r="T63" i="1" l="1"/>
  <c r="T42" i="1"/>
  <c r="M223" i="1" l="1"/>
  <c r="L223" i="1"/>
  <c r="K223" i="1"/>
  <c r="S222" i="1"/>
  <c r="R222" i="1"/>
  <c r="Q222" i="1"/>
  <c r="M222" i="1"/>
  <c r="L222" i="1"/>
  <c r="K222" i="1"/>
  <c r="J222" i="1"/>
  <c r="P218" i="1"/>
  <c r="N218" i="1"/>
  <c r="P212" i="1"/>
  <c r="N212" i="1"/>
  <c r="P216" i="1"/>
  <c r="N216" i="1"/>
  <c r="P219" i="1"/>
  <c r="N219" i="1"/>
  <c r="P215" i="1"/>
  <c r="N215" i="1"/>
  <c r="P213" i="1"/>
  <c r="N213" i="1"/>
  <c r="O216" i="1" l="1"/>
  <c r="N222" i="1"/>
  <c r="P222" i="1"/>
  <c r="N223" i="1"/>
  <c r="P223" i="1"/>
  <c r="K224" i="1"/>
  <c r="O218" i="1"/>
  <c r="O212" i="1"/>
  <c r="O219" i="1"/>
  <c r="O213" i="1"/>
  <c r="O215" i="1"/>
  <c r="O223" i="1" l="1"/>
  <c r="N224" i="1" s="1"/>
  <c r="O222" i="1"/>
  <c r="U29" i="1" l="1"/>
  <c r="U28" i="1"/>
  <c r="M108" i="1" l="1"/>
  <c r="L108" i="1"/>
  <c r="K108" i="1"/>
  <c r="S107" i="1"/>
  <c r="R107" i="1"/>
  <c r="Q107" i="1"/>
  <c r="M107" i="1"/>
  <c r="L107" i="1"/>
  <c r="K107" i="1"/>
  <c r="P106" i="1"/>
  <c r="N106" i="1"/>
  <c r="P105" i="1"/>
  <c r="N105" i="1"/>
  <c r="P104" i="1"/>
  <c r="N102" i="1"/>
  <c r="P99" i="1"/>
  <c r="N99" i="1"/>
  <c r="P87" i="1"/>
  <c r="P86" i="1"/>
  <c r="P85" i="1"/>
  <c r="P84" i="1"/>
  <c r="P155" i="1" s="1"/>
  <c r="P62" i="1"/>
  <c r="N62" i="1"/>
  <c r="A182" i="1"/>
  <c r="J182" i="1"/>
  <c r="K182" i="1"/>
  <c r="L182" i="1"/>
  <c r="M182" i="1"/>
  <c r="N182" i="1"/>
  <c r="O182" i="1"/>
  <c r="P182" i="1"/>
  <c r="Q182" i="1"/>
  <c r="R182" i="1"/>
  <c r="S182" i="1"/>
  <c r="O105" i="1" l="1"/>
  <c r="O106" i="1"/>
  <c r="O99" i="1"/>
  <c r="O102" i="1"/>
  <c r="O62" i="1"/>
  <c r="S191" i="1"/>
  <c r="R191" i="1"/>
  <c r="Q191" i="1"/>
  <c r="P191" i="1"/>
  <c r="O191" i="1"/>
  <c r="N191" i="1"/>
  <c r="M191" i="1"/>
  <c r="L191" i="1"/>
  <c r="K191" i="1"/>
  <c r="J191" i="1"/>
  <c r="A191" i="1"/>
  <c r="S190" i="1"/>
  <c r="R190" i="1"/>
  <c r="Q190" i="1"/>
  <c r="P190" i="1"/>
  <c r="O190" i="1"/>
  <c r="N190" i="1"/>
  <c r="M190" i="1"/>
  <c r="L190" i="1"/>
  <c r="K190" i="1"/>
  <c r="J190" i="1"/>
  <c r="A190" i="1"/>
  <c r="S189" i="1"/>
  <c r="R189" i="1"/>
  <c r="Q189" i="1"/>
  <c r="P189" i="1"/>
  <c r="O189" i="1"/>
  <c r="N189" i="1"/>
  <c r="M189" i="1"/>
  <c r="L189" i="1"/>
  <c r="K189" i="1"/>
  <c r="J189" i="1"/>
  <c r="A189" i="1"/>
  <c r="S188" i="1"/>
  <c r="R188" i="1"/>
  <c r="Q188" i="1"/>
  <c r="P188" i="1"/>
  <c r="O188" i="1"/>
  <c r="N188" i="1"/>
  <c r="M188" i="1"/>
  <c r="L188" i="1"/>
  <c r="K188" i="1"/>
  <c r="J188" i="1"/>
  <c r="A188" i="1"/>
  <c r="S185" i="1"/>
  <c r="R185" i="1"/>
  <c r="Q185" i="1"/>
  <c r="P185" i="1"/>
  <c r="O185" i="1"/>
  <c r="N185" i="1"/>
  <c r="M185" i="1"/>
  <c r="L185" i="1"/>
  <c r="K185" i="1"/>
  <c r="J185" i="1"/>
  <c r="A185" i="1"/>
  <c r="S184" i="1"/>
  <c r="R184" i="1"/>
  <c r="Q184" i="1"/>
  <c r="P184" i="1"/>
  <c r="O184" i="1"/>
  <c r="N184" i="1"/>
  <c r="M184" i="1"/>
  <c r="L184" i="1"/>
  <c r="K184" i="1"/>
  <c r="J184" i="1"/>
  <c r="A184" i="1"/>
  <c r="S183" i="1"/>
  <c r="R183" i="1"/>
  <c r="Q183" i="1"/>
  <c r="P183" i="1"/>
  <c r="O183" i="1"/>
  <c r="N183" i="1"/>
  <c r="M183" i="1"/>
  <c r="L183" i="1"/>
  <c r="K183" i="1"/>
  <c r="J183" i="1"/>
  <c r="A183" i="1"/>
  <c r="S181" i="1"/>
  <c r="R181" i="1"/>
  <c r="Q181" i="1"/>
  <c r="P181" i="1"/>
  <c r="O181" i="1"/>
  <c r="N181" i="1"/>
  <c r="M181" i="1"/>
  <c r="L181" i="1"/>
  <c r="K181" i="1"/>
  <c r="J181" i="1"/>
  <c r="A181" i="1"/>
  <c r="S180" i="1"/>
  <c r="R180" i="1"/>
  <c r="Q180" i="1"/>
  <c r="M180" i="1"/>
  <c r="L180" i="1"/>
  <c r="K180" i="1"/>
  <c r="J180" i="1"/>
  <c r="A180" i="1"/>
  <c r="S179" i="1"/>
  <c r="R179" i="1"/>
  <c r="Q179" i="1"/>
  <c r="P179" i="1"/>
  <c r="O179" i="1"/>
  <c r="N179" i="1"/>
  <c r="M179" i="1"/>
  <c r="L179" i="1"/>
  <c r="K179" i="1"/>
  <c r="J179" i="1"/>
  <c r="A179" i="1"/>
  <c r="S178" i="1"/>
  <c r="R178" i="1"/>
  <c r="Q178" i="1"/>
  <c r="P178" i="1"/>
  <c r="O178" i="1"/>
  <c r="N178" i="1"/>
  <c r="M178" i="1"/>
  <c r="L178" i="1"/>
  <c r="K178" i="1"/>
  <c r="J178" i="1"/>
  <c r="A178" i="1"/>
  <c r="S177" i="1"/>
  <c r="R177" i="1"/>
  <c r="Q177" i="1"/>
  <c r="P177" i="1"/>
  <c r="O177" i="1"/>
  <c r="N177" i="1"/>
  <c r="M177" i="1"/>
  <c r="L177" i="1"/>
  <c r="K177" i="1"/>
  <c r="J177" i="1"/>
  <c r="A177" i="1"/>
  <c r="S176" i="1"/>
  <c r="R176" i="1"/>
  <c r="Q176" i="1"/>
  <c r="P176" i="1"/>
  <c r="O176" i="1"/>
  <c r="N176" i="1"/>
  <c r="M176" i="1"/>
  <c r="L176" i="1"/>
  <c r="K176" i="1"/>
  <c r="J176" i="1"/>
  <c r="A176" i="1"/>
  <c r="S175" i="1"/>
  <c r="R175" i="1"/>
  <c r="Q175" i="1"/>
  <c r="P175" i="1"/>
  <c r="O175" i="1"/>
  <c r="N175" i="1"/>
  <c r="M175" i="1"/>
  <c r="L175" i="1"/>
  <c r="K175" i="1"/>
  <c r="J175" i="1"/>
  <c r="A175" i="1"/>
  <c r="S174" i="1"/>
  <c r="R174" i="1"/>
  <c r="Q174" i="1"/>
  <c r="M174" i="1"/>
  <c r="L174" i="1"/>
  <c r="K174" i="1"/>
  <c r="J174" i="1"/>
  <c r="A174" i="1"/>
  <c r="S173" i="1"/>
  <c r="R173" i="1"/>
  <c r="Q173" i="1"/>
  <c r="M173" i="1"/>
  <c r="L173" i="1"/>
  <c r="K173" i="1"/>
  <c r="J173" i="1"/>
  <c r="A173" i="1"/>
  <c r="S172" i="1"/>
  <c r="R172" i="1"/>
  <c r="Q172" i="1"/>
  <c r="M172" i="1"/>
  <c r="L172" i="1"/>
  <c r="K172" i="1"/>
  <c r="J172" i="1"/>
  <c r="A172" i="1"/>
  <c r="S171" i="1"/>
  <c r="R171" i="1"/>
  <c r="Q171" i="1"/>
  <c r="M171" i="1"/>
  <c r="L171" i="1"/>
  <c r="K171" i="1"/>
  <c r="J171" i="1"/>
  <c r="A171" i="1"/>
  <c r="S170" i="1"/>
  <c r="R170" i="1"/>
  <c r="Q170" i="1"/>
  <c r="M170" i="1"/>
  <c r="L170" i="1"/>
  <c r="K170" i="1"/>
  <c r="J170" i="1"/>
  <c r="A170" i="1"/>
  <c r="S169" i="1"/>
  <c r="R169" i="1"/>
  <c r="Q169" i="1"/>
  <c r="M169" i="1"/>
  <c r="L169" i="1"/>
  <c r="K169" i="1"/>
  <c r="J169" i="1"/>
  <c r="A169" i="1"/>
  <c r="S158" i="1"/>
  <c r="R158" i="1"/>
  <c r="Q158" i="1"/>
  <c r="P158" i="1"/>
  <c r="M158" i="1"/>
  <c r="L158" i="1"/>
  <c r="K158" i="1"/>
  <c r="J158" i="1"/>
  <c r="A158" i="1"/>
  <c r="S157" i="1"/>
  <c r="R157" i="1"/>
  <c r="Q157" i="1"/>
  <c r="P157" i="1"/>
  <c r="M157" i="1"/>
  <c r="L157" i="1"/>
  <c r="K157" i="1"/>
  <c r="J157" i="1"/>
  <c r="A157" i="1"/>
  <c r="S156" i="1"/>
  <c r="R156" i="1"/>
  <c r="Q156" i="1"/>
  <c r="M156" i="1"/>
  <c r="L156" i="1"/>
  <c r="K156" i="1"/>
  <c r="J156" i="1"/>
  <c r="A156" i="1"/>
  <c r="S154" i="1"/>
  <c r="R154" i="1"/>
  <c r="Q154" i="1"/>
  <c r="P154" i="1"/>
  <c r="O154" i="1"/>
  <c r="N154" i="1"/>
  <c r="M154" i="1"/>
  <c r="L154" i="1"/>
  <c r="K154" i="1"/>
  <c r="J154" i="1"/>
  <c r="A154" i="1"/>
  <c r="S151" i="1"/>
  <c r="R151" i="1"/>
  <c r="Q151" i="1"/>
  <c r="P151" i="1"/>
  <c r="O151" i="1"/>
  <c r="N151" i="1"/>
  <c r="M151" i="1"/>
  <c r="L151" i="1"/>
  <c r="K151" i="1"/>
  <c r="J151" i="1"/>
  <c r="A151" i="1"/>
  <c r="S150" i="1"/>
  <c r="R150" i="1"/>
  <c r="Q150" i="1"/>
  <c r="P150" i="1"/>
  <c r="O150" i="1"/>
  <c r="N150" i="1"/>
  <c r="M150" i="1"/>
  <c r="L150" i="1"/>
  <c r="K150" i="1"/>
  <c r="J150" i="1"/>
  <c r="A150" i="1"/>
  <c r="S149" i="1"/>
  <c r="R149" i="1"/>
  <c r="Q149" i="1"/>
  <c r="P149" i="1"/>
  <c r="O149" i="1"/>
  <c r="N149" i="1"/>
  <c r="M149" i="1"/>
  <c r="L149" i="1"/>
  <c r="K149" i="1"/>
  <c r="J149" i="1"/>
  <c r="A149" i="1"/>
  <c r="S148" i="1"/>
  <c r="R148" i="1"/>
  <c r="Q148" i="1"/>
  <c r="P148" i="1"/>
  <c r="O148" i="1"/>
  <c r="N148" i="1"/>
  <c r="M148" i="1"/>
  <c r="L148" i="1"/>
  <c r="K148" i="1"/>
  <c r="J148" i="1"/>
  <c r="A148" i="1"/>
  <c r="S147" i="1"/>
  <c r="R147" i="1"/>
  <c r="Q147" i="1"/>
  <c r="P147" i="1"/>
  <c r="O147" i="1"/>
  <c r="N147" i="1"/>
  <c r="M147" i="1"/>
  <c r="L147" i="1"/>
  <c r="K147" i="1"/>
  <c r="J147" i="1"/>
  <c r="A147" i="1"/>
  <c r="S146" i="1"/>
  <c r="R146" i="1"/>
  <c r="Q146" i="1"/>
  <c r="P146" i="1"/>
  <c r="O146" i="1"/>
  <c r="N146" i="1"/>
  <c r="M146" i="1"/>
  <c r="L146" i="1"/>
  <c r="K146" i="1"/>
  <c r="J146" i="1"/>
  <c r="A146" i="1"/>
  <c r="S145" i="1"/>
  <c r="R145" i="1"/>
  <c r="Q145" i="1"/>
  <c r="P145" i="1"/>
  <c r="O145" i="1"/>
  <c r="N145" i="1"/>
  <c r="M145" i="1"/>
  <c r="L145" i="1"/>
  <c r="K145" i="1"/>
  <c r="J145" i="1"/>
  <c r="A145" i="1"/>
  <c r="S144" i="1"/>
  <c r="R144" i="1"/>
  <c r="Q144" i="1"/>
  <c r="M144" i="1"/>
  <c r="L144" i="1"/>
  <c r="K144" i="1"/>
  <c r="J144" i="1"/>
  <c r="A144" i="1"/>
  <c r="S143" i="1"/>
  <c r="R143" i="1"/>
  <c r="Q143" i="1"/>
  <c r="M143" i="1"/>
  <c r="L143" i="1"/>
  <c r="K143" i="1"/>
  <c r="J143" i="1"/>
  <c r="A143" i="1"/>
  <c r="S142" i="1"/>
  <c r="R142" i="1"/>
  <c r="Q142" i="1"/>
  <c r="M142" i="1"/>
  <c r="L142" i="1"/>
  <c r="K142" i="1"/>
  <c r="J142" i="1"/>
  <c r="A142" i="1"/>
  <c r="S141" i="1"/>
  <c r="R141" i="1"/>
  <c r="Q141" i="1"/>
  <c r="M141" i="1"/>
  <c r="L141" i="1"/>
  <c r="K141" i="1"/>
  <c r="J141" i="1"/>
  <c r="A141" i="1"/>
  <c r="S140" i="1"/>
  <c r="R140" i="1"/>
  <c r="Q140" i="1"/>
  <c r="M140" i="1"/>
  <c r="L140" i="1"/>
  <c r="K140" i="1"/>
  <c r="J140" i="1"/>
  <c r="A140" i="1"/>
  <c r="S139" i="1"/>
  <c r="R139" i="1"/>
  <c r="Q139" i="1"/>
  <c r="M139" i="1"/>
  <c r="L139" i="1"/>
  <c r="K139" i="1"/>
  <c r="J139" i="1"/>
  <c r="A139" i="1"/>
  <c r="S138" i="1"/>
  <c r="R138" i="1"/>
  <c r="Q138" i="1"/>
  <c r="M138" i="1"/>
  <c r="L138" i="1"/>
  <c r="K138" i="1"/>
  <c r="J138" i="1"/>
  <c r="A138" i="1"/>
  <c r="S137" i="1"/>
  <c r="R137" i="1"/>
  <c r="Q137" i="1"/>
  <c r="M137" i="1"/>
  <c r="L137" i="1"/>
  <c r="K137" i="1"/>
  <c r="J137" i="1"/>
  <c r="A137" i="1"/>
  <c r="S136" i="1"/>
  <c r="R136" i="1"/>
  <c r="Q136" i="1"/>
  <c r="M136" i="1"/>
  <c r="L136" i="1"/>
  <c r="K136" i="1"/>
  <c r="J136" i="1"/>
  <c r="A136" i="1"/>
  <c r="S135" i="1"/>
  <c r="R135" i="1"/>
  <c r="Q135" i="1"/>
  <c r="M135" i="1"/>
  <c r="L135" i="1"/>
  <c r="K135" i="1"/>
  <c r="J135" i="1"/>
  <c r="A135" i="1"/>
  <c r="K125" i="1" l="1"/>
  <c r="N125" i="1" l="1"/>
  <c r="N40" i="1" l="1"/>
  <c r="N172" i="1" s="1"/>
  <c r="P40" i="1"/>
  <c r="P172" i="1" s="1"/>
  <c r="S192" i="1"/>
  <c r="R192" i="1"/>
  <c r="Q192" i="1"/>
  <c r="M192" i="1"/>
  <c r="L192" i="1"/>
  <c r="K192" i="1"/>
  <c r="J192" i="1"/>
  <c r="P192" i="1"/>
  <c r="N192" i="1"/>
  <c r="S186" i="1"/>
  <c r="R186" i="1"/>
  <c r="Q186" i="1"/>
  <c r="M186" i="1"/>
  <c r="L186" i="1"/>
  <c r="K186" i="1"/>
  <c r="J186" i="1"/>
  <c r="S159" i="1"/>
  <c r="R159" i="1"/>
  <c r="Q159" i="1"/>
  <c r="M159" i="1"/>
  <c r="L159" i="1"/>
  <c r="K159" i="1"/>
  <c r="J159" i="1"/>
  <c r="S152" i="1"/>
  <c r="R152" i="1"/>
  <c r="Q152" i="1"/>
  <c r="M152" i="1"/>
  <c r="L152" i="1"/>
  <c r="K152" i="1"/>
  <c r="J152" i="1"/>
  <c r="P98" i="1"/>
  <c r="N95" i="1"/>
  <c r="N96" i="1"/>
  <c r="N104" i="1"/>
  <c r="O104" i="1" s="1"/>
  <c r="P57" i="1"/>
  <c r="N57" i="1"/>
  <c r="P56" i="1"/>
  <c r="N56" i="1"/>
  <c r="N101" i="1"/>
  <c r="N98" i="1"/>
  <c r="P96" i="1"/>
  <c r="P95" i="1"/>
  <c r="S88" i="1"/>
  <c r="R88" i="1"/>
  <c r="Q88" i="1"/>
  <c r="M88" i="1"/>
  <c r="L88" i="1"/>
  <c r="K88" i="1"/>
  <c r="J88" i="1"/>
  <c r="N87" i="1"/>
  <c r="N158" i="1" s="1"/>
  <c r="N86" i="1"/>
  <c r="N157" i="1" s="1"/>
  <c r="N85" i="1"/>
  <c r="N84" i="1"/>
  <c r="N155" i="1" s="1"/>
  <c r="S77" i="1"/>
  <c r="R77" i="1"/>
  <c r="Q77" i="1"/>
  <c r="M77" i="1"/>
  <c r="L77" i="1"/>
  <c r="K77" i="1"/>
  <c r="J77" i="1"/>
  <c r="P76" i="1"/>
  <c r="P144" i="1" s="1"/>
  <c r="N76" i="1"/>
  <c r="N144" i="1" s="1"/>
  <c r="P75" i="1"/>
  <c r="P143" i="1" s="1"/>
  <c r="N75" i="1"/>
  <c r="N143" i="1" s="1"/>
  <c r="P74" i="1"/>
  <c r="P142" i="1" s="1"/>
  <c r="N74" i="1"/>
  <c r="N142" i="1" s="1"/>
  <c r="P73" i="1"/>
  <c r="P141" i="1" s="1"/>
  <c r="N73" i="1"/>
  <c r="N141" i="1" s="1"/>
  <c r="P72" i="1"/>
  <c r="P174" i="1" s="1"/>
  <c r="N72" i="1"/>
  <c r="N174" i="1" s="1"/>
  <c r="P71" i="1"/>
  <c r="N71" i="1"/>
  <c r="N140" i="1" s="1"/>
  <c r="S63" i="1"/>
  <c r="R63" i="1"/>
  <c r="Q63" i="1"/>
  <c r="M63" i="1"/>
  <c r="L63" i="1"/>
  <c r="K63" i="1"/>
  <c r="J63" i="1"/>
  <c r="P61" i="1"/>
  <c r="N61" i="1"/>
  <c r="P60" i="1"/>
  <c r="N60" i="1"/>
  <c r="P59" i="1"/>
  <c r="N59" i="1"/>
  <c r="P58" i="1"/>
  <c r="N58" i="1"/>
  <c r="P55" i="1"/>
  <c r="P138" i="1" s="1"/>
  <c r="N55" i="1"/>
  <c r="N138" i="1" s="1"/>
  <c r="P54" i="1"/>
  <c r="P137" i="1" s="1"/>
  <c r="N54" i="1"/>
  <c r="N137" i="1" s="1"/>
  <c r="P53" i="1"/>
  <c r="P173" i="1" s="1"/>
  <c r="N53" i="1"/>
  <c r="N173" i="1" s="1"/>
  <c r="P52" i="1"/>
  <c r="P136" i="1" s="1"/>
  <c r="N52" i="1"/>
  <c r="N136" i="1" s="1"/>
  <c r="N41" i="1"/>
  <c r="N39" i="1"/>
  <c r="N171" i="1" s="1"/>
  <c r="N38" i="1"/>
  <c r="N170" i="1" s="1"/>
  <c r="N37" i="1"/>
  <c r="N169" i="1" s="1"/>
  <c r="K42" i="1"/>
  <c r="P41" i="1"/>
  <c r="P39" i="1"/>
  <c r="P171" i="1" s="1"/>
  <c r="P38" i="1"/>
  <c r="P170" i="1" s="1"/>
  <c r="S42" i="1"/>
  <c r="R42" i="1"/>
  <c r="Q42" i="1"/>
  <c r="P37" i="1"/>
  <c r="P169" i="1" s="1"/>
  <c r="M42" i="1"/>
  <c r="L42" i="1"/>
  <c r="J42" i="1"/>
  <c r="P135" i="1" l="1"/>
  <c r="P140" i="1"/>
  <c r="O95" i="1"/>
  <c r="O76" i="1"/>
  <c r="O144" i="1" s="1"/>
  <c r="U88" i="1"/>
  <c r="U63" i="1"/>
  <c r="R201" i="1"/>
  <c r="R203" i="1" s="1"/>
  <c r="U42" i="1"/>
  <c r="N77" i="1"/>
  <c r="O5" i="1" s="1"/>
  <c r="U5" i="1" s="1"/>
  <c r="N135" i="1"/>
  <c r="S201" i="1"/>
  <c r="S203" i="1" s="1"/>
  <c r="U77" i="1"/>
  <c r="O96" i="1"/>
  <c r="N107" i="1"/>
  <c r="N108" i="1"/>
  <c r="J202" i="1" s="1"/>
  <c r="P107" i="1"/>
  <c r="P108" i="1"/>
  <c r="J160" i="1"/>
  <c r="O57" i="1"/>
  <c r="P77" i="1"/>
  <c r="R193" i="1"/>
  <c r="O53" i="1"/>
  <c r="O173" i="1" s="1"/>
  <c r="O54" i="1"/>
  <c r="O137" i="1" s="1"/>
  <c r="O55" i="1"/>
  <c r="O138" i="1" s="1"/>
  <c r="O59" i="1"/>
  <c r="O73" i="1"/>
  <c r="O141" i="1" s="1"/>
  <c r="O74" i="1"/>
  <c r="O142" i="1" s="1"/>
  <c r="O98" i="1"/>
  <c r="M160" i="1"/>
  <c r="K160" i="1"/>
  <c r="R160" i="1"/>
  <c r="K193" i="1"/>
  <c r="M194" i="1"/>
  <c r="M193" i="1"/>
  <c r="K161" i="1"/>
  <c r="M161" i="1"/>
  <c r="N180" i="1"/>
  <c r="N186" i="1" s="1"/>
  <c r="N194" i="1" s="1"/>
  <c r="N156" i="1"/>
  <c r="N159" i="1" s="1"/>
  <c r="N139" i="1"/>
  <c r="P63" i="1"/>
  <c r="O84" i="1"/>
  <c r="O155" i="1" s="1"/>
  <c r="O86" i="1"/>
  <c r="O157" i="1" s="1"/>
  <c r="O101" i="1"/>
  <c r="P180" i="1"/>
  <c r="P186" i="1" s="1"/>
  <c r="P156" i="1"/>
  <c r="P159" i="1" s="1"/>
  <c r="P139" i="1"/>
  <c r="S193" i="1"/>
  <c r="O40" i="1"/>
  <c r="O172" i="1" s="1"/>
  <c r="N42" i="1"/>
  <c r="O4" i="1" s="1"/>
  <c r="U3" i="1" s="1"/>
  <c r="O37" i="1"/>
  <c r="O169" i="1" s="1"/>
  <c r="Q160" i="1"/>
  <c r="L193" i="1"/>
  <c r="O192" i="1"/>
  <c r="K194" i="1"/>
  <c r="O71" i="1"/>
  <c r="O39" i="1"/>
  <c r="O171" i="1" s="1"/>
  <c r="S160" i="1"/>
  <c r="N88" i="1"/>
  <c r="R5" i="1" s="1"/>
  <c r="U6" i="1" s="1"/>
  <c r="P42" i="1"/>
  <c r="O41" i="1"/>
  <c r="O52" i="1"/>
  <c r="O136" i="1" s="1"/>
  <c r="O38" i="1"/>
  <c r="O170" i="1" s="1"/>
  <c r="N63" i="1"/>
  <c r="R4" i="1" s="1"/>
  <c r="U4" i="1" s="1"/>
  <c r="O58" i="1"/>
  <c r="O60" i="1"/>
  <c r="O61" i="1"/>
  <c r="O72" i="1"/>
  <c r="O174" i="1" s="1"/>
  <c r="O75" i="1"/>
  <c r="O143" i="1" s="1"/>
  <c r="O85" i="1"/>
  <c r="O87" i="1"/>
  <c r="O158" i="1" s="1"/>
  <c r="O56" i="1"/>
  <c r="K109" i="1"/>
  <c r="J193" i="1"/>
  <c r="L194" i="1"/>
  <c r="Q193" i="1"/>
  <c r="P88" i="1"/>
  <c r="L160" i="1"/>
  <c r="L161" i="1"/>
  <c r="P152" i="1" l="1"/>
  <c r="P161" i="1" s="1"/>
  <c r="O135" i="1"/>
  <c r="O140" i="1"/>
  <c r="J201" i="1"/>
  <c r="N152" i="1"/>
  <c r="N160" i="1" s="1"/>
  <c r="H202" i="1"/>
  <c r="O107" i="1"/>
  <c r="O108" i="1"/>
  <c r="N193" i="1"/>
  <c r="K162" i="1"/>
  <c r="K195" i="1"/>
  <c r="O180" i="1"/>
  <c r="O186" i="1" s="1"/>
  <c r="O194" i="1" s="1"/>
  <c r="N195" i="1" s="1"/>
  <c r="O156" i="1"/>
  <c r="O159" i="1" s="1"/>
  <c r="O139" i="1"/>
  <c r="O152" i="1" s="1"/>
  <c r="O63" i="1"/>
  <c r="O42" i="1"/>
  <c r="O88" i="1"/>
  <c r="O77" i="1"/>
  <c r="P194" i="1"/>
  <c r="P193" i="1"/>
  <c r="P160" i="1" l="1"/>
  <c r="N109" i="1"/>
  <c r="L202" i="1"/>
  <c r="L201" i="1" s="1"/>
  <c r="L203" i="1" s="1"/>
  <c r="N161" i="1"/>
  <c r="O193" i="1"/>
  <c r="H201" i="1"/>
  <c r="J203" i="1"/>
  <c r="O161" i="1"/>
  <c r="O160" i="1"/>
  <c r="N202" i="1" l="1"/>
  <c r="U202" i="1" s="1"/>
  <c r="N162" i="1"/>
  <c r="N201" i="1"/>
  <c r="H203" i="1"/>
  <c r="P202" i="1" s="1"/>
  <c r="N203" i="1" l="1"/>
  <c r="P201" i="1"/>
  <c r="P203" i="1" s="1"/>
</calcChain>
</file>

<file path=xl/sharedStrings.xml><?xml version="1.0" encoding="utf-8"?>
<sst xmlns="http://schemas.openxmlformats.org/spreadsheetml/2006/main" count="603" uniqueCount="221">
  <si>
    <t xml:space="preserve">UNIVERSITATEA BABEŞ-BOLYAI CLUJ-NAPOCA
</t>
  </si>
  <si>
    <t>Şi:</t>
  </si>
  <si>
    <t>Activităţi didactice</t>
  </si>
  <si>
    <t>Sesiune de examene</t>
  </si>
  <si>
    <t>Vacanţă</t>
  </si>
  <si>
    <t>Sem I</t>
  </si>
  <si>
    <t>Sem II</t>
  </si>
  <si>
    <t>I</t>
  </si>
  <si>
    <t>V</t>
  </si>
  <si>
    <t>R</t>
  </si>
  <si>
    <t>Stagii de practică</t>
  </si>
  <si>
    <t xml:space="preserve">iarna </t>
  </si>
  <si>
    <t>prim</t>
  </si>
  <si>
    <t>vara</t>
  </si>
  <si>
    <t>Anul I</t>
  </si>
  <si>
    <t>Anul II</t>
  </si>
  <si>
    <t>II. DESFĂŞURAREA STUDIILOR (în număr de săptămani)</t>
  </si>
  <si>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</si>
  <si>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</si>
  <si>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</si>
  <si>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</si>
  <si>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</si>
  <si>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</si>
  <si>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</si>
  <si>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</si>
  <si>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</si>
  <si>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</si>
  <si>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</si>
  <si>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</si>
  <si>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</si>
  <si>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</si>
  <si>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</si>
  <si>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</si>
  <si>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</si>
  <si>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</si>
  <si>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</si>
  <si>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</si>
  <si>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</si>
  <si>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</si>
  <si>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</si>
  <si>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</si>
  <si>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</si>
  <si>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</si>
  <si>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</si>
  <si>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</si>
  <si>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</si>
  <si>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DISCIPLINE OPȚIONALE</t>
  </si>
  <si>
    <t>%</t>
  </si>
  <si>
    <t xml:space="preserve">TOTAL ORE FIZICE / TOTAL ORE ALOCATE STUDIULUI </t>
  </si>
  <si>
    <t>DISCIPLINE</t>
  </si>
  <si>
    <t>OBLIGATORII</t>
  </si>
  <si>
    <t>OPȚIONALE</t>
  </si>
  <si>
    <t>ORE FIZICE</t>
  </si>
  <si>
    <t>ORE ALOCATE STUDIULUI</t>
  </si>
  <si>
    <t>NR. DE CREDITE</t>
  </si>
  <si>
    <t>AN I</t>
  </si>
  <si>
    <t>AN II</t>
  </si>
  <si>
    <t>BILANȚ GENERAL</t>
  </si>
  <si>
    <r>
      <t xml:space="preserve">Durata studiilor: </t>
    </r>
    <r>
      <rPr>
        <b/>
        <sz val="10"/>
        <color indexed="8"/>
        <rFont val="Times New Roman"/>
        <family val="1"/>
      </rPr>
      <t>4 semestre</t>
    </r>
  </si>
  <si>
    <t>120 de credite din care:</t>
  </si>
  <si>
    <t>Semestrele 1 - 3 (14 săptămâni)</t>
  </si>
  <si>
    <t>Semestrul  4 (12 săptămâni)</t>
  </si>
  <si>
    <t>I. CERINŢE PENTRU OBŢINEREA DIPLOMEI DE MASTER</t>
  </si>
  <si>
    <r>
      <rPr>
        <b/>
        <sz val="10"/>
        <color indexed="8"/>
        <rFont val="Times New Roman"/>
        <family val="1"/>
      </rPr>
      <t>10</t>
    </r>
    <r>
      <rPr>
        <sz val="10"/>
        <color indexed="8"/>
        <rFont val="Times New Roman"/>
        <family val="1"/>
      </rPr>
      <t xml:space="preserve"> credite la examenul de susținere a disertației</t>
    </r>
  </si>
  <si>
    <t>XND 1101</t>
  </si>
  <si>
    <t>XND 1102</t>
  </si>
  <si>
    <t>XND 1203</t>
  </si>
  <si>
    <t>XND 1204</t>
  </si>
  <si>
    <t xml:space="preserve">TOTAL CREDITE / ORE PE SĂPTĂMÂNĂ / EVALUĂRI </t>
  </si>
  <si>
    <t xml:space="preserve">PROGRAM DE STUDII PSIHOPEDAGOGICE </t>
  </si>
  <si>
    <t>An I, Semestrul 1</t>
  </si>
  <si>
    <t>An I, Semestrul 2</t>
  </si>
  <si>
    <t>An II, Semestrul 3</t>
  </si>
  <si>
    <t>An II, Semestrul 4</t>
  </si>
  <si>
    <t>Pentru a ocupa posturi didactice în învăţământul liceal, postliceal şi universitar, absolvenţii trebuie să posede Certificat de absolvire a Programului se studii psihopedagogice, Nivelul II, a Departamentului pentru pregătirea personalului didactic. Disciplinelor Departamentului li se repartizează 30 de credite (+ 5 credite aferente examenului de absolvire)</t>
  </si>
  <si>
    <t>MODUL PEDAGOCIC - Nivelul II: 30 de credite ECTS  + 5 credite ECTS aferente examenului de absolvire</t>
  </si>
  <si>
    <t>DP</t>
  </si>
  <si>
    <t>DO</t>
  </si>
  <si>
    <t>XND 2305</t>
  </si>
  <si>
    <t>XND 2306</t>
  </si>
  <si>
    <t>DF – Discipline de extensie a pregătirii psihopedagogice fundamentale (obligatorii)</t>
  </si>
  <si>
    <t>DP – Discipline de extensie a pregătirii didactice şi practice de specialitate (obligatorii)</t>
  </si>
  <si>
    <t xml:space="preserve">DO - Discipline opţionale </t>
  </si>
  <si>
    <t>Verificați standardele specifice domeniului dumneavoastră pentru a evita incongruențele.</t>
  </si>
  <si>
    <t>ÎN TOATE TABELELE DIN ACEASTĂ MACHETĂ, TREBUIE SĂ INTRODUCEȚI  DATE NUMAI ÎN CELULELE MARCATE CU GALBEN</t>
  </si>
  <si>
    <t>Tabelele/rândurile necompletate se șterg sau se ascund (dacă afectează formulele) HIDE</t>
  </si>
  <si>
    <r>
      <rPr>
        <b/>
        <sz val="10"/>
        <color indexed="8"/>
        <rFont val="Times New Roman"/>
        <family val="1"/>
      </rPr>
      <t>IV.EXAMENUL DE DISERTAȚIE</t>
    </r>
    <r>
      <rPr>
        <sz val="10"/>
        <color indexed="8"/>
        <rFont val="Times New Roman"/>
        <family val="1"/>
      </rPr>
      <t xml:space="preserve"> - perioada iunie-iulie (1 săptămână)
Proba: Prezentarea şi susţinerea lucrării de disertație - 10 credite
</t>
    </r>
  </si>
  <si>
    <t>Titlul absolventului: MASTER</t>
  </si>
  <si>
    <t>DA</t>
  </si>
  <si>
    <t>DSIN</t>
  </si>
  <si>
    <t>DISCIPLINE DE APROFUNDARE (DA)</t>
  </si>
  <si>
    <t>DISCIPLINE  DE SINTEZĂ (DSIN)</t>
  </si>
  <si>
    <t>exemple</t>
  </si>
  <si>
    <t xml:space="preserve">acest tabel nu se modifica </t>
  </si>
  <si>
    <t>În contul a cel mult 3 discipline opţionale, studentul are dreptul să aleagă 3 discipline de la alte specializări ale facultăţilor din Universitatea „Babeş-Bolyai”, respectând condiționările din planurile de învățământ ale respectivelor specializări.</t>
  </si>
  <si>
    <t>Psihopedagogia adolescenţilor, tinerilor şi adulţilor/Psycho-pedagogy of teenagers, youth and adults</t>
  </si>
  <si>
    <t>Proiectarea şi managementul programelor educaţionale/Design and management of educational programmes</t>
  </si>
  <si>
    <t>Didactica domeniului şi dezvoltări în didactica specialităţii (învăţământ liceal, postliceal, universitar)/Field didactics and developments in the didactics of the specialization (high school, post-high school, higher education)</t>
  </si>
  <si>
    <t>Disciplină opțională 1/Optional discipline (1)</t>
  </si>
  <si>
    <t xml:space="preserve">Practică pedagogică (în învăţământul liceal, postliceal şi universitar)/Pre-service teaching practice (at high school, post-high school, higher education level)
</t>
  </si>
  <si>
    <t>Disciplină opțională 2/Optional discipline (2)</t>
  </si>
  <si>
    <t>Examen de absolvire: Nivelul II/Graduation exam: Level II</t>
  </si>
  <si>
    <t>Psihopedagogia adolescenţilor, tinerilor şi adulţilor/Serdülők, fiatalok és felnőttek pszichopedagógiája/Psycho-pedagogy of teenagers, youth and adults</t>
  </si>
  <si>
    <t>Proiectarea şi managementul programelor educaţionale/Oktatási programok tervezése és menedzsmentje/Design and management of educational programmes</t>
  </si>
  <si>
    <t>Didactica domeniului şi dezvoltări în didactica specialităţii (învăţământ liceal, postliceal, universitar)/A tudományterület didaktikája, szakmódszetan a líceumi, postliceális és egyetemi oktatásban/Field didactics and developments in the didactics of the specialization (high school, post-high school, higher education)</t>
  </si>
  <si>
    <t>Disciplină opțională 1/Opcionális tantárgy I./Optional discipline (1)</t>
  </si>
  <si>
    <t xml:space="preserve">Practică pedagogică (în învăţământul liceal, postliceal şi universitar)/Pedagógiai gyakorlat (líceumi, posztliceális és egyetemi oktatás)/Pre-service teaching practice (at high school, post-high school, higher education level)
</t>
  </si>
  <si>
    <t>Disciplină opțională 2/Opcionális tantárgy II./Optional discipline (2)</t>
  </si>
  <si>
    <t>Examen de absolvire: Nivelul II/II-es modul záróvizsga/Graduation exam: Level II</t>
  </si>
  <si>
    <t>Psihopedagogia adolescenţilor, tinerilor şi adulţilor/Psychologie und Pädagogik der Jugendlichen und der Erwachsenen/Psycho-pedagogy of teenagers, youth and adults</t>
  </si>
  <si>
    <t>Proiectarea şi managementul programelor educaţionale/Design und Management von Bildungsprogrammen/Design and management of educational programmes</t>
  </si>
  <si>
    <t>Didactica domeniului şi dezvoltări în didactica specialităţii (învăţământ liceal, postliceal, universitar)/Die Fachdidaktik und Entwicklungen in der Fachdidaktik (Oberstufe, Hochschule)/Field didactics and developments in the didactics of the specialization (high school, post-high school, higher education)</t>
  </si>
  <si>
    <t>Disciplină opțională 1/Wahlfach (1)/Optional discipline (1)</t>
  </si>
  <si>
    <t xml:space="preserve">Practică pedagogică (în învăţământul liceal, postliceal şi universitar)/Sculpraktikum (Oberstufe, Hochschule)/Pre-service teaching practice (at high school, post-high school, higher education level)
</t>
  </si>
  <si>
    <t>Disciplină opțională 2/Wahlfach (2)/Optional discipline (2)</t>
  </si>
  <si>
    <t>Examen de absolvire: Nivelul II/Abschlussprüfung: Niveau II/Graduation exam: Level II</t>
  </si>
  <si>
    <t xml:space="preserve"> Pentru actualizarea planului de învățământ, au fost organizate consultări cu studenții</t>
  </si>
  <si>
    <t xml:space="preserve"> Propuneri și sugestii ale studenților cu privire la îmbunătățirea planurilor de învățământ</t>
  </si>
  <si>
    <t xml:space="preserve">Propunerea a fost implementată </t>
  </si>
  <si>
    <t>Conform Art. 14 al Regulamentului ECTS, niciun student nu poate fi obligat, prin prevederile planului de învățământ, la frecventarea a mai mult de 6-7 discipline pe semestru în vederea acumulării celor 30 de credite.</t>
  </si>
  <si>
    <t>Denumirile cursurilor din planurile de învățământ vor apărea în limba româna, în limba programului de studiu, dar și în limba engleză (în cazul programelor în altă limbă decât engleza și al celor în limba română).</t>
  </si>
  <si>
    <t>FAU000X</t>
  </si>
  <si>
    <t>FEU000X</t>
  </si>
  <si>
    <t>Semestrul 1/Semestrul 2/Semestrul 3/Semestrul 4</t>
  </si>
  <si>
    <t>Un student poate alege o disciplină facultativă transversală o singură dată pe parcursul unui ciclu de studii, în oricare din semestrele în care aceasta este predată. Atunci când studentul introduce o disciplină facultativă transversală în Contractul Anual de Studii, litera X din codul disciplinei va fi înlocuită cu numărul semestrului în care disciplina este studiată (1, 2, 3, 4, 5 sau 6).</t>
  </si>
  <si>
    <t>Fundamente de antreprenoriat/Fundamentals of Entrepreneurship</t>
  </si>
  <si>
    <t>Fundamente de educație umanistă (Teoria argumentării)/Fundamentals of Humanities (Argumentation Theory)</t>
  </si>
  <si>
    <t>FACULTATEA DE  ŞTIINŢE POLITICE, ADMINISTRATIVE ŞI ALE COMUNICĂRII</t>
  </si>
  <si>
    <t>Domeniul: ŞTIINŢE ADMINISTRATIVE</t>
  </si>
  <si>
    <r>
      <t>Specializarea/Programul de studiu:</t>
    </r>
    <r>
      <rPr>
        <b/>
        <sz val="11"/>
        <color indexed="8"/>
        <rFont val="Times New Roman"/>
        <family val="1"/>
      </rPr>
      <t xml:space="preserve"> Management și politici publice</t>
    </r>
  </si>
  <si>
    <r>
      <t xml:space="preserve">Limba de predare: </t>
    </r>
    <r>
      <rPr>
        <b/>
        <sz val="11"/>
        <color indexed="8"/>
        <rFont val="Times New Roman"/>
        <family val="1"/>
        <charset val="238"/>
      </rPr>
      <t>Maghiară</t>
    </r>
  </si>
  <si>
    <t>Tipul specializării/programului de master: profesional</t>
  </si>
  <si>
    <r>
      <rPr>
        <b/>
        <sz val="10"/>
        <color indexed="8"/>
        <rFont val="Times New Roman"/>
        <family val="1"/>
      </rPr>
      <t xml:space="preserve">97 </t>
    </r>
    <r>
      <rPr>
        <sz val="10"/>
        <color indexed="8"/>
        <rFont val="Times New Roman"/>
        <family val="1"/>
      </rPr>
      <t>de credite la disciplinele obligatorii;</t>
    </r>
  </si>
  <si>
    <r>
      <rPr>
        <b/>
        <sz val="10"/>
        <color indexed="8"/>
        <rFont val="Times New Roman"/>
        <family val="1"/>
      </rPr>
      <t>23</t>
    </r>
    <r>
      <rPr>
        <sz val="10"/>
        <color indexed="8"/>
        <rFont val="Times New Roman"/>
        <family val="1"/>
      </rPr>
      <t xml:space="preserve"> de credite la disciplinele opţionale;</t>
    </r>
  </si>
  <si>
    <t>Sem. 1: Se alege  o disciplină din pachetul: UMX2101</t>
  </si>
  <si>
    <t>Sem. 2: Se alege  o disciplină din pachetul: UMX2202</t>
  </si>
  <si>
    <t>Sem. 3: Se alege  o disciplină din pachetul: UMX2303</t>
  </si>
  <si>
    <t>Sem. 4: Se alege  o disciplină din pachetul: UMX2404</t>
  </si>
  <si>
    <r>
      <rPr>
        <b/>
        <sz val="10"/>
        <color indexed="8"/>
        <rFont val="Times New Roman"/>
        <family val="1"/>
      </rPr>
      <t>VI.  UNIVERSITĂŢI DE REFERINȚĂ DIN TOP 500 :</t>
    </r>
    <r>
      <rPr>
        <sz val="10"/>
        <color indexed="8"/>
        <rFont val="Times New Roman"/>
        <family val="1"/>
      </rPr>
      <t xml:space="preserve">
Catholic University Leuven, Fac. of Social Sciences;  University of Leiden, Department of Public Administration; Corvinus University of Budapest , Faculty of Economics, Department of Public Policy and Management</t>
    </r>
  </si>
  <si>
    <t>UMM2167</t>
  </si>
  <si>
    <t>Introducere în studiul administrației publice / Közügyek elméleti alapjai / Introduction to public administration study</t>
  </si>
  <si>
    <t>UMM2168</t>
  </si>
  <si>
    <t>Economie publică / Közösségi gazdaságtan / Public economics</t>
  </si>
  <si>
    <t>UMM2169</t>
  </si>
  <si>
    <t>Management și leadership / Menedzsment és leadership / Management and leadership</t>
  </si>
  <si>
    <t>UMM2170</t>
  </si>
  <si>
    <t xml:space="preserve">Drept administrativ comparat / Közigazgatási jog komparatív aspektusból / Comparative administrative law </t>
  </si>
  <si>
    <t>UMX2101</t>
  </si>
  <si>
    <t>Curs opțional 1 / Választható kurzus 1 / Optional 1</t>
  </si>
  <si>
    <t>UMM2273</t>
  </si>
  <si>
    <t>Sisteme administrative comparate / Összehasonlító közigazgatástan / Comparative administrative systems</t>
  </si>
  <si>
    <t>UMM2274</t>
  </si>
  <si>
    <t>Politici publice comparate / Összehasonlító közpolitikák / Comparative public policy</t>
  </si>
  <si>
    <t>UMM2275</t>
  </si>
  <si>
    <t>Tehnici de cercetare empirică / Empírikus kutatási módszerek / Empirical research techniques</t>
  </si>
  <si>
    <t>UMM2276</t>
  </si>
  <si>
    <t>Practica profesională / Szakmai gyakorlat /Practicum</t>
  </si>
  <si>
    <t>UMX2202</t>
  </si>
  <si>
    <t xml:space="preserve">Curs opțional 2 / Választható kurzus 2 / Optional 2 </t>
  </si>
  <si>
    <t>UMM2379</t>
  </si>
  <si>
    <t>Finanţarea proiectelor publice din surse ale Uniunii Europene / EU támogatások, pályázatírás és menedzsment / Financing public projects from EU sources</t>
  </si>
  <si>
    <t>UMM2380</t>
  </si>
  <si>
    <t>Sisteme de integritate în instituții publice / Etika a közszolgáltatásban / Integrity systems in public institutions</t>
  </si>
  <si>
    <t>UMM2381</t>
  </si>
  <si>
    <t xml:space="preserve">Management financiar comunitar / Közösségi pénzügyi menedzsment / Community financial management </t>
  </si>
  <si>
    <t>UMM2382</t>
  </si>
  <si>
    <t>Comunicarea externă a instituțiilor publice / Közintézmények kommunikációja / External communication of public institutions</t>
  </si>
  <si>
    <t>UMM2383</t>
  </si>
  <si>
    <t>Instituţii şi politici ale Uniunii Europene / Európai Unió intézményrendszere és politikái/ Institutions and policies of the European Union</t>
  </si>
  <si>
    <t>UMX2303</t>
  </si>
  <si>
    <t>Curs opțional 3 (limba engleză) / Választható kurzus 3 / Optional 3 (in english)</t>
  </si>
  <si>
    <t>UMM2485</t>
  </si>
  <si>
    <t xml:space="preserve">Evaluarea programelor / Program kiértékelés / Program evaluation </t>
  </si>
  <si>
    <t>UMM2486</t>
  </si>
  <si>
    <t xml:space="preserve">Analiza politicilor publice / Közpolitika kiértékelés / Public policy analysis </t>
  </si>
  <si>
    <t>UMM2487</t>
  </si>
  <si>
    <t>Elaborarea lucrării de dizertație / Szakszeminárium - Diplomamunka / Elaboration of the dissertation thesis</t>
  </si>
  <si>
    <t>UMM2488</t>
  </si>
  <si>
    <t>Managementul informaţiei în sectorul public / Információmenedzsment a közszektorban / Information management in the public sector</t>
  </si>
  <si>
    <t>UMX2404</t>
  </si>
  <si>
    <t>Curs opțional 4 (limba engleză) / Választható kurzus 4 / Optional course 4 (in english)</t>
  </si>
  <si>
    <t>UMM2171</t>
  </si>
  <si>
    <t>Organizaţii neguvernamentale, economie socială şi societate civilă / Nonprofit szervezetek, szociális gazdaság, civil társadalom / NGO's, social economy and civil society</t>
  </si>
  <si>
    <t>UMMnnnn</t>
  </si>
  <si>
    <t>Curs nenominalizat oferit de alte secţii sau facultăţi / Nem megnevezett kurzus más tagozatrol vagy karról / Unnamed course offered by other departments or faculties</t>
  </si>
  <si>
    <t>UMM2277</t>
  </si>
  <si>
    <t xml:space="preserve">Noul management public / Új közintézmény menedszment / New Public Management </t>
  </si>
  <si>
    <t>UMEnnnn</t>
  </si>
  <si>
    <t>UME2316</t>
  </si>
  <si>
    <t>UME2428</t>
  </si>
  <si>
    <t xml:space="preserve">DISCIPLINE FACULTATIVE TRANSVERSALE </t>
  </si>
  <si>
    <t>RAPORT DE REVIZUIRE A PLANULUI DE ÎNVĂȚĂMÂNT VALABIL ÎNCEPÂND DIN ANUL UNIVERSITAR 2021-2022</t>
  </si>
  <si>
    <t>1. Imbunatatirea aptitudinilor si competențelor de cercetare socială</t>
  </si>
  <si>
    <t>2. Adaptarea curriculei la oportunitățile pieței muncii clujene (cu o importanta componenta de sector privat în domenii aferente serviciilor si industriilor creative)</t>
  </si>
  <si>
    <t xml:space="preserve">3. Prezentarea principalelor concepte teoretice din perspectiva modurilor în care influențează întelegerea realității (cu accent pe intelegerea utilității și aplicabilității acestora). </t>
  </si>
  <si>
    <t xml:space="preserve"> Pentru actualizarea planului de învățământ, au fost organizate consultări cu principalii angajatori ai absolvenților / autorități locale</t>
  </si>
  <si>
    <t xml:space="preserve"> Propuneri și sugestii ale angajatorilor / autorităților locale cu privire la îmbunătățirea planurilor de învățământ</t>
  </si>
  <si>
    <t>1. Imbunatatirea cunostintelor si abilitatilor absolventilor de a elabora politici publice</t>
  </si>
  <si>
    <t>2. Imbunatirea capacitatii de analiză pe teme specifice administrației publice locale, legate de furnizarea serviciilor publice către cetățeni</t>
  </si>
  <si>
    <t>3. Imbunatatirea aptitudinilor si competentelor digitale ale studenților</t>
  </si>
  <si>
    <t>4. Imbunatatirea aptitudinilor si competențelor antreprenoriale.</t>
  </si>
  <si>
    <t>5. Creșterea nivelului de implicare al studenților în activități sociale și voluntariat prin formarea de abilitati si competente specifice</t>
  </si>
  <si>
    <t xml:space="preserve"> Lista angajatorilor / autorităților locale consultați(te)</t>
  </si>
  <si>
    <t>1. Primaria Cluj-Napoca</t>
  </si>
  <si>
    <t>2. Consiliul Judetean Cluj</t>
  </si>
  <si>
    <t>3. Primaria Cluj-Napoca</t>
  </si>
  <si>
    <t>4. Companii private (Sykes, Arobs Transilvania, NTT Data)</t>
  </si>
  <si>
    <t>5. ONGuri (Fundatia Danis)</t>
  </si>
  <si>
    <t>CURS OPȚIONAL 1 (An I, Semestrul 1) - (COD PACHET UMX2101</t>
  </si>
  <si>
    <t>CURS OPȚIONAL 2 (An I, Semestrul 2)- (COD PACHET  UMX2202)</t>
  </si>
  <si>
    <t>CURS OPȚIONAL 3 (An II, Semestrul 3)- (COD PACHET UMX2303)</t>
  </si>
  <si>
    <t>CURS OPȚIONAL 4 (An II, Semestrul 4)- (COD PACHET UMX2404)</t>
  </si>
  <si>
    <t>Marketing public (SLIPS)  / Public marketing (SLIPS)</t>
  </si>
  <si>
    <t>UME2007</t>
  </si>
  <si>
    <t>Introducere în planificare urbană (CDUP) / Introduction to urban planning (CDUP)</t>
  </si>
  <si>
    <t>UME2002</t>
  </si>
  <si>
    <t xml:space="preserve">Living lab: concept, abordare și metodologie  / Living lab: concept, approach and methodology </t>
  </si>
  <si>
    <t>Metode aplicate de analiza urbana (CDUP) / Applied Methods of Urban Analysis (CDUP)</t>
  </si>
  <si>
    <t>UME2018</t>
  </si>
  <si>
    <t>Antreprenoriat și economie socială (NGO) / Social entrepreneurship and economics (NGO)</t>
  </si>
  <si>
    <t>PLAN DE ÎNVĂŢĂMÂNT  valabil începând din anul universitar 2023-2024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</si>
</sst>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charset val="238"/>
      <scheme val="minor"/>
    </font>
    <font>
      <sz val="10"/>
      <color indexed="8"/>
      <name val="Times New Roman"/>
      <family val="1"/>
    </font>
    <font>
      <b/>
      <sz val="10"/>
      <color indexed="8"/>
      <name val="Times New Roman"/>
      <family val="1"/>
    </font>
    <font>
      <sz val="10"/>
      <color indexed="9"/>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b/>
      <sz val="10"/>
      <color theme="1"/>
      <name val="Times New Roman"/>
      <family val="1"/>
    </font>
    <font>
      <sz val="10"/>
      <color theme="1"/>
      <name val="Times New Roman"/>
      <family val="1"/>
    </font>
    <font>
      <b/>
      <sz val="10"/>
      <color rgb="FFFF0000"/>
      <name val="Times New Roman"/>
      <family val="1"/>
    </font>
    <font>
      <b/>
      <sz val="10"/>
      <name val="Times New Roman"/>
      <family val="1"/>
    </font>
    <font>
      <sz val="14"/>
      <color indexed="8"/>
      <name val="Times New Roman"/>
      <family val="1"/>
    </font>
    <font>
      <sz val="14"/>
      <color theme="1"/>
      <name val="Calibri"/>
      <family val="2"/>
      <charset val="238"/>
      <scheme val="minor"/>
    </font>
    <font>
      <sz val="10"/>
      <color rgb="FFFF0000"/>
      <name val="Times New Roman"/>
      <family val="1"/>
    </font>
    <font>
      <sz val="10"/>
      <name val="Times New Roman"/>
      <family val="1"/>
    </font>
    <font>
      <sz val="11"/>
      <name val="Calibri"/>
      <family val="2"/>
      <charset val="238"/>
      <scheme val="minor"/>
    </font>
    <font>
      <sz val="8"/>
      <color rgb="FF000000"/>
      <name val="Segoe UI"/>
      <family val="2"/>
    </font>
    <font>
      <b/>
      <sz val="11"/>
      <color theme="1"/>
      <name val="Calibri"/>
      <family val="2"/>
      <charset val="238"/>
      <scheme val="minor"/>
    </font>
    <font>
      <sz val="11"/>
      <color indexed="8"/>
      <name val="Times New Roman"/>
      <family val="1"/>
    </font>
    <font>
      <b/>
      <sz val="11"/>
      <color indexed="8"/>
      <name val="Times New Roman"/>
      <family val="1"/>
      <charset val="238"/>
    </font>
    <font>
      <sz val="10"/>
      <color indexed="8"/>
      <name val="Times New Roman"/>
      <family val="1"/>
      <charset val="238"/>
    </font>
  </fonts>
  <fills count="10">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rgb="FFFF0000"/>
        <bgColor indexed="64"/>
      </patternFill>
    </fill>
    <fill>
      <patternFill patternType="solid">
        <fgColor theme="0"/>
        <bgColor indexed="64"/>
      </patternFill>
    </fill>
    <fill>
      <patternFill patternType="solid">
        <fgColor rgb="FF00B050"/>
        <bgColor indexed="64"/>
      </patternFill>
    </fill>
    <fill>
      <patternFill patternType="solid">
        <fgColor rgb="FF00B0F0"/>
        <bgColor indexed="64"/>
      </patternFill>
    </fill>
    <fill>
      <patternFill patternType="solid">
        <fgColor rgb="FFFFFF00"/>
        <bgColor indexed="64"/>
      </patternFill>
    </fill>
    <fill>
      <patternFill patternType="solid">
        <fgColor theme="6" tint="0.599963377788628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1">
    <xf numFmtId="0" fontId="0" fillId="0" borderId="0"/>
  </cellStyleXfs>
  <cellXfs count="312">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2" xfId="0" applyFont="1" applyBorder="1" applyProtection="1">
      <protection locked="0"/>
    </xf>
    <xf numFmtId="0" fontId="1"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5" fillId="0" borderId="0" xfId="0" applyFont="1" applyProtection="1">
      <protection locked="0"/>
    </xf>
    <xf numFmtId="0" fontId="7"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Alignment="1" applyProtection="1">
      <alignment horizontal="left" vertical="center" wrapText="1"/>
      <protection locked="0"/>
    </xf>
    <xf numFmtId="1" fontId="2" fillId="0" borderId="0" xfId="0" applyNumberFormat="1" applyFont="1" applyAlignment="1" applyProtection="1">
      <alignment horizontal="center" vertical="center"/>
      <protection locked="0"/>
    </xf>
    <xf numFmtId="1" fontId="2" fillId="0" borderId="0" xfId="0" applyNumberFormat="1" applyFont="1" applyAlignment="1" applyProtection="1">
      <alignment horizontal="center"/>
      <protection locked="0"/>
    </xf>
    <xf numFmtId="2" fontId="1" fillId="0" borderId="0" xfId="0" applyNumberFormat="1" applyFont="1" applyAlignment="1" applyProtection="1">
      <alignment horizontal="center" vertical="center"/>
      <protection locked="0"/>
    </xf>
    <xf numFmtId="0" fontId="1" fillId="0" borderId="0" xfId="0" applyFont="1" applyAlignment="1" applyProtection="1">
      <alignment horizontal="center" vertical="center"/>
      <protection locked="0"/>
    </xf>
    <xf numFmtId="0" fontId="3" fillId="0" borderId="0" xfId="0" applyFont="1" applyProtection="1">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lignment horizontal="center" vertical="center"/>
    </xf>
    <xf numFmtId="1" fontId="1" fillId="0" borderId="1" xfId="0" applyNumberFormat="1" applyFont="1" applyBorder="1" applyAlignment="1">
      <alignment horizontal="center" vertical="center"/>
    </xf>
    <xf numFmtId="0" fontId="2" fillId="0" borderId="1" xfId="0" applyFont="1" applyBorder="1" applyAlignment="1">
      <alignment horizontal="center" vertical="center"/>
    </xf>
    <xf numFmtId="0" fontId="1" fillId="0" borderId="1" xfId="0" applyFont="1" applyBorder="1"/>
    <xf numFmtId="1" fontId="2" fillId="0" borderId="1" xfId="0" applyNumberFormat="1" applyFont="1" applyBorder="1" applyAlignment="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protection locked="0"/>
    </xf>
    <xf numFmtId="164" fontId="1" fillId="0" borderId="1" xfId="0" applyNumberFormat="1" applyFont="1" applyBorder="1" applyAlignment="1">
      <alignment horizontal="center" vertical="center"/>
    </xf>
    <xf numFmtId="0" fontId="2" fillId="0" borderId="1" xfId="0" applyFont="1" applyBorder="1" applyAlignment="1">
      <alignment horizontal="center" vertical="center" wrapText="1"/>
    </xf>
    <xf numFmtId="0" fontId="1" fillId="3" borderId="1" xfId="0" applyFont="1" applyFill="1" applyBorder="1" applyAlignment="1" applyProtection="1">
      <alignment horizontal="left" vertical="center"/>
      <protection locked="0"/>
    </xf>
    <xf numFmtId="0" fontId="1" fillId="0" borderId="1" xfId="0" applyFont="1" applyBorder="1" applyAlignment="1">
      <alignment horizontal="left" vertical="center"/>
    </xf>
    <xf numFmtId="0" fontId="1" fillId="0" borderId="4" xfId="0" applyFont="1" applyBorder="1" applyAlignment="1" applyProtection="1">
      <alignment horizontal="center" vertical="center" wrapText="1"/>
      <protection locked="0"/>
    </xf>
    <xf numFmtId="0" fontId="2" fillId="0" borderId="4" xfId="0" applyFont="1" applyBorder="1" applyProtection="1">
      <protection locked="0"/>
    </xf>
    <xf numFmtId="0" fontId="8" fillId="0" borderId="1" xfId="0" applyFont="1" applyBorder="1" applyAlignment="1">
      <alignment horizontal="center" vertical="center" wrapText="1"/>
    </xf>
    <xf numFmtId="0" fontId="9" fillId="0" borderId="1" xfId="0" applyFont="1" applyBorder="1" applyAlignment="1">
      <alignment horizontal="center" vertical="center"/>
    </xf>
    <xf numFmtId="0" fontId="8" fillId="0" borderId="1" xfId="0" applyFont="1" applyBorder="1" applyAlignment="1">
      <alignment horizontal="center" vertical="center"/>
    </xf>
    <xf numFmtId="1" fontId="1" fillId="5" borderId="1" xfId="0" applyNumberFormat="1" applyFont="1" applyFill="1" applyBorder="1" applyAlignment="1" applyProtection="1">
      <alignment horizontal="center" vertical="center" wrapText="1"/>
      <protection locked="0"/>
    </xf>
    <xf numFmtId="1" fontId="2" fillId="5" borderId="1" xfId="0" applyNumberFormat="1" applyFont="1" applyFill="1" applyBorder="1" applyAlignment="1">
      <alignment horizontal="center" vertical="center"/>
    </xf>
    <xf numFmtId="0" fontId="2" fillId="5" borderId="3" xfId="0" applyFont="1" applyFill="1" applyBorder="1" applyAlignment="1" applyProtection="1">
      <alignment horizontal="center" vertical="center"/>
      <protection locked="0"/>
    </xf>
    <xf numFmtId="1" fontId="11" fillId="5" borderId="1" xfId="0" applyNumberFormat="1" applyFont="1" applyFill="1" applyBorder="1" applyAlignment="1">
      <alignment horizontal="center" vertical="center"/>
    </xf>
    <xf numFmtId="0" fontId="1" fillId="0" borderId="1" xfId="0" applyFont="1" applyBorder="1" applyAlignment="1">
      <alignment horizontal="center"/>
    </xf>
    <xf numFmtId="0" fontId="14" fillId="0" borderId="0" xfId="0" applyFont="1" applyProtection="1">
      <protection locked="0"/>
    </xf>
    <xf numFmtId="1" fontId="1" fillId="5" borderId="1" xfId="0" applyNumberFormat="1" applyFont="1" applyFill="1" applyBorder="1" applyAlignment="1" applyProtection="1">
      <alignment horizontal="left" vertical="center" wrapText="1"/>
      <protection locked="0"/>
    </xf>
    <xf numFmtId="1" fontId="1" fillId="5" borderId="1" xfId="0" applyNumberFormat="1" applyFont="1" applyFill="1" applyBorder="1" applyAlignment="1">
      <alignment horizontal="center" vertical="center" wrapText="1"/>
    </xf>
    <xf numFmtId="0" fontId="9" fillId="0" borderId="1" xfId="0" applyFont="1" applyBorder="1" applyAlignment="1">
      <alignment horizontal="center" vertical="center" wrapText="1"/>
    </xf>
    <xf numFmtId="1" fontId="2" fillId="5" borderId="1" xfId="0" applyNumberFormat="1" applyFont="1" applyFill="1" applyBorder="1" applyAlignment="1">
      <alignment horizontal="center" vertical="center" wrapText="1"/>
    </xf>
    <xf numFmtId="1" fontId="11" fillId="5" borderId="1" xfId="0" applyNumberFormat="1" applyFont="1" applyFill="1" applyBorder="1" applyAlignment="1">
      <alignment horizontal="center" vertical="center" wrapText="1"/>
    </xf>
    <xf numFmtId="0" fontId="2" fillId="5" borderId="3" xfId="0" applyFont="1" applyFill="1" applyBorder="1" applyAlignment="1" applyProtection="1">
      <alignment horizontal="center" vertical="center" wrapText="1"/>
      <protection locked="0"/>
    </xf>
    <xf numFmtId="0" fontId="0" fillId="0" borderId="0" xfId="0" applyAlignment="1">
      <alignment horizontal="center"/>
    </xf>
    <xf numFmtId="0" fontId="1" fillId="8" borderId="1" xfId="0" applyFont="1" applyFill="1" applyBorder="1" applyAlignment="1" applyProtection="1">
      <alignment horizontal="center" vertical="center"/>
      <protection locked="0"/>
    </xf>
    <xf numFmtId="0" fontId="2" fillId="0" borderId="0" xfId="0" applyFont="1" applyAlignment="1">
      <alignment horizontal="left" vertical="center" wrapText="1"/>
    </xf>
    <xf numFmtId="1" fontId="2" fillId="0" borderId="0" xfId="0" applyNumberFormat="1" applyFont="1" applyAlignment="1">
      <alignment horizontal="center" vertical="center"/>
    </xf>
    <xf numFmtId="1" fontId="2" fillId="0" borderId="0" xfId="0" applyNumberFormat="1" applyFont="1" applyAlignment="1">
      <alignment horizontal="center"/>
    </xf>
    <xf numFmtId="2" fontId="1" fillId="0" borderId="0" xfId="0" applyNumberFormat="1" applyFont="1" applyAlignment="1">
      <alignment horizontal="center" vertical="center"/>
    </xf>
    <xf numFmtId="1" fontId="15" fillId="3" borderId="1" xfId="0" applyNumberFormat="1" applyFont="1" applyFill="1" applyBorder="1" applyAlignment="1" applyProtection="1">
      <alignment horizontal="left" vertical="center"/>
      <protection locked="0"/>
    </xf>
    <xf numFmtId="0" fontId="2" fillId="0" borderId="0" xfId="0" applyFont="1" applyAlignment="1">
      <alignment horizontal="center" vertical="center"/>
    </xf>
    <xf numFmtId="0" fontId="1" fillId="0" borderId="0" xfId="0" applyFont="1" applyAlignment="1">
      <alignment horizontal="center"/>
    </xf>
    <xf numFmtId="0" fontId="0" fillId="0" borderId="0" xfId="0" applyAlignment="1">
      <alignment horizontal="left" vertical="center" wrapText="1"/>
    </xf>
    <xf numFmtId="0" fontId="15" fillId="3" borderId="1" xfId="0" applyFont="1" applyFill="1" applyBorder="1" applyAlignment="1" applyProtection="1">
      <alignment horizontal="center" vertical="center" wrapText="1"/>
      <protection locked="0"/>
    </xf>
    <xf numFmtId="49" fontId="15" fillId="3"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left" vertical="center"/>
      <protection locked="0"/>
    </xf>
    <xf numFmtId="0" fontId="21" fillId="3" borderId="1" xfId="0" applyFont="1" applyFill="1" applyBorder="1" applyAlignment="1" applyProtection="1">
      <alignment horizontal="center" vertical="center"/>
      <protection locked="0"/>
    </xf>
    <xf numFmtId="0" fontId="2" fillId="0" borderId="0" xfId="0" applyFont="1" applyAlignment="1" applyProtection="1">
      <alignment horizontal="left" vertical="center"/>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1" xfId="0" applyFont="1" applyBorder="1" applyProtection="1">
      <protection locked="0"/>
    </xf>
    <xf numFmtId="0" fontId="1" fillId="2" borderId="1" xfId="0" applyFont="1" applyFill="1" applyBorder="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2" fontId="1" fillId="0" borderId="9" xfId="0" applyNumberFormat="1" applyFont="1" applyBorder="1" applyAlignment="1">
      <alignment horizontal="center" vertical="center"/>
    </xf>
    <xf numFmtId="2" fontId="1" fillId="0" borderId="4" xfId="0" applyNumberFormat="1" applyFont="1" applyBorder="1" applyAlignment="1">
      <alignment horizontal="center" vertical="center"/>
    </xf>
    <xf numFmtId="2" fontId="1" fillId="0" borderId="10" xfId="0" applyNumberFormat="1" applyFont="1" applyBorder="1" applyAlignment="1">
      <alignment horizontal="center" vertical="center"/>
    </xf>
    <xf numFmtId="2" fontId="1" fillId="0" borderId="11" xfId="0" applyNumberFormat="1" applyFont="1" applyBorder="1" applyAlignment="1">
      <alignment horizontal="center" vertical="center"/>
    </xf>
    <xf numFmtId="2" fontId="1" fillId="0" borderId="7" xfId="0" applyNumberFormat="1" applyFont="1" applyBorder="1" applyAlignment="1">
      <alignment horizontal="center" vertical="center"/>
    </xf>
    <xf numFmtId="2" fontId="1" fillId="0" borderId="8" xfId="0" applyNumberFormat="1" applyFont="1" applyBorder="1" applyAlignment="1">
      <alignment horizontal="center" vertical="center"/>
    </xf>
    <xf numFmtId="1" fontId="2" fillId="0" borderId="2" xfId="0" applyNumberFormat="1" applyFont="1" applyBorder="1" applyAlignment="1">
      <alignment horizontal="center" vertical="center"/>
    </xf>
    <xf numFmtId="1" fontId="2" fillId="0" borderId="5" xfId="0" applyNumberFormat="1" applyFont="1" applyBorder="1" applyAlignment="1">
      <alignment horizontal="center" vertical="center"/>
    </xf>
    <xf numFmtId="1" fontId="2" fillId="0" borderId="6" xfId="0" applyNumberFormat="1" applyFont="1" applyBorder="1" applyAlignment="1">
      <alignment horizontal="center" vertical="center"/>
    </xf>
    <xf numFmtId="1" fontId="2" fillId="0" borderId="2" xfId="0" applyNumberFormat="1" applyFont="1" applyBorder="1" applyAlignment="1">
      <alignment horizontal="center"/>
    </xf>
    <xf numFmtId="1" fontId="2" fillId="0" borderId="5" xfId="0" applyNumberFormat="1" applyFont="1" applyBorder="1" applyAlignment="1">
      <alignment horizontal="center"/>
    </xf>
    <xf numFmtId="1" fontId="2" fillId="0" borderId="6" xfId="0" applyNumberFormat="1" applyFont="1" applyBorder="1" applyAlignment="1">
      <alignment horizontal="center"/>
    </xf>
    <xf numFmtId="0" fontId="2" fillId="0" borderId="1" xfId="0" applyFont="1" applyBorder="1" applyAlignment="1">
      <alignment horizontal="center" vertical="center"/>
    </xf>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6" xfId="0" applyFont="1" applyBorder="1" applyAlignment="1">
      <alignment horizontal="left" vertical="center" wrapText="1"/>
    </xf>
    <xf numFmtId="0" fontId="2" fillId="0" borderId="9" xfId="0" applyFont="1" applyBorder="1" applyAlignment="1">
      <alignment horizontal="left" vertical="center" wrapText="1"/>
    </xf>
    <xf numFmtId="0" fontId="2" fillId="0" borderId="4" xfId="0" applyFont="1" applyBorder="1" applyAlignment="1">
      <alignment horizontal="left" vertical="center" wrapText="1"/>
    </xf>
    <xf numFmtId="0" fontId="2" fillId="0" borderId="10" xfId="0" applyFont="1" applyBorder="1" applyAlignment="1">
      <alignment horizontal="left" vertical="center" wrapText="1"/>
    </xf>
    <xf numFmtId="0" fontId="2" fillId="0" borderId="11"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7" xfId="0" applyFont="1" applyBorder="1" applyProtection="1">
      <protection locked="0"/>
    </xf>
    <xf numFmtId="0" fontId="1" fillId="0" borderId="14" xfId="0" applyFont="1" applyBorder="1" applyProtection="1">
      <protection locked="0"/>
    </xf>
    <xf numFmtId="0" fontId="1" fillId="0" borderId="0" xfId="0" applyFont="1" applyProtection="1">
      <protection locked="0"/>
    </xf>
    <xf numFmtId="0" fontId="1" fillId="0" borderId="14" xfId="0" applyFont="1" applyBorder="1" applyAlignment="1">
      <alignment wrapText="1"/>
    </xf>
    <xf numFmtId="0" fontId="1" fillId="0" borderId="0" xfId="0" applyFont="1" applyAlignment="1">
      <alignment wrapText="1"/>
    </xf>
    <xf numFmtId="0" fontId="1" fillId="4" borderId="14" xfId="0" applyFont="1" applyFill="1" applyBorder="1" applyAlignment="1">
      <alignment wrapText="1"/>
    </xf>
    <xf numFmtId="0" fontId="1" fillId="4" borderId="0" xfId="0" applyFont="1" applyFill="1" applyAlignment="1">
      <alignment wrapText="1"/>
    </xf>
    <xf numFmtId="0" fontId="12" fillId="6" borderId="0" xfId="0" applyFont="1" applyFill="1" applyAlignment="1" applyProtection="1">
      <alignment vertical="center" wrapText="1"/>
      <protection locked="0"/>
    </xf>
    <xf numFmtId="0" fontId="13" fillId="6" borderId="0" xfId="0" applyFont="1" applyFill="1" applyAlignment="1">
      <alignment vertical="center" wrapText="1"/>
    </xf>
    <xf numFmtId="0" fontId="13" fillId="0" borderId="0" xfId="0" applyFont="1"/>
    <xf numFmtId="0" fontId="2" fillId="7" borderId="0" xfId="0" applyFont="1" applyFill="1" applyAlignment="1" applyProtection="1">
      <alignment horizontal="left" vertical="top" wrapText="1"/>
      <protection locked="0"/>
    </xf>
    <xf numFmtId="0" fontId="12" fillId="7" borderId="0" xfId="0" applyFont="1" applyFill="1" applyAlignment="1" applyProtection="1">
      <alignment wrapText="1"/>
      <protection locked="0"/>
    </xf>
    <xf numFmtId="0" fontId="0" fillId="7" borderId="0" xfId="0" applyFill="1" applyAlignment="1">
      <alignment wrapText="1"/>
    </xf>
    <xf numFmtId="0" fontId="0" fillId="0" borderId="0" xfId="0" applyAlignment="1">
      <alignment wrapText="1"/>
    </xf>
    <xf numFmtId="0" fontId="14" fillId="0" borderId="0" xfId="0" applyFont="1" applyProtection="1">
      <protection locked="0"/>
    </xf>
    <xf numFmtId="0" fontId="0" fillId="0" borderId="0" xfId="0"/>
    <xf numFmtId="0" fontId="15" fillId="7" borderId="0" xfId="0" applyFont="1" applyFill="1" applyAlignment="1" applyProtection="1">
      <alignment vertical="center" wrapText="1"/>
      <protection locked="0"/>
    </xf>
    <xf numFmtId="0" fontId="16" fillId="7" borderId="0" xfId="0" applyFont="1" applyFill="1" applyAlignment="1">
      <alignment vertical="center" wrapText="1"/>
    </xf>
    <xf numFmtId="0" fontId="16" fillId="7" borderId="0" xfId="0" applyFont="1" applyFill="1" applyAlignment="1">
      <alignment wrapText="1"/>
    </xf>
    <xf numFmtId="0" fontId="1" fillId="9" borderId="14" xfId="0" applyFont="1" applyFill="1" applyBorder="1" applyAlignment="1" applyProtection="1">
      <alignment wrapText="1"/>
      <protection locked="0"/>
    </xf>
    <xf numFmtId="0" fontId="0" fillId="9" borderId="0" xfId="0" applyFill="1"/>
    <xf numFmtId="0" fontId="0" fillId="9" borderId="14" xfId="0" applyFill="1" applyBorder="1"/>
    <xf numFmtId="0" fontId="2" fillId="0" borderId="11" xfId="0" applyFont="1" applyBorder="1" applyAlignment="1" applyProtection="1">
      <alignment horizontal="center" vertical="center" wrapText="1"/>
      <protection locked="0"/>
    </xf>
    <xf numFmtId="0" fontId="1" fillId="0" borderId="7" xfId="0" applyFont="1" applyBorder="1" applyProtection="1">
      <protection locked="0"/>
    </xf>
    <xf numFmtId="0" fontId="1" fillId="0" borderId="8" xfId="0" applyFont="1" applyBorder="1" applyProtection="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15" fillId="3" borderId="2" xfId="0" applyFont="1" applyFill="1" applyBorder="1" applyAlignment="1" applyProtection="1">
      <alignment horizontal="justify" vertical="justify" wrapText="1"/>
      <protection locked="0"/>
    </xf>
    <xf numFmtId="0" fontId="15" fillId="3" borderId="5" xfId="0" applyFont="1" applyFill="1" applyBorder="1" applyAlignment="1" applyProtection="1">
      <alignment horizontal="justify" vertical="justify" wrapText="1"/>
      <protection locked="0"/>
    </xf>
    <xf numFmtId="0" fontId="15" fillId="3" borderId="6" xfId="0" applyFont="1" applyFill="1" applyBorder="1" applyAlignment="1" applyProtection="1">
      <alignment horizontal="justify" vertical="justify" wrapText="1"/>
      <protection locked="0"/>
    </xf>
    <xf numFmtId="0" fontId="2" fillId="0" borderId="3" xfId="0" applyFont="1" applyBorder="1" applyAlignment="1" applyProtection="1">
      <alignment horizontal="center" vertical="center" wrapText="1"/>
      <protection locked="0"/>
    </xf>
    <xf numFmtId="0" fontId="2" fillId="0" borderId="0" xfId="0" applyFont="1" applyAlignment="1" applyProtection="1">
      <alignment horizontal="center" vertical="center"/>
      <protection locked="0"/>
    </xf>
    <xf numFmtId="0" fontId="2" fillId="0" borderId="2"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1" fillId="0" borderId="0" xfId="0" applyFont="1" applyAlignment="1" applyProtection="1">
      <alignment vertical="top" wrapText="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2" fillId="0" borderId="2" xfId="0"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2" fillId="0" borderId="0" xfId="0" applyFont="1" applyAlignment="1" applyProtection="1">
      <alignment vertical="center"/>
      <protection locked="0"/>
    </xf>
    <xf numFmtId="0" fontId="1" fillId="0" borderId="0" xfId="0" applyFont="1" applyAlignment="1" applyProtection="1">
      <alignment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0" xfId="0" applyFont="1" applyAlignment="1" applyProtection="1">
      <alignment horizontal="left" vertical="center" wrapText="1"/>
      <protection locked="0"/>
    </xf>
    <xf numFmtId="0" fontId="2" fillId="0" borderId="7" xfId="0" applyFont="1" applyBorder="1" applyAlignment="1" applyProtection="1">
      <alignment wrapText="1"/>
      <protection locked="0"/>
    </xf>
    <xf numFmtId="0" fontId="0" fillId="0" borderId="7" xfId="0" applyBorder="1" applyAlignment="1">
      <alignment wrapText="1"/>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0" fontId="15" fillId="0" borderId="0" xfId="0" applyFont="1" applyAlignment="1" applyProtection="1">
      <alignment horizontal="left" vertical="top" wrapText="1"/>
      <protection locked="0"/>
    </xf>
    <xf numFmtId="0" fontId="1" fillId="0" borderId="4"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3" borderId="2" xfId="0" applyFont="1" applyFill="1" applyBorder="1" applyAlignment="1" applyProtection="1">
      <alignment horizontal="center" vertical="center" wrapText="1"/>
      <protection locked="0"/>
    </xf>
    <xf numFmtId="0" fontId="1" fillId="3" borderId="5" xfId="0" applyFont="1" applyFill="1" applyBorder="1" applyAlignment="1" applyProtection="1">
      <alignment horizontal="center" vertical="center" wrapText="1"/>
      <protection locked="0"/>
    </xf>
    <xf numFmtId="0" fontId="1" fillId="3" borderId="6" xfId="0" applyFont="1" applyFill="1" applyBorder="1" applyAlignment="1" applyProtection="1">
      <alignment horizontal="center" vertical="center" wrapText="1"/>
      <protection locked="0"/>
    </xf>
    <xf numFmtId="0" fontId="2" fillId="0" borderId="0" xfId="0" applyFont="1" applyAlignment="1" applyProtection="1">
      <alignment vertical="center" wrapText="1"/>
      <protection locked="0"/>
    </xf>
    <xf numFmtId="0" fontId="15" fillId="0" borderId="0" xfId="0" applyFont="1" applyAlignment="1" applyProtection="1">
      <alignment vertical="center" wrapText="1"/>
      <protection locked="0"/>
    </xf>
    <xf numFmtId="0" fontId="2" fillId="0" borderId="2"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19" fillId="0" borderId="0" xfId="0" applyFont="1" applyAlignment="1" applyProtection="1">
      <alignment vertical="center" wrapText="1"/>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0" fontId="2" fillId="0" borderId="0" xfId="0" applyFont="1" applyAlignment="1" applyProtection="1">
      <alignment horizontal="center" vertical="justify" wrapText="1"/>
      <protection locked="0"/>
    </xf>
    <xf numFmtId="0" fontId="2" fillId="0" borderId="0" xfId="0" applyFont="1" applyProtection="1">
      <protection locked="0"/>
    </xf>
    <xf numFmtId="0" fontId="2" fillId="0" borderId="0" xfId="0" applyFont="1" applyAlignment="1" applyProtection="1">
      <alignment horizontal="left" vertical="center" wrapText="1"/>
      <protection locked="0"/>
    </xf>
    <xf numFmtId="0" fontId="4" fillId="0" borderId="0" xfId="0" applyFont="1" applyAlignment="1" applyProtection="1">
      <alignment horizontal="center"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 xfId="0" applyFont="1" applyBorder="1" applyAlignment="1">
      <alignment horizontal="center" vertical="center" wrapText="1"/>
    </xf>
    <xf numFmtId="0" fontId="1" fillId="0" borderId="2" xfId="0" applyFont="1" applyBorder="1" applyAlignment="1">
      <alignment horizontal="left" vertical="top"/>
    </xf>
    <xf numFmtId="0" fontId="1" fillId="0" borderId="5" xfId="0" applyFont="1" applyBorder="1" applyAlignment="1">
      <alignment horizontal="left" vertical="top"/>
    </xf>
    <xf numFmtId="0" fontId="1" fillId="0" borderId="6" xfId="0" applyFont="1" applyBorder="1" applyAlignment="1">
      <alignment horizontal="left" vertical="top"/>
    </xf>
    <xf numFmtId="49" fontId="1" fillId="2" borderId="2" xfId="0" applyNumberFormat="1" applyFont="1" applyFill="1" applyBorder="1" applyAlignment="1" applyProtection="1">
      <alignment horizontal="left" vertical="center" wrapText="1"/>
      <protection locked="0"/>
    </xf>
    <xf numFmtId="49" fontId="1" fillId="2" borderId="5" xfId="0" applyNumberFormat="1" applyFont="1" applyFill="1" applyBorder="1" applyAlignment="1" applyProtection="1">
      <alignment horizontal="left" vertical="center" wrapText="1"/>
      <protection locked="0"/>
    </xf>
    <xf numFmtId="49" fontId="1" fillId="2" borderId="6" xfId="0" applyNumberFormat="1" applyFont="1" applyFill="1" applyBorder="1" applyAlignment="1" applyProtection="1">
      <alignment horizontal="left" vertical="center" wrapText="1"/>
      <protection locked="0"/>
    </xf>
    <xf numFmtId="0" fontId="1" fillId="0" borderId="1" xfId="0" applyFont="1" applyBorder="1" applyAlignment="1">
      <alignment horizontal="center" vertical="center"/>
    </xf>
    <xf numFmtId="0" fontId="2" fillId="0" borderId="3" xfId="0" applyFont="1" applyBorder="1" applyAlignment="1">
      <alignment horizontal="center" vertical="center"/>
    </xf>
    <xf numFmtId="0" fontId="2" fillId="0" borderId="12" xfId="0" applyFont="1" applyBorder="1" applyAlignment="1">
      <alignment horizontal="center" vertical="center"/>
    </xf>
    <xf numFmtId="49" fontId="1" fillId="2" borderId="1" xfId="0" applyNumberFormat="1" applyFont="1" applyFill="1" applyBorder="1" applyAlignment="1" applyProtection="1">
      <alignment horizontal="left" vertical="center" wrapText="1"/>
      <protection locked="0"/>
    </xf>
    <xf numFmtId="0" fontId="2" fillId="0" borderId="1" xfId="0" applyFont="1" applyBorder="1" applyAlignment="1">
      <alignment horizontal="left" vertical="center" wrapText="1"/>
    </xf>
    <xf numFmtId="2" fontId="1" fillId="0" borderId="1" xfId="0" applyNumberFormat="1" applyFont="1" applyBorder="1" applyAlignment="1">
      <alignment horizontal="center" vertical="center"/>
    </xf>
    <xf numFmtId="1" fontId="2" fillId="0" borderId="1" xfId="0" applyNumberFormat="1" applyFont="1" applyBorder="1" applyAlignment="1">
      <alignment horizontal="center" vertical="center"/>
    </xf>
    <xf numFmtId="1" fontId="2" fillId="0" borderId="1" xfId="0" applyNumberFormat="1" applyFont="1" applyBorder="1" applyAlignment="1">
      <alignment horizontal="center"/>
    </xf>
    <xf numFmtId="0" fontId="1" fillId="0" borderId="4" xfId="0" applyFont="1" applyBorder="1" applyAlignment="1">
      <alignment horizontal="left" vertical="center" wrapText="1"/>
    </xf>
    <xf numFmtId="0" fontId="0" fillId="0" borderId="4" xfId="0" applyBorder="1"/>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9" xfId="0" applyFont="1" applyBorder="1" applyAlignment="1">
      <alignment horizontal="center" vertical="center" wrapText="1"/>
    </xf>
    <xf numFmtId="0" fontId="8" fillId="0" borderId="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7"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9" fontId="8" fillId="0" borderId="2" xfId="0" applyNumberFormat="1" applyFont="1" applyBorder="1" applyAlignment="1">
      <alignment horizontal="center" vertical="center"/>
    </xf>
    <xf numFmtId="9" fontId="8" fillId="0" borderId="6" xfId="0" applyNumberFormat="1" applyFont="1" applyBorder="1" applyAlignment="1">
      <alignment horizontal="center" vertical="center"/>
    </xf>
    <xf numFmtId="0" fontId="8" fillId="0" borderId="2" xfId="0" applyFont="1" applyBorder="1" applyAlignment="1">
      <alignment horizontal="center" vertical="center"/>
    </xf>
    <xf numFmtId="0" fontId="8" fillId="0" borderId="6" xfId="0" applyFont="1" applyBorder="1" applyAlignment="1">
      <alignment horizontal="center" vertical="center"/>
    </xf>
    <xf numFmtId="0" fontId="1" fillId="0" borderId="1" xfId="0" applyFont="1" applyBorder="1" applyAlignment="1">
      <alignment horizontal="center" vertical="center" wrapText="1"/>
    </xf>
    <xf numFmtId="0" fontId="1" fillId="0" borderId="2"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horizontal="center"/>
    </xf>
    <xf numFmtId="0" fontId="1" fillId="0" borderId="6" xfId="0" applyFont="1" applyBorder="1" applyAlignment="1">
      <alignment horizontal="center"/>
    </xf>
    <xf numFmtId="9" fontId="9" fillId="0" borderId="2" xfId="0" applyNumberFormat="1" applyFont="1" applyBorder="1" applyAlignment="1">
      <alignment horizontal="center"/>
    </xf>
    <xf numFmtId="9" fontId="9" fillId="0" borderId="6" xfId="0" applyNumberFormat="1" applyFont="1" applyBorder="1" applyAlignment="1">
      <alignment horizontal="center"/>
    </xf>
    <xf numFmtId="0" fontId="9" fillId="0" borderId="2" xfId="0" applyFont="1" applyBorder="1" applyAlignment="1">
      <alignment horizontal="center" vertical="center"/>
    </xf>
    <xf numFmtId="0" fontId="9" fillId="0" borderId="6" xfId="0" applyFont="1" applyBorder="1" applyAlignment="1">
      <alignment horizontal="center" vertical="center"/>
    </xf>
    <xf numFmtId="1" fontId="1" fillId="0" borderId="2" xfId="0" applyNumberFormat="1" applyFont="1" applyBorder="1" applyAlignment="1" applyProtection="1">
      <alignment horizontal="center" vertical="center"/>
      <protection locked="0"/>
    </xf>
    <xf numFmtId="0" fontId="1" fillId="0" borderId="6" xfId="0" applyFont="1" applyBorder="1" applyAlignment="1" applyProtection="1">
      <alignment horizontal="center" vertical="center"/>
      <protection locked="0"/>
    </xf>
    <xf numFmtId="1" fontId="1" fillId="0" borderId="2" xfId="0" applyNumberFormat="1" applyFont="1" applyBorder="1" applyAlignment="1">
      <alignment horizontal="center"/>
    </xf>
    <xf numFmtId="0" fontId="1" fillId="2" borderId="2"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0" fillId="0" borderId="0" xfId="0" applyFont="1" applyAlignment="1" applyProtection="1">
      <alignment horizontal="left" vertical="top" wrapText="1"/>
      <protection locked="0"/>
    </xf>
    <xf numFmtId="1" fontId="2" fillId="5" borderId="2" xfId="0" applyNumberFormat="1" applyFont="1" applyFill="1" applyBorder="1" applyAlignment="1" applyProtection="1">
      <alignment horizontal="center" vertical="center" wrapText="1"/>
      <protection locked="0"/>
    </xf>
    <xf numFmtId="1" fontId="2" fillId="5" borderId="5" xfId="0" applyNumberFormat="1" applyFont="1" applyFill="1" applyBorder="1" applyAlignment="1" applyProtection="1">
      <alignment horizontal="center" vertical="center" wrapText="1"/>
      <protection locked="0"/>
    </xf>
    <xf numFmtId="1" fontId="2" fillId="5" borderId="6" xfId="0" applyNumberFormat="1" applyFont="1" applyFill="1" applyBorder="1" applyAlignment="1" applyProtection="1">
      <alignment horizontal="center" vertical="center" wrapText="1"/>
      <protection locked="0"/>
    </xf>
    <xf numFmtId="1" fontId="1" fillId="5" borderId="2" xfId="0" applyNumberFormat="1" applyFont="1" applyFill="1" applyBorder="1" applyAlignment="1" applyProtection="1">
      <alignment horizontal="left" vertical="center" wrapText="1"/>
      <protection locked="0"/>
    </xf>
    <xf numFmtId="1" fontId="1" fillId="5" borderId="5" xfId="0" applyNumberFormat="1" applyFont="1" applyFill="1" applyBorder="1" applyAlignment="1" applyProtection="1">
      <alignment horizontal="left" vertical="center" wrapText="1"/>
      <protection locked="0"/>
    </xf>
    <xf numFmtId="1" fontId="1" fillId="5" borderId="6" xfId="0" applyNumberFormat="1" applyFont="1" applyFill="1" applyBorder="1" applyAlignment="1" applyProtection="1">
      <alignment horizontal="left" vertical="center" wrapText="1"/>
      <protection locked="0"/>
    </xf>
    <xf numFmtId="1" fontId="2" fillId="0" borderId="2" xfId="0" applyNumberFormat="1" applyFont="1" applyBorder="1" applyAlignment="1" applyProtection="1">
      <alignment horizontal="center" vertical="center" wrapText="1"/>
      <protection locked="0"/>
    </xf>
    <xf numFmtId="1" fontId="1" fillId="0" borderId="5" xfId="0" applyNumberFormat="1" applyFont="1" applyBorder="1" applyAlignment="1" applyProtection="1">
      <alignment horizontal="center" vertical="center" wrapText="1"/>
      <protection locked="0"/>
    </xf>
    <xf numFmtId="1" fontId="1" fillId="0" borderId="6" xfId="0" applyNumberFormat="1" applyFont="1" applyBorder="1" applyAlignment="1" applyProtection="1">
      <alignment horizontal="center" vertical="center" wrapText="1"/>
      <protection locked="0"/>
    </xf>
    <xf numFmtId="0" fontId="2" fillId="5" borderId="2" xfId="0" applyFont="1" applyFill="1" applyBorder="1" applyAlignment="1">
      <alignment horizontal="left" vertical="center" wrapText="1"/>
    </xf>
    <xf numFmtId="0" fontId="2" fillId="5" borderId="5" xfId="0" applyFont="1" applyFill="1" applyBorder="1" applyAlignment="1">
      <alignment horizontal="left" vertical="center" wrapText="1"/>
    </xf>
    <xf numFmtId="0" fontId="2" fillId="5" borderId="6"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5" borderId="4" xfId="0" applyFont="1" applyFill="1" applyBorder="1" applyAlignment="1">
      <alignment horizontal="left" vertical="center" wrapText="1"/>
    </xf>
    <xf numFmtId="0" fontId="2" fillId="5" borderId="10" xfId="0" applyFont="1" applyFill="1" applyBorder="1" applyAlignment="1">
      <alignment horizontal="left" vertical="center" wrapText="1"/>
    </xf>
    <xf numFmtId="0" fontId="2" fillId="5" borderId="11" xfId="0" applyFont="1" applyFill="1" applyBorder="1" applyAlignment="1">
      <alignment horizontal="left" vertical="center" wrapText="1"/>
    </xf>
    <xf numFmtId="0" fontId="2" fillId="5" borderId="7" xfId="0" applyFont="1" applyFill="1" applyBorder="1" applyAlignment="1">
      <alignment horizontal="left" vertical="center" wrapText="1"/>
    </xf>
    <xf numFmtId="0" fontId="2" fillId="5" borderId="8" xfId="0" applyFont="1" applyFill="1" applyBorder="1" applyAlignment="1">
      <alignment horizontal="left" vertical="center" wrapText="1"/>
    </xf>
    <xf numFmtId="2" fontId="1" fillId="5" borderId="9" xfId="0" applyNumberFormat="1" applyFont="1" applyFill="1" applyBorder="1" applyAlignment="1">
      <alignment horizontal="center" vertical="center"/>
    </xf>
    <xf numFmtId="2" fontId="1" fillId="5" borderId="4" xfId="0" applyNumberFormat="1" applyFont="1" applyFill="1" applyBorder="1" applyAlignment="1">
      <alignment horizontal="center" vertical="center"/>
    </xf>
    <xf numFmtId="2" fontId="1" fillId="5" borderId="10" xfId="0" applyNumberFormat="1" applyFont="1" applyFill="1" applyBorder="1" applyAlignment="1">
      <alignment horizontal="center" vertical="center"/>
    </xf>
    <xf numFmtId="2" fontId="1" fillId="5" borderId="11" xfId="0" applyNumberFormat="1" applyFont="1" applyFill="1" applyBorder="1" applyAlignment="1">
      <alignment horizontal="center" vertical="center"/>
    </xf>
    <xf numFmtId="2" fontId="1" fillId="5" borderId="7" xfId="0" applyNumberFormat="1" applyFont="1" applyFill="1" applyBorder="1" applyAlignment="1">
      <alignment horizontal="center" vertical="center"/>
    </xf>
    <xf numFmtId="2" fontId="1" fillId="5" borderId="8" xfId="0" applyNumberFormat="1" applyFont="1" applyFill="1" applyBorder="1" applyAlignment="1">
      <alignment horizontal="center" vertical="center"/>
    </xf>
    <xf numFmtId="1" fontId="2" fillId="5" borderId="2" xfId="0" applyNumberFormat="1" applyFont="1" applyFill="1" applyBorder="1" applyAlignment="1">
      <alignment horizontal="center" vertical="center"/>
    </xf>
    <xf numFmtId="1" fontId="2" fillId="5" borderId="5" xfId="0" applyNumberFormat="1" applyFont="1" applyFill="1" applyBorder="1" applyAlignment="1">
      <alignment horizontal="center" vertical="center"/>
    </xf>
    <xf numFmtId="1" fontId="2" fillId="5" borderId="6" xfId="0" applyNumberFormat="1" applyFont="1" applyFill="1" applyBorder="1" applyAlignment="1">
      <alignment horizontal="center" vertical="center"/>
    </xf>
    <xf numFmtId="1" fontId="1" fillId="5" borderId="1" xfId="0" applyNumberFormat="1" applyFont="1" applyFill="1" applyBorder="1" applyAlignment="1" applyProtection="1">
      <alignment horizontal="left" vertical="center" wrapText="1"/>
      <protection locked="0"/>
    </xf>
    <xf numFmtId="0" fontId="2" fillId="5" borderId="1" xfId="0" applyFont="1" applyFill="1" applyBorder="1" applyAlignment="1" applyProtection="1">
      <alignment horizontal="center" vertical="center"/>
      <protection locked="0"/>
    </xf>
    <xf numFmtId="1" fontId="1" fillId="5" borderId="2" xfId="0" applyNumberFormat="1" applyFont="1" applyFill="1" applyBorder="1" applyAlignment="1" applyProtection="1">
      <alignment horizontal="left" vertical="justify" wrapText="1"/>
      <protection locked="0"/>
    </xf>
    <xf numFmtId="1" fontId="1" fillId="5" borderId="5" xfId="0" applyNumberFormat="1" applyFont="1" applyFill="1" applyBorder="1" applyAlignment="1" applyProtection="1">
      <alignment horizontal="left" vertical="justify" wrapText="1"/>
      <protection locked="0"/>
    </xf>
    <xf numFmtId="1" fontId="1" fillId="5" borderId="6" xfId="0" applyNumberFormat="1" applyFont="1" applyFill="1" applyBorder="1" applyAlignment="1" applyProtection="1">
      <alignment horizontal="left" vertical="justify" wrapText="1"/>
      <protection locked="0"/>
    </xf>
    <xf numFmtId="0" fontId="9" fillId="0" borderId="0" xfId="0" applyFont="1"/>
    <xf numFmtId="2" fontId="1" fillId="5" borderId="9" xfId="0" applyNumberFormat="1" applyFont="1" applyFill="1" applyBorder="1" applyAlignment="1">
      <alignment horizontal="center" vertical="center" wrapText="1"/>
    </xf>
    <xf numFmtId="2" fontId="1" fillId="5" borderId="4" xfId="0" applyNumberFormat="1" applyFont="1" applyFill="1" applyBorder="1" applyAlignment="1">
      <alignment horizontal="center" vertical="center" wrapText="1"/>
    </xf>
    <xf numFmtId="2" fontId="1" fillId="5" borderId="10" xfId="0" applyNumberFormat="1" applyFont="1" applyFill="1" applyBorder="1" applyAlignment="1">
      <alignment horizontal="center" vertical="center" wrapText="1"/>
    </xf>
    <xf numFmtId="2" fontId="1" fillId="5" borderId="11" xfId="0" applyNumberFormat="1" applyFont="1" applyFill="1" applyBorder="1" applyAlignment="1">
      <alignment horizontal="center" vertical="center" wrapText="1"/>
    </xf>
    <xf numFmtId="2" fontId="1" fillId="5" borderId="7" xfId="0" applyNumberFormat="1" applyFont="1" applyFill="1" applyBorder="1" applyAlignment="1">
      <alignment horizontal="center" vertical="center" wrapText="1"/>
    </xf>
    <xf numFmtId="2" fontId="1" fillId="5" borderId="8" xfId="0" applyNumberFormat="1" applyFont="1" applyFill="1" applyBorder="1" applyAlignment="1">
      <alignment horizontal="center" vertical="center" wrapText="1"/>
    </xf>
    <xf numFmtId="1" fontId="2" fillId="5" borderId="2" xfId="0" applyNumberFormat="1" applyFont="1" applyFill="1" applyBorder="1" applyAlignment="1">
      <alignment horizontal="center" vertical="center" wrapText="1"/>
    </xf>
    <xf numFmtId="1" fontId="2" fillId="5" borderId="5" xfId="0" applyNumberFormat="1" applyFont="1" applyFill="1" applyBorder="1" applyAlignment="1">
      <alignment horizontal="center" vertical="center" wrapText="1"/>
    </xf>
    <xf numFmtId="1" fontId="2" fillId="5" borderId="6" xfId="0" applyNumberFormat="1" applyFont="1" applyFill="1" applyBorder="1" applyAlignment="1">
      <alignment horizontal="center" vertical="center" wrapText="1"/>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0" fillId="0" borderId="2" xfId="0" applyBorder="1" applyAlignment="1">
      <alignment horizontal="left"/>
    </xf>
    <xf numFmtId="0" fontId="0" fillId="0" borderId="5" xfId="0" applyBorder="1" applyAlignment="1">
      <alignment horizontal="left"/>
    </xf>
    <xf numFmtId="0" fontId="0" fillId="0" borderId="6" xfId="0" applyBorder="1" applyAlignment="1">
      <alignment horizontal="left"/>
    </xf>
    <xf numFmtId="0" fontId="0" fillId="0" borderId="9" xfId="0" applyBorder="1" applyAlignment="1">
      <alignment horizontal="left" vertical="center" wrapText="1"/>
    </xf>
    <xf numFmtId="0" fontId="0" fillId="0" borderId="4" xfId="0"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1" xfId="0" applyBorder="1" applyAlignment="1">
      <alignment horizontal="center"/>
    </xf>
    <xf numFmtId="0" fontId="18" fillId="0" borderId="2" xfId="0" applyFont="1" applyBorder="1" applyAlignment="1">
      <alignment horizontal="left"/>
    </xf>
    <xf numFmtId="0" fontId="18" fillId="0" borderId="5" xfId="0" applyFont="1" applyBorder="1" applyAlignment="1">
      <alignment horizontal="left"/>
    </xf>
    <xf numFmtId="0" fontId="18" fillId="0" borderId="6" xfId="0" applyFont="1" applyBorder="1" applyAlignment="1">
      <alignment horizontal="left"/>
    </xf>
    <xf numFmtId="0" fontId="0" fillId="0" borderId="9" xfId="0" applyBorder="1" applyAlignment="1">
      <alignment horizontal="left" vertical="center"/>
    </xf>
    <xf numFmtId="0" fontId="0" fillId="0" borderId="4" xfId="0" applyBorder="1" applyAlignment="1">
      <alignment horizontal="left" vertical="center"/>
    </xf>
    <xf numFmtId="0" fontId="0" fillId="0" borderId="11" xfId="0" applyBorder="1" applyAlignment="1">
      <alignment horizontal="left" vertical="center"/>
    </xf>
    <xf numFmtId="0" fontId="0" fillId="0" borderId="7" xfId="0" applyBorder="1" applyAlignment="1">
      <alignment horizontal="left" vertical="center"/>
    </xf>
    <xf numFmtId="0" fontId="0" fillId="0" borderId="1" xfId="0" applyBorder="1" applyAlignment="1">
      <alignment horizontal="center" vertical="center" wrapText="1"/>
    </xf>
    <xf numFmtId="0" fontId="0" fillId="0" borderId="14" xfId="0" applyBorder="1" applyAlignment="1">
      <alignment horizontal="left" vertical="center" wrapText="1"/>
    </xf>
    <xf numFmtId="0" fontId="0" fillId="0" borderId="0" xfId="0" applyAlignment="1">
      <alignment horizontal="left" vertical="center" wrapText="1"/>
    </xf>
    <xf numFmtId="0" fontId="0" fillId="0" borderId="15" xfId="0" applyBorder="1" applyAlignment="1">
      <alignment horizontal="left" vertical="center" wrapText="1"/>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8" xfId="0" applyBorder="1" applyAlignment="1">
      <alignment horizontal="center"/>
    </xf>
    <xf numFmtId="0" fontId="18" fillId="0" borderId="1" xfId="0" applyFont="1" applyBorder="1" applyAlignment="1">
      <alignment horizontal="left" vertical="center" wrapText="1"/>
    </xf>
    <xf numFmtId="0" fontId="0" fillId="0" borderId="2" xfId="0" applyBorder="1" applyAlignment="1">
      <alignment horizontal="center"/>
    </xf>
    <xf numFmtId="0" fontId="0" fillId="0" borderId="6" xfId="0" applyBorder="1" applyAlignment="1">
      <alignment horizontal="center"/>
    </xf>
    <xf numFmtId="0" fontId="18" fillId="0" borderId="0" xfId="0" applyFont="1" applyAlignment="1">
      <alignment horizontal="center"/>
    </xf>
    <xf numFmtId="0" fontId="2" fillId="0" borderId="0" xfId="0" applyFont="1" applyBorder="1" applyAlignment="1">
      <alignment horizontal="center" vertical="center"/>
    </xf>
    <xf numFmtId="0" fontId="1" fillId="0" borderId="0" xfId="0" applyFont="1" applyBorder="1" applyAlignment="1">
      <alignment horizontal="center"/>
    </xf>
    <xf numFmtId="0" fontId="1" fillId="0" borderId="0" xfId="0" applyFont="1" applyBorder="1" applyProtection="1">
      <protection locked="0"/>
    </xf>
    <xf numFmtId="0" fontId="9" fillId="3" borderId="1" xfId="0" applyFont="1" applyFill="1" applyBorder="1" applyAlignment="1" applyProtection="1">
      <alignment horizontal="left" vertical="center"/>
      <protection locked="0"/>
    </xf>
    <xf numFmtId="0" fontId="9" fillId="3" borderId="2" xfId="0" applyFont="1" applyFill="1" applyBorder="1" applyAlignment="1" applyProtection="1">
      <alignment horizontal="justify" vertical="justify" wrapText="1"/>
      <protection locked="0"/>
    </xf>
    <xf numFmtId="0" fontId="9" fillId="3" borderId="5" xfId="0" applyFont="1" applyFill="1" applyBorder="1" applyAlignment="1" applyProtection="1">
      <alignment horizontal="justify" vertical="justify" wrapText="1"/>
      <protection locked="0"/>
    </xf>
    <xf numFmtId="0" fontId="9" fillId="3" borderId="6" xfId="0" applyFont="1" applyFill="1" applyBorder="1" applyAlignment="1" applyProtection="1">
      <alignment horizontal="justify" vertical="justify" wrapText="1"/>
      <protection locked="0"/>
    </xf>
    <xf numFmtId="0" fontId="9" fillId="3" borderId="1" xfId="0" applyFont="1" applyFill="1" applyBorder="1" applyAlignment="1" applyProtection="1">
      <alignment horizontal="center" vertical="center"/>
      <protection locked="0"/>
    </xf>
    <xf numFmtId="1" fontId="9" fillId="0" borderId="1" xfId="0" applyNumberFormat="1" applyFont="1" applyBorder="1" applyAlignment="1">
      <alignment horizontal="center" vertical="center"/>
    </xf>
    <xf numFmtId="1" fontId="9" fillId="3" borderId="1" xfId="0" applyNumberFormat="1" applyFont="1" applyFill="1" applyBorder="1" applyAlignment="1" applyProtection="1">
      <alignment horizontal="center" vertical="center"/>
      <protection locked="0"/>
    </xf>
    <xf numFmtId="1" fontId="9" fillId="3" borderId="1" xfId="0" applyNumberFormat="1" applyFont="1" applyFill="1" applyBorder="1" applyAlignment="1" applyProtection="1">
      <alignment horizontal="center" vertical="center" wrapText="1"/>
      <protection locked="0"/>
    </xf>
    <xf numFmtId="1" fontId="8" fillId="0" borderId="2" xfId="0" applyNumberFormat="1" applyFont="1" applyBorder="1" applyAlignment="1" applyProtection="1">
      <alignment horizontal="center" vertical="center"/>
      <protection locked="0"/>
    </xf>
    <xf numFmtId="1" fontId="9" fillId="0" borderId="5" xfId="0" applyNumberFormat="1" applyFont="1" applyBorder="1" applyAlignment="1" applyProtection="1">
      <alignment horizontal="center" vertical="center"/>
      <protection locked="0"/>
    </xf>
    <xf numFmtId="1" fontId="9" fillId="0" borderId="6" xfId="0" applyNumberFormat="1" applyFont="1" applyBorder="1" applyAlignment="1" applyProtection="1">
      <alignment horizontal="center" vertical="center"/>
      <protection locked="0"/>
    </xf>
  </cellXfs>
  <cellStyles count="1">
    <cellStyle name="Normal" xfId="0" builtinId="0"/>
  </cellStyles>
  <dxfs count="24">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Radio" firstButton="1"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firstButton="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GBox" noThreeD="1"/>
</file>

<file path=xl/ctrlProps/ctrlProp17.xml><?xml version="1.0" encoding="utf-8"?>
<formControlPr xmlns="http://schemas.microsoft.com/office/spreadsheetml/2009/9/main" objectType="Radio" firstButton="1" lockText="1" noThreeD="1"/>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20.xml><?xml version="1.0" encoding="utf-8"?>
<formControlPr xmlns="http://schemas.microsoft.com/office/spreadsheetml/2009/9/main" objectType="Radio" firstButton="1"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GBox" noThreeD="1"/>
</file>

<file path=xl/ctrlProps/ctrlProp23.xml><?xml version="1.0" encoding="utf-8"?>
<formControlPr xmlns="http://schemas.microsoft.com/office/spreadsheetml/2009/9/main" objectType="Radio" firstButton="1" lockText="1" noThreeD="1"/>
</file>

<file path=xl/ctrlProps/ctrlProp24.xml><?xml version="1.0" encoding="utf-8"?>
<formControlPr xmlns="http://schemas.microsoft.com/office/spreadsheetml/2009/9/main" objectType="Radio" lockText="1" noThreeD="1"/>
</file>

<file path=xl/ctrlProps/ctrlProp25.xml><?xml version="1.0" encoding="utf-8"?>
<formControlPr xmlns="http://schemas.microsoft.com/office/spreadsheetml/2009/9/main" objectType="GBox" noThreeD="1"/>
</file>

<file path=xl/ctrlProps/ctrlProp26.xml><?xml version="1.0" encoding="utf-8"?>
<formControlPr xmlns="http://schemas.microsoft.com/office/spreadsheetml/2009/9/main" objectType="Radio" firstButton="1"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GBox" noThreeD="1"/>
</file>

<file path=xl/ctrlProps/ctrlProp29.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GBox" noThreeD="1"/>
</file>

<file path=xl/ctrlProps/ctrlProp32.xml><?xml version="1.0" encoding="utf-8"?>
<formControlPr xmlns="http://schemas.microsoft.com/office/spreadsheetml/2009/9/main" objectType="Radio" checked="Checked"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GBox"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checked="Checked" lockText="1" noThreeD="1"/>
</file>

<file path=xl/ctrlProps/ctrlProp37.xml><?xml version="1.0" encoding="utf-8"?>
<formControlPr xmlns="http://schemas.microsoft.com/office/spreadsheetml/2009/9/main" objectType="GBox" noThreeD="1"/>
</file>

<file path=xl/ctrlProps/ctrlProp38.xml><?xml version="1.0" encoding="utf-8"?>
<formControlPr xmlns="http://schemas.microsoft.com/office/spreadsheetml/2009/9/main" objectType="Radio" checked="Checked" lockText="1" noThreeD="1"/>
</file>

<file path=xl/ctrlProps/ctrlProp39.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GBox" noThreeD="1"/>
</file>

<file path=xl/ctrlProps/ctrlProp40.xml><?xml version="1.0" encoding="utf-8"?>
<formControlPr xmlns="http://schemas.microsoft.com/office/spreadsheetml/2009/9/main" objectType="GBox" noThreeD="1"/>
</file>

<file path=xl/ctrlProps/ctrlProp41.xml><?xml version="1.0" encoding="utf-8"?>
<formControlPr xmlns="http://schemas.microsoft.com/office/spreadsheetml/2009/9/main" objectType="Radio" checked="Checked" lockText="1" noThreeD="1"/>
</file>

<file path=xl/ctrlProps/ctrlProp42.xml><?xml version="1.0" encoding="utf-8"?>
<formControlPr xmlns="http://schemas.microsoft.com/office/spreadsheetml/2009/9/main" objectType="Radio" lockText="1"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checked="Checked"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GBox" noThreeD="1"/>
</file>

<file path=xl/ctrlProps/ctrlProp47.xml><?xml version="1.0" encoding="utf-8"?>
<formControlPr xmlns="http://schemas.microsoft.com/office/spreadsheetml/2009/9/main" objectType="Radio" checked="Checked" lockText="1" noThreeD="1"/>
</file>

<file path=xl/ctrlProps/ctrlProp48.xml><?xml version="1.0" encoding="utf-8"?>
<formControlPr xmlns="http://schemas.microsoft.com/office/spreadsheetml/2009/9/main" objectType="Radio"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lockText="1" noThreeD="1"/>
</file>

<file path=xl/ctrlProps/ctrlProp50.xml><?xml version="1.0" encoding="utf-8"?>
<formControlPr xmlns="http://schemas.microsoft.com/office/spreadsheetml/2009/9/main" objectType="Radio" checked="Checked"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GBox" noThreeD="1"/>
</file>

<file path=xl/ctrlProps/ctrlProp53.xml><?xml version="1.0" encoding="utf-8"?>
<formControlPr xmlns="http://schemas.microsoft.com/office/spreadsheetml/2009/9/main" objectType="Radio" checked="Checked" lockText="1" noThreeD="1"/>
</file>

<file path=xl/ctrlProps/ctrlProp54.xml><?xml version="1.0" encoding="utf-8"?>
<formControlPr xmlns="http://schemas.microsoft.com/office/spreadsheetml/2009/9/main" objectType="Radio"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lockText="1" noThreeD="1"/>
</file>

<file path=xl/ctrlProps/ctrlProp57.xml><?xml version="1.0" encoding="utf-8"?>
<formControlPr xmlns="http://schemas.microsoft.com/office/spreadsheetml/2009/9/main" objectType="Radio" checked="Checked" lockText="1" noThreeD="1"/>
</file>

<file path=xl/ctrlProps/ctrlProp58.xml><?xml version="1.0" encoding="utf-8"?>
<formControlPr xmlns="http://schemas.microsoft.com/office/spreadsheetml/2009/9/main" objectType="GBox" noThreeD="1"/>
</file>

<file path=xl/ctrlProps/ctrlProp59.xml><?xml version="1.0" encoding="utf-8"?>
<formControlPr xmlns="http://schemas.microsoft.com/office/spreadsheetml/2009/9/main" objectType="Radio" checked="Checked" lockText="1" noThreeD="1"/>
</file>

<file path=xl/ctrlProps/ctrlProp6.xml><?xml version="1.0" encoding="utf-8"?>
<formControlPr xmlns="http://schemas.microsoft.com/office/spreadsheetml/2009/9/main" objectType="Radio" lockText="1" noThreeD="1"/>
</file>

<file path=xl/ctrlProps/ctrlProp60.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Radio" firstButton="1" lockText="1" noThreeD="1"/>
</file>

<file path=xl/ctrlProps/ctrlProp9.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2" name="Group 1">
              <a:extLst>
                <a:ext uri="{FF2B5EF4-FFF2-40B4-BE49-F238E27FC236}">
                  <a16:creationId xmlns:a16="http://schemas.microsoft.com/office/drawing/2014/main" id="{00000000-0008-0000-0100-000002000000}"/>
                </a:ext>
              </a:extLst>
            </xdr:cNvPr>
            <xdr:cNvGrpSpPr/>
          </xdr:nvGrpSpPr>
          <xdr:grpSpPr>
            <a:xfrm>
              <a:off x="7944240" y="381902"/>
              <a:ext cx="1325561" cy="190493"/>
              <a:chOff x="7355864" y="381909"/>
              <a:chExt cx="1216705" cy="188695"/>
            </a:xfrm>
          </xdr:grpSpPr>
          <xdr:sp macro="" textlink="">
            <xdr:nvSpPr>
              <xdr:cNvPr id="4097" name="Group Box 1" hidden="1">
                <a:extLst>
                  <a:ext uri="{63B3BB69-23CF-44E3-9099-C40C66FF867C}">
                    <a14:compatExt spid="_x0000_s4097"/>
                  </a:ext>
                  <a:ext uri="{FF2B5EF4-FFF2-40B4-BE49-F238E27FC236}">
                    <a16:creationId xmlns:a16="http://schemas.microsoft.com/office/drawing/2014/main" id="{00000000-0008-0000-0100-000001100000}"/>
                  </a:ext>
                </a:extLst>
              </xdr:cNvPr>
              <xdr:cNvSpPr/>
            </xdr:nvSpPr>
            <xdr:spPr bwMode="auto">
              <a:xfrm>
                <a:off x="7355864" y="381909"/>
                <a:ext cx="1216705" cy="188695"/>
              </a:xfrm>
              <a:prstGeom prst="rect">
                <a:avLst/>
              </a:prstGeom>
              <a:noFill/>
              <a:ln w="9525">
                <a:miter lim="800000"/>
                <a:headEnd/>
                <a:tailEnd/>
              </a:ln>
              <a:extLst>
                <a:ext uri="{909E8E84-426E-40DD-AFC4-6F175D3DCCD1}">
                  <a14:hiddenFill>
                    <a:noFill/>
                  </a14:hiddenFill>
                </a:ext>
              </a:extLst>
            </xdr:spPr>
          </xdr:sp>
          <xdr:sp macro="" textlink="">
            <xdr:nvSpPr>
              <xdr:cNvPr id="4098" name="Option Button 2" hidden="1">
                <a:extLst>
                  <a:ext uri="{63B3BB69-23CF-44E3-9099-C40C66FF867C}">
                    <a14:compatExt spid="_x0000_s4098"/>
                  </a:ext>
                  <a:ext uri="{FF2B5EF4-FFF2-40B4-BE49-F238E27FC236}">
                    <a16:creationId xmlns:a16="http://schemas.microsoft.com/office/drawing/2014/main" id="{00000000-0008-0000-0100-00000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099" name="Option Button 3" hidden="1">
                <a:extLst>
                  <a:ext uri="{63B3BB69-23CF-44E3-9099-C40C66FF867C}">
                    <a14:compatExt spid="_x0000_s4099"/>
                  </a:ext>
                  <a:ext uri="{FF2B5EF4-FFF2-40B4-BE49-F238E27FC236}">
                    <a16:creationId xmlns:a16="http://schemas.microsoft.com/office/drawing/2014/main" id="{00000000-0008-0000-0100-00000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6" name="Group 5">
              <a:extLst>
                <a:ext uri="{FF2B5EF4-FFF2-40B4-BE49-F238E27FC236}">
                  <a16:creationId xmlns:a16="http://schemas.microsoft.com/office/drawing/2014/main" id="{00000000-0008-0000-0100-000006000000}"/>
                </a:ext>
              </a:extLst>
            </xdr:cNvPr>
            <xdr:cNvGrpSpPr/>
          </xdr:nvGrpSpPr>
          <xdr:grpSpPr>
            <a:xfrm>
              <a:off x="7944240" y="1428752"/>
              <a:ext cx="1325561" cy="190492"/>
              <a:chOff x="7355864" y="381869"/>
              <a:chExt cx="1216705" cy="188694"/>
            </a:xfrm>
          </xdr:grpSpPr>
          <xdr:sp macro="" textlink="">
            <xdr:nvSpPr>
              <xdr:cNvPr id="4100" name="Group Box 4" hidden="1">
                <a:extLst>
                  <a:ext uri="{63B3BB69-23CF-44E3-9099-C40C66FF867C}">
                    <a14:compatExt spid="_x0000_s4100"/>
                  </a:ext>
                  <a:ext uri="{FF2B5EF4-FFF2-40B4-BE49-F238E27FC236}">
                    <a16:creationId xmlns:a16="http://schemas.microsoft.com/office/drawing/2014/main" id="{00000000-0008-0000-0100-000004100000}"/>
                  </a:ext>
                </a:extLst>
              </xdr:cNvPr>
              <xdr:cNvSpPr/>
            </xdr:nvSpPr>
            <xdr:spPr bwMode="auto">
              <a:xfrm>
                <a:off x="7355864" y="38186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100-00000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100-00000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10" name="Group 9">
              <a:extLst>
                <a:ext uri="{FF2B5EF4-FFF2-40B4-BE49-F238E27FC236}">
                  <a16:creationId xmlns:a16="http://schemas.microsoft.com/office/drawing/2014/main" id="{00000000-0008-0000-0100-00000A000000}"/>
                </a:ext>
              </a:extLst>
            </xdr:cNvPr>
            <xdr:cNvGrpSpPr/>
          </xdr:nvGrpSpPr>
          <xdr:grpSpPr>
            <a:xfrm>
              <a:off x="7944240" y="1809752"/>
              <a:ext cx="1325561" cy="190492"/>
              <a:chOff x="7355864" y="381871"/>
              <a:chExt cx="1216705" cy="188696"/>
            </a:xfrm>
          </xdr:grpSpPr>
          <xdr:sp macro="" textlink="">
            <xdr:nvSpPr>
              <xdr:cNvPr id="4103" name="Group Box 7" hidden="1">
                <a:extLst>
                  <a:ext uri="{63B3BB69-23CF-44E3-9099-C40C66FF867C}">
                    <a14:compatExt spid="_x0000_s4103"/>
                  </a:ext>
                  <a:ext uri="{FF2B5EF4-FFF2-40B4-BE49-F238E27FC236}">
                    <a16:creationId xmlns:a16="http://schemas.microsoft.com/office/drawing/2014/main" id="{00000000-0008-0000-0100-000007100000}"/>
                  </a:ext>
                </a:extLst>
              </xdr:cNvPr>
              <xdr:cNvSpPr/>
            </xdr:nvSpPr>
            <xdr:spPr bwMode="auto">
              <a:xfrm>
                <a:off x="7355864" y="381871"/>
                <a:ext cx="1216705" cy="188696"/>
              </a:xfrm>
              <a:prstGeom prst="rect">
                <a:avLst/>
              </a:prstGeom>
              <a:noFill/>
              <a:ln w="9525">
                <a:miter lim="800000"/>
                <a:headEnd/>
                <a:tailEnd/>
              </a:ln>
              <a:extLst>
                <a:ext uri="{909E8E84-426E-40DD-AFC4-6F175D3DCCD1}">
                  <a14:hiddenFill>
                    <a:noFill/>
                  </a14:hiddenFill>
                </a:ext>
              </a:extLst>
            </xdr:spPr>
          </xdr:sp>
          <xdr:sp macro="" textlink="">
            <xdr:nvSpPr>
              <xdr:cNvPr id="4104" name="Option Button 8" hidden="1">
                <a:extLst>
                  <a:ext uri="{63B3BB69-23CF-44E3-9099-C40C66FF867C}">
                    <a14:compatExt spid="_x0000_s4104"/>
                  </a:ext>
                  <a:ext uri="{FF2B5EF4-FFF2-40B4-BE49-F238E27FC236}">
                    <a16:creationId xmlns:a16="http://schemas.microsoft.com/office/drawing/2014/main" id="{00000000-0008-0000-0100-00000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5" name="Option Button 9" hidden="1">
                <a:extLst>
                  <a:ext uri="{63B3BB69-23CF-44E3-9099-C40C66FF867C}">
                    <a14:compatExt spid="_x0000_s4105"/>
                  </a:ext>
                  <a:ext uri="{FF2B5EF4-FFF2-40B4-BE49-F238E27FC236}">
                    <a16:creationId xmlns:a16="http://schemas.microsoft.com/office/drawing/2014/main" id="{00000000-0008-0000-0100-00000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14" name="Group 13">
              <a:extLst>
                <a:ext uri="{FF2B5EF4-FFF2-40B4-BE49-F238E27FC236}">
                  <a16:creationId xmlns:a16="http://schemas.microsoft.com/office/drawing/2014/main" id="{00000000-0008-0000-0100-00000E000000}"/>
                </a:ext>
              </a:extLst>
            </xdr:cNvPr>
            <xdr:cNvGrpSpPr/>
          </xdr:nvGrpSpPr>
          <xdr:grpSpPr>
            <a:xfrm>
              <a:off x="7944240" y="2286902"/>
              <a:ext cx="1325561" cy="408206"/>
              <a:chOff x="7355864" y="381891"/>
              <a:chExt cx="1216705" cy="188695"/>
            </a:xfrm>
          </xdr:grpSpPr>
          <xdr:sp macro="" textlink="">
            <xdr:nvSpPr>
              <xdr:cNvPr id="4106" name="Group Box 10" hidden="1">
                <a:extLst>
                  <a:ext uri="{63B3BB69-23CF-44E3-9099-C40C66FF867C}">
                    <a14:compatExt spid="_x0000_s4106"/>
                  </a:ext>
                  <a:ext uri="{FF2B5EF4-FFF2-40B4-BE49-F238E27FC236}">
                    <a16:creationId xmlns:a16="http://schemas.microsoft.com/office/drawing/2014/main" id="{00000000-0008-0000-0100-00000A100000}"/>
                  </a:ext>
                </a:extLst>
              </xdr:cNvPr>
              <xdr:cNvSpPr/>
            </xdr:nvSpPr>
            <xdr:spPr bwMode="auto">
              <a:xfrm>
                <a:off x="7355864"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07" name="Option Button 11" hidden="1">
                <a:extLst>
                  <a:ext uri="{63B3BB69-23CF-44E3-9099-C40C66FF867C}">
                    <a14:compatExt spid="_x0000_s4107"/>
                  </a:ext>
                  <a:ext uri="{FF2B5EF4-FFF2-40B4-BE49-F238E27FC236}">
                    <a16:creationId xmlns:a16="http://schemas.microsoft.com/office/drawing/2014/main" id="{00000000-0008-0000-0100-00000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08" name="Option Button 12" hidden="1">
                <a:extLst>
                  <a:ext uri="{63B3BB69-23CF-44E3-9099-C40C66FF867C}">
                    <a14:compatExt spid="_x0000_s4108"/>
                  </a:ext>
                  <a:ext uri="{FF2B5EF4-FFF2-40B4-BE49-F238E27FC236}">
                    <a16:creationId xmlns:a16="http://schemas.microsoft.com/office/drawing/2014/main" id="{00000000-0008-0000-0100-00000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18" name="Group 17">
              <a:extLst>
                <a:ext uri="{FF2B5EF4-FFF2-40B4-BE49-F238E27FC236}">
                  <a16:creationId xmlns:a16="http://schemas.microsoft.com/office/drawing/2014/main" id="{00000000-0008-0000-0100-000012000000}"/>
                </a:ext>
              </a:extLst>
            </xdr:cNvPr>
            <xdr:cNvGrpSpPr/>
          </xdr:nvGrpSpPr>
          <xdr:grpSpPr>
            <a:xfrm>
              <a:off x="7944240" y="3174959"/>
              <a:ext cx="1325561" cy="190492"/>
              <a:chOff x="7355864" y="381869"/>
              <a:chExt cx="1216705" cy="188694"/>
            </a:xfrm>
          </xdr:grpSpPr>
          <xdr:sp macro="" textlink="">
            <xdr:nvSpPr>
              <xdr:cNvPr id="4109" name="Group Box 13" hidden="1">
                <a:extLst>
                  <a:ext uri="{63B3BB69-23CF-44E3-9099-C40C66FF867C}">
                    <a14:compatExt spid="_x0000_s4109"/>
                  </a:ext>
                  <a:ext uri="{FF2B5EF4-FFF2-40B4-BE49-F238E27FC236}">
                    <a16:creationId xmlns:a16="http://schemas.microsoft.com/office/drawing/2014/main" id="{00000000-0008-0000-0100-00000D100000}"/>
                  </a:ext>
                </a:extLst>
              </xdr:cNvPr>
              <xdr:cNvSpPr/>
            </xdr:nvSpPr>
            <xdr:spPr bwMode="auto">
              <a:xfrm>
                <a:off x="7355864" y="38186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10" name="Option Button 14" hidden="1">
                <a:extLst>
                  <a:ext uri="{63B3BB69-23CF-44E3-9099-C40C66FF867C}">
                    <a14:compatExt spid="_x0000_s4110"/>
                  </a:ext>
                  <a:ext uri="{FF2B5EF4-FFF2-40B4-BE49-F238E27FC236}">
                    <a16:creationId xmlns:a16="http://schemas.microsoft.com/office/drawing/2014/main" id="{00000000-0008-0000-0100-00000E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1" name="Option Button 15" hidden="1">
                <a:extLst>
                  <a:ext uri="{63B3BB69-23CF-44E3-9099-C40C66FF867C}">
                    <a14:compatExt spid="_x0000_s4111"/>
                  </a:ext>
                  <a:ext uri="{FF2B5EF4-FFF2-40B4-BE49-F238E27FC236}">
                    <a16:creationId xmlns:a16="http://schemas.microsoft.com/office/drawing/2014/main" id="{00000000-0008-0000-0100-00000F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22" name="Group 21">
              <a:extLst>
                <a:ext uri="{FF2B5EF4-FFF2-40B4-BE49-F238E27FC236}">
                  <a16:creationId xmlns:a16="http://schemas.microsoft.com/office/drawing/2014/main" id="{00000000-0008-0000-0100-000016000000}"/>
                </a:ext>
              </a:extLst>
            </xdr:cNvPr>
            <xdr:cNvGrpSpPr/>
          </xdr:nvGrpSpPr>
          <xdr:grpSpPr>
            <a:xfrm>
              <a:off x="7944240" y="3555959"/>
              <a:ext cx="1325561" cy="190492"/>
              <a:chOff x="7355864" y="381869"/>
              <a:chExt cx="1216705" cy="188694"/>
            </a:xfrm>
          </xdr:grpSpPr>
          <xdr:sp macro="" textlink="">
            <xdr:nvSpPr>
              <xdr:cNvPr id="4112" name="Group Box 16" hidden="1">
                <a:extLst>
                  <a:ext uri="{63B3BB69-23CF-44E3-9099-C40C66FF867C}">
                    <a14:compatExt spid="_x0000_s4112"/>
                  </a:ext>
                  <a:ext uri="{FF2B5EF4-FFF2-40B4-BE49-F238E27FC236}">
                    <a16:creationId xmlns:a16="http://schemas.microsoft.com/office/drawing/2014/main" id="{00000000-0008-0000-0100-000010100000}"/>
                  </a:ext>
                </a:extLst>
              </xdr:cNvPr>
              <xdr:cNvSpPr/>
            </xdr:nvSpPr>
            <xdr:spPr bwMode="auto">
              <a:xfrm>
                <a:off x="7355864" y="38186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13" name="Option Button 17" hidden="1">
                <a:extLst>
                  <a:ext uri="{63B3BB69-23CF-44E3-9099-C40C66FF867C}">
                    <a14:compatExt spid="_x0000_s4113"/>
                  </a:ext>
                  <a:ext uri="{FF2B5EF4-FFF2-40B4-BE49-F238E27FC236}">
                    <a16:creationId xmlns:a16="http://schemas.microsoft.com/office/drawing/2014/main" id="{00000000-0008-0000-0100-000011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4" name="Option Button 18" hidden="1">
                <a:extLst>
                  <a:ext uri="{63B3BB69-23CF-44E3-9099-C40C66FF867C}">
                    <a14:compatExt spid="_x0000_s4114"/>
                  </a:ext>
                  <a:ext uri="{FF2B5EF4-FFF2-40B4-BE49-F238E27FC236}">
                    <a16:creationId xmlns:a16="http://schemas.microsoft.com/office/drawing/2014/main" id="{00000000-0008-0000-0100-000012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26" name="Group 25">
              <a:extLst>
                <a:ext uri="{FF2B5EF4-FFF2-40B4-BE49-F238E27FC236}">
                  <a16:creationId xmlns:a16="http://schemas.microsoft.com/office/drawing/2014/main" id="{00000000-0008-0000-0100-00001A000000}"/>
                </a:ext>
              </a:extLst>
            </xdr:cNvPr>
            <xdr:cNvGrpSpPr/>
          </xdr:nvGrpSpPr>
          <xdr:grpSpPr>
            <a:xfrm>
              <a:off x="7944240" y="3936959"/>
              <a:ext cx="1325561" cy="190492"/>
              <a:chOff x="7355864" y="381870"/>
              <a:chExt cx="1216705" cy="188695"/>
            </a:xfrm>
          </xdr:grpSpPr>
          <xdr:sp macro="" textlink="">
            <xdr:nvSpPr>
              <xdr:cNvPr id="4115" name="Group Box 19" hidden="1">
                <a:extLst>
                  <a:ext uri="{63B3BB69-23CF-44E3-9099-C40C66FF867C}">
                    <a14:compatExt spid="_x0000_s4115"/>
                  </a:ext>
                  <a:ext uri="{FF2B5EF4-FFF2-40B4-BE49-F238E27FC236}">
                    <a16:creationId xmlns:a16="http://schemas.microsoft.com/office/drawing/2014/main" id="{00000000-0008-0000-0100-000013100000}"/>
                  </a:ext>
                </a:extLst>
              </xdr:cNvPr>
              <xdr:cNvSpPr/>
            </xdr:nvSpPr>
            <xdr:spPr bwMode="auto">
              <a:xfrm>
                <a:off x="7355864" y="381870"/>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16" name="Option Button 20" hidden="1">
                <a:extLst>
                  <a:ext uri="{63B3BB69-23CF-44E3-9099-C40C66FF867C}">
                    <a14:compatExt spid="_x0000_s4116"/>
                  </a:ext>
                  <a:ext uri="{FF2B5EF4-FFF2-40B4-BE49-F238E27FC236}">
                    <a16:creationId xmlns:a16="http://schemas.microsoft.com/office/drawing/2014/main" id="{00000000-0008-0000-0100-000014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17" name="Option Button 21" hidden="1">
                <a:extLst>
                  <a:ext uri="{63B3BB69-23CF-44E3-9099-C40C66FF867C}">
                    <a14:compatExt spid="_x0000_s4117"/>
                  </a:ext>
                  <a:ext uri="{FF2B5EF4-FFF2-40B4-BE49-F238E27FC236}">
                    <a16:creationId xmlns:a16="http://schemas.microsoft.com/office/drawing/2014/main" id="{00000000-0008-0000-0100-000015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30" name="Group 29">
              <a:extLst>
                <a:ext uri="{FF2B5EF4-FFF2-40B4-BE49-F238E27FC236}">
                  <a16:creationId xmlns:a16="http://schemas.microsoft.com/office/drawing/2014/main" id="{00000000-0008-0000-0100-00001E000000}"/>
                </a:ext>
              </a:extLst>
            </xdr:cNvPr>
            <xdr:cNvGrpSpPr/>
          </xdr:nvGrpSpPr>
          <xdr:grpSpPr>
            <a:xfrm>
              <a:off x="7943881" y="1047393"/>
              <a:ext cx="1325561" cy="190492"/>
              <a:chOff x="7355864" y="381869"/>
              <a:chExt cx="1216705" cy="188694"/>
            </a:xfrm>
          </xdr:grpSpPr>
          <xdr:sp macro="" textlink="">
            <xdr:nvSpPr>
              <xdr:cNvPr id="4118" name="Group Box 22" hidden="1">
                <a:extLst>
                  <a:ext uri="{63B3BB69-23CF-44E3-9099-C40C66FF867C}">
                    <a14:compatExt spid="_x0000_s4118"/>
                  </a:ext>
                  <a:ext uri="{FF2B5EF4-FFF2-40B4-BE49-F238E27FC236}">
                    <a16:creationId xmlns:a16="http://schemas.microsoft.com/office/drawing/2014/main" id="{00000000-0008-0000-0100-000016100000}"/>
                  </a:ext>
                </a:extLst>
              </xdr:cNvPr>
              <xdr:cNvSpPr/>
            </xdr:nvSpPr>
            <xdr:spPr bwMode="auto">
              <a:xfrm>
                <a:off x="7355864" y="38186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19" name="Option Button 23" hidden="1">
                <a:extLst>
                  <a:ext uri="{63B3BB69-23CF-44E3-9099-C40C66FF867C}">
                    <a14:compatExt spid="_x0000_s4119"/>
                  </a:ext>
                  <a:ext uri="{FF2B5EF4-FFF2-40B4-BE49-F238E27FC236}">
                    <a16:creationId xmlns:a16="http://schemas.microsoft.com/office/drawing/2014/main" id="{00000000-0008-0000-0100-000017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0" name="Option Button 24" hidden="1">
                <a:extLst>
                  <a:ext uri="{63B3BB69-23CF-44E3-9099-C40C66FF867C}">
                    <a14:compatExt spid="_x0000_s4120"/>
                  </a:ext>
                  <a:ext uri="{FF2B5EF4-FFF2-40B4-BE49-F238E27FC236}">
                    <a16:creationId xmlns:a16="http://schemas.microsoft.com/office/drawing/2014/main" id="{00000000-0008-0000-0100-000018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34" name="Group 33">
              <a:extLst>
                <a:ext uri="{FF2B5EF4-FFF2-40B4-BE49-F238E27FC236}">
                  <a16:creationId xmlns:a16="http://schemas.microsoft.com/office/drawing/2014/main" id="{00000000-0008-0000-0100-000022000000}"/>
                </a:ext>
              </a:extLst>
            </xdr:cNvPr>
            <xdr:cNvGrpSpPr/>
          </xdr:nvGrpSpPr>
          <xdr:grpSpPr>
            <a:xfrm>
              <a:off x="7944240" y="4317959"/>
              <a:ext cx="1325561" cy="190492"/>
              <a:chOff x="7355864" y="381869"/>
              <a:chExt cx="1216705" cy="188694"/>
            </a:xfrm>
          </xdr:grpSpPr>
          <xdr:sp macro="" textlink="">
            <xdr:nvSpPr>
              <xdr:cNvPr id="4121" name="Group Box 25" hidden="1">
                <a:extLst>
                  <a:ext uri="{63B3BB69-23CF-44E3-9099-C40C66FF867C}">
                    <a14:compatExt spid="_x0000_s4121"/>
                  </a:ext>
                  <a:ext uri="{FF2B5EF4-FFF2-40B4-BE49-F238E27FC236}">
                    <a16:creationId xmlns:a16="http://schemas.microsoft.com/office/drawing/2014/main" id="{00000000-0008-0000-0100-000019100000}"/>
                  </a:ext>
                </a:extLst>
              </xdr:cNvPr>
              <xdr:cNvSpPr/>
            </xdr:nvSpPr>
            <xdr:spPr bwMode="auto">
              <a:xfrm>
                <a:off x="7355864" y="38186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22" name="Option Button 26" hidden="1">
                <a:extLst>
                  <a:ext uri="{63B3BB69-23CF-44E3-9099-C40C66FF867C}">
                    <a14:compatExt spid="_x0000_s4122"/>
                  </a:ext>
                  <a:ext uri="{FF2B5EF4-FFF2-40B4-BE49-F238E27FC236}">
                    <a16:creationId xmlns:a16="http://schemas.microsoft.com/office/drawing/2014/main" id="{00000000-0008-0000-0100-00001A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3" name="Option Button 27" hidden="1">
                <a:extLst>
                  <a:ext uri="{63B3BB69-23CF-44E3-9099-C40C66FF867C}">
                    <a14:compatExt spid="_x0000_s4123"/>
                  </a:ext>
                  <a:ext uri="{FF2B5EF4-FFF2-40B4-BE49-F238E27FC236}">
                    <a16:creationId xmlns:a16="http://schemas.microsoft.com/office/drawing/2014/main" id="{00000000-0008-0000-0100-00001B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38" name="Group 37">
              <a:extLst>
                <a:ext uri="{FF2B5EF4-FFF2-40B4-BE49-F238E27FC236}">
                  <a16:creationId xmlns:a16="http://schemas.microsoft.com/office/drawing/2014/main" id="{00000000-0008-0000-0100-000026000000}"/>
                </a:ext>
              </a:extLst>
            </xdr:cNvPr>
            <xdr:cNvGrpSpPr/>
          </xdr:nvGrpSpPr>
          <xdr:grpSpPr>
            <a:xfrm>
              <a:off x="7944240" y="4698959"/>
              <a:ext cx="1325561" cy="190492"/>
              <a:chOff x="7355864" y="381869"/>
              <a:chExt cx="1216705" cy="188694"/>
            </a:xfrm>
          </xdr:grpSpPr>
          <xdr:sp macro="" textlink="">
            <xdr:nvSpPr>
              <xdr:cNvPr id="4124" name="Group Box 28" hidden="1">
                <a:extLst>
                  <a:ext uri="{63B3BB69-23CF-44E3-9099-C40C66FF867C}">
                    <a14:compatExt spid="_x0000_s4124"/>
                  </a:ext>
                  <a:ext uri="{FF2B5EF4-FFF2-40B4-BE49-F238E27FC236}">
                    <a16:creationId xmlns:a16="http://schemas.microsoft.com/office/drawing/2014/main" id="{00000000-0008-0000-0100-00001C100000}"/>
                  </a:ext>
                </a:extLst>
              </xdr:cNvPr>
              <xdr:cNvSpPr/>
            </xdr:nvSpPr>
            <xdr:spPr bwMode="auto">
              <a:xfrm>
                <a:off x="7355864" y="38186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25" name="Option Button 29" hidden="1">
                <a:extLst>
                  <a:ext uri="{63B3BB69-23CF-44E3-9099-C40C66FF867C}">
                    <a14:compatExt spid="_x0000_s4125"/>
                  </a:ext>
                  <a:ext uri="{FF2B5EF4-FFF2-40B4-BE49-F238E27FC236}">
                    <a16:creationId xmlns:a16="http://schemas.microsoft.com/office/drawing/2014/main" id="{00000000-0008-0000-0100-00001D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6" name="Option Button 30" hidden="1">
                <a:extLst>
                  <a:ext uri="{63B3BB69-23CF-44E3-9099-C40C66FF867C}">
                    <a14:compatExt spid="_x0000_s4126"/>
                  </a:ext>
                  <a:ext uri="{FF2B5EF4-FFF2-40B4-BE49-F238E27FC236}">
                    <a16:creationId xmlns:a16="http://schemas.microsoft.com/office/drawing/2014/main" id="{00000000-0008-0000-0100-00001E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xdr:row>
          <xdr:rowOff>902</xdr:rowOff>
        </xdr:from>
        <xdr:to>
          <xdr:col>13</xdr:col>
          <xdr:colOff>602051</xdr:colOff>
          <xdr:row>3</xdr:row>
          <xdr:rowOff>895</xdr:rowOff>
        </xdr:to>
        <xdr:grpSp>
          <xdr:nvGrpSpPr>
            <xdr:cNvPr id="42" name="Group 41">
              <a:extLst>
                <a:ext uri="{FF2B5EF4-FFF2-40B4-BE49-F238E27FC236}">
                  <a16:creationId xmlns:a16="http://schemas.microsoft.com/office/drawing/2014/main" id="{00000000-0008-0000-0100-00002A000000}"/>
                </a:ext>
              </a:extLst>
            </xdr:cNvPr>
            <xdr:cNvGrpSpPr/>
          </xdr:nvGrpSpPr>
          <xdr:grpSpPr>
            <a:xfrm>
              <a:off x="7944240" y="381902"/>
              <a:ext cx="1325561" cy="190493"/>
              <a:chOff x="7355833" y="381895"/>
              <a:chExt cx="1216705" cy="188695"/>
            </a:xfrm>
          </xdr:grpSpPr>
          <xdr:sp macro="" textlink="">
            <xdr:nvSpPr>
              <xdr:cNvPr id="4127" name="Group Box 31" hidden="1">
                <a:extLst>
                  <a:ext uri="{63B3BB69-23CF-44E3-9099-C40C66FF867C}">
                    <a14:compatExt spid="_x0000_s4127"/>
                  </a:ext>
                  <a:ext uri="{FF2B5EF4-FFF2-40B4-BE49-F238E27FC236}">
                    <a16:creationId xmlns:a16="http://schemas.microsoft.com/office/drawing/2014/main" id="{00000000-0008-0000-0100-00001F100000}"/>
                  </a:ext>
                </a:extLst>
              </xdr:cNvPr>
              <xdr:cNvSpPr/>
            </xdr:nvSpPr>
            <xdr:spPr bwMode="auto">
              <a:xfrm>
                <a:off x="7355833" y="381895"/>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28" name="Option Button 32" hidden="1">
                <a:extLst>
                  <a:ext uri="{63B3BB69-23CF-44E3-9099-C40C66FF867C}">
                    <a14:compatExt spid="_x0000_s4128"/>
                  </a:ext>
                  <a:ext uri="{FF2B5EF4-FFF2-40B4-BE49-F238E27FC236}">
                    <a16:creationId xmlns:a16="http://schemas.microsoft.com/office/drawing/2014/main" id="{00000000-0008-0000-0100-000020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29" name="Option Button 33" hidden="1">
                <a:extLst>
                  <a:ext uri="{63B3BB69-23CF-44E3-9099-C40C66FF867C}">
                    <a14:compatExt spid="_x0000_s4129"/>
                  </a:ext>
                  <a:ext uri="{FF2B5EF4-FFF2-40B4-BE49-F238E27FC236}">
                    <a16:creationId xmlns:a16="http://schemas.microsoft.com/office/drawing/2014/main" id="{00000000-0008-0000-0100-000021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7</xdr:row>
          <xdr:rowOff>95252</xdr:rowOff>
        </xdr:from>
        <xdr:to>
          <xdr:col>13</xdr:col>
          <xdr:colOff>602051</xdr:colOff>
          <xdr:row>8</xdr:row>
          <xdr:rowOff>95244</xdr:rowOff>
        </xdr:to>
        <xdr:grpSp>
          <xdr:nvGrpSpPr>
            <xdr:cNvPr id="46" name="Group 45">
              <a:extLst>
                <a:ext uri="{FF2B5EF4-FFF2-40B4-BE49-F238E27FC236}">
                  <a16:creationId xmlns:a16="http://schemas.microsoft.com/office/drawing/2014/main" id="{00000000-0008-0000-0100-00002E000000}"/>
                </a:ext>
              </a:extLst>
            </xdr:cNvPr>
            <xdr:cNvGrpSpPr/>
          </xdr:nvGrpSpPr>
          <xdr:grpSpPr>
            <a:xfrm>
              <a:off x="7944240" y="1428752"/>
              <a:ext cx="1325561" cy="190492"/>
              <a:chOff x="7355833" y="381879"/>
              <a:chExt cx="1216705" cy="188694"/>
            </a:xfrm>
          </xdr:grpSpPr>
          <xdr:sp macro="" textlink="">
            <xdr:nvSpPr>
              <xdr:cNvPr id="4130" name="Group Box 34" hidden="1">
                <a:extLst>
                  <a:ext uri="{63B3BB69-23CF-44E3-9099-C40C66FF867C}">
                    <a14:compatExt spid="_x0000_s4130"/>
                  </a:ext>
                  <a:ext uri="{FF2B5EF4-FFF2-40B4-BE49-F238E27FC236}">
                    <a16:creationId xmlns:a16="http://schemas.microsoft.com/office/drawing/2014/main" id="{00000000-0008-0000-0100-000022100000}"/>
                  </a:ext>
                </a:extLst>
              </xdr:cNvPr>
              <xdr:cNvSpPr/>
            </xdr:nvSpPr>
            <xdr:spPr bwMode="auto">
              <a:xfrm>
                <a:off x="7355833" y="38187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31" name="Option Button 35" hidden="1">
                <a:extLst>
                  <a:ext uri="{63B3BB69-23CF-44E3-9099-C40C66FF867C}">
                    <a14:compatExt spid="_x0000_s4131"/>
                  </a:ext>
                  <a:ext uri="{FF2B5EF4-FFF2-40B4-BE49-F238E27FC236}">
                    <a16:creationId xmlns:a16="http://schemas.microsoft.com/office/drawing/2014/main" id="{00000000-0008-0000-0100-000023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2" name="Option Button 36" hidden="1">
                <a:extLst>
                  <a:ext uri="{63B3BB69-23CF-44E3-9099-C40C66FF867C}">
                    <a14:compatExt spid="_x0000_s4132"/>
                  </a:ext>
                  <a:ext uri="{FF2B5EF4-FFF2-40B4-BE49-F238E27FC236}">
                    <a16:creationId xmlns:a16="http://schemas.microsoft.com/office/drawing/2014/main" id="{00000000-0008-0000-0100-000024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9</xdr:row>
          <xdr:rowOff>95252</xdr:rowOff>
        </xdr:from>
        <xdr:to>
          <xdr:col>13</xdr:col>
          <xdr:colOff>602051</xdr:colOff>
          <xdr:row>10</xdr:row>
          <xdr:rowOff>95244</xdr:rowOff>
        </xdr:to>
        <xdr:grpSp>
          <xdr:nvGrpSpPr>
            <xdr:cNvPr id="50" name="Group 49">
              <a:extLst>
                <a:ext uri="{FF2B5EF4-FFF2-40B4-BE49-F238E27FC236}">
                  <a16:creationId xmlns:a16="http://schemas.microsoft.com/office/drawing/2014/main" id="{00000000-0008-0000-0100-000032000000}"/>
                </a:ext>
              </a:extLst>
            </xdr:cNvPr>
            <xdr:cNvGrpSpPr/>
          </xdr:nvGrpSpPr>
          <xdr:grpSpPr>
            <a:xfrm>
              <a:off x="7944240" y="1809752"/>
              <a:ext cx="1325561" cy="190492"/>
              <a:chOff x="7355833" y="381881"/>
              <a:chExt cx="1216705" cy="188696"/>
            </a:xfrm>
          </xdr:grpSpPr>
          <xdr:sp macro="" textlink="">
            <xdr:nvSpPr>
              <xdr:cNvPr id="4133" name="Group Box 37" hidden="1">
                <a:extLst>
                  <a:ext uri="{63B3BB69-23CF-44E3-9099-C40C66FF867C}">
                    <a14:compatExt spid="_x0000_s4133"/>
                  </a:ext>
                  <a:ext uri="{FF2B5EF4-FFF2-40B4-BE49-F238E27FC236}">
                    <a16:creationId xmlns:a16="http://schemas.microsoft.com/office/drawing/2014/main" id="{00000000-0008-0000-0100-000025100000}"/>
                  </a:ext>
                </a:extLst>
              </xdr:cNvPr>
              <xdr:cNvSpPr/>
            </xdr:nvSpPr>
            <xdr:spPr bwMode="auto">
              <a:xfrm>
                <a:off x="7355833" y="381881"/>
                <a:ext cx="1216705" cy="188696"/>
              </a:xfrm>
              <a:prstGeom prst="rect">
                <a:avLst/>
              </a:prstGeom>
              <a:noFill/>
              <a:ln w="9525">
                <a:miter lim="800000"/>
                <a:headEnd/>
                <a:tailEnd/>
              </a:ln>
              <a:extLst>
                <a:ext uri="{909E8E84-426E-40DD-AFC4-6F175D3DCCD1}">
                  <a14:hiddenFill>
                    <a:noFill/>
                  </a14:hiddenFill>
                </a:ext>
              </a:extLst>
            </xdr:spPr>
          </xdr:sp>
          <xdr:sp macro="" textlink="">
            <xdr:nvSpPr>
              <xdr:cNvPr id="4134" name="Option Button 38" hidden="1">
                <a:extLst>
                  <a:ext uri="{63B3BB69-23CF-44E3-9099-C40C66FF867C}">
                    <a14:compatExt spid="_x0000_s4134"/>
                  </a:ext>
                  <a:ext uri="{FF2B5EF4-FFF2-40B4-BE49-F238E27FC236}">
                    <a16:creationId xmlns:a16="http://schemas.microsoft.com/office/drawing/2014/main" id="{00000000-0008-0000-0100-000026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5" name="Option Button 39" hidden="1">
                <a:extLst>
                  <a:ext uri="{63B3BB69-23CF-44E3-9099-C40C66FF867C}">
                    <a14:compatExt spid="_x0000_s4135"/>
                  </a:ext>
                  <a:ext uri="{FF2B5EF4-FFF2-40B4-BE49-F238E27FC236}">
                    <a16:creationId xmlns:a16="http://schemas.microsoft.com/office/drawing/2014/main" id="{00000000-0008-0000-0100-000027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12</xdr:row>
          <xdr:rowOff>902</xdr:rowOff>
        </xdr:from>
        <xdr:to>
          <xdr:col>13</xdr:col>
          <xdr:colOff>602051</xdr:colOff>
          <xdr:row>13</xdr:row>
          <xdr:rowOff>894</xdr:rowOff>
        </xdr:to>
        <xdr:grpSp>
          <xdr:nvGrpSpPr>
            <xdr:cNvPr id="54" name="Group 53">
              <a:extLst>
                <a:ext uri="{FF2B5EF4-FFF2-40B4-BE49-F238E27FC236}">
                  <a16:creationId xmlns:a16="http://schemas.microsoft.com/office/drawing/2014/main" id="{00000000-0008-0000-0100-000036000000}"/>
                </a:ext>
              </a:extLst>
            </xdr:cNvPr>
            <xdr:cNvGrpSpPr/>
          </xdr:nvGrpSpPr>
          <xdr:grpSpPr>
            <a:xfrm>
              <a:off x="7944240" y="2286902"/>
              <a:ext cx="1325561" cy="408206"/>
              <a:chOff x="7355833" y="381891"/>
              <a:chExt cx="1216705" cy="188695"/>
            </a:xfrm>
          </xdr:grpSpPr>
          <xdr:sp macro="" textlink="">
            <xdr:nvSpPr>
              <xdr:cNvPr id="4136" name="Group Box 40" hidden="1">
                <a:extLst>
                  <a:ext uri="{63B3BB69-23CF-44E3-9099-C40C66FF867C}">
                    <a14:compatExt spid="_x0000_s4136"/>
                  </a:ext>
                  <a:ext uri="{FF2B5EF4-FFF2-40B4-BE49-F238E27FC236}">
                    <a16:creationId xmlns:a16="http://schemas.microsoft.com/office/drawing/2014/main" id="{00000000-0008-0000-0100-000028100000}"/>
                  </a:ext>
                </a:extLst>
              </xdr:cNvPr>
              <xdr:cNvSpPr/>
            </xdr:nvSpPr>
            <xdr:spPr bwMode="auto">
              <a:xfrm>
                <a:off x="7355833" y="381891"/>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37" name="Option Button 41" hidden="1">
                <a:extLst>
                  <a:ext uri="{63B3BB69-23CF-44E3-9099-C40C66FF867C}">
                    <a14:compatExt spid="_x0000_s4137"/>
                  </a:ext>
                  <a:ext uri="{FF2B5EF4-FFF2-40B4-BE49-F238E27FC236}">
                    <a16:creationId xmlns:a16="http://schemas.microsoft.com/office/drawing/2014/main" id="{00000000-0008-0000-0100-000029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38" name="Option Button 42" hidden="1">
                <a:extLst>
                  <a:ext uri="{63B3BB69-23CF-44E3-9099-C40C66FF867C}">
                    <a14:compatExt spid="_x0000_s4138"/>
                  </a:ext>
                  <a:ext uri="{FF2B5EF4-FFF2-40B4-BE49-F238E27FC236}">
                    <a16:creationId xmlns:a16="http://schemas.microsoft.com/office/drawing/2014/main" id="{00000000-0008-0000-0100-00002A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15</xdr:row>
          <xdr:rowOff>99745</xdr:rowOff>
        </xdr:from>
        <xdr:to>
          <xdr:col>13</xdr:col>
          <xdr:colOff>602051</xdr:colOff>
          <xdr:row>16</xdr:row>
          <xdr:rowOff>99737</xdr:rowOff>
        </xdr:to>
        <xdr:grpSp>
          <xdr:nvGrpSpPr>
            <xdr:cNvPr id="58" name="Group 57">
              <a:extLst>
                <a:ext uri="{FF2B5EF4-FFF2-40B4-BE49-F238E27FC236}">
                  <a16:creationId xmlns:a16="http://schemas.microsoft.com/office/drawing/2014/main" id="{00000000-0008-0000-0100-00003A000000}"/>
                </a:ext>
              </a:extLst>
            </xdr:cNvPr>
            <xdr:cNvGrpSpPr/>
          </xdr:nvGrpSpPr>
          <xdr:grpSpPr>
            <a:xfrm>
              <a:off x="7944240" y="3174959"/>
              <a:ext cx="1325561" cy="190492"/>
              <a:chOff x="7355833" y="381879"/>
              <a:chExt cx="1216705" cy="188694"/>
            </a:xfrm>
          </xdr:grpSpPr>
          <xdr:sp macro="" textlink="">
            <xdr:nvSpPr>
              <xdr:cNvPr id="4139" name="Group Box 43" hidden="1">
                <a:extLst>
                  <a:ext uri="{63B3BB69-23CF-44E3-9099-C40C66FF867C}">
                    <a14:compatExt spid="_x0000_s4139"/>
                  </a:ext>
                  <a:ext uri="{FF2B5EF4-FFF2-40B4-BE49-F238E27FC236}">
                    <a16:creationId xmlns:a16="http://schemas.microsoft.com/office/drawing/2014/main" id="{00000000-0008-0000-0100-00002B100000}"/>
                  </a:ext>
                </a:extLst>
              </xdr:cNvPr>
              <xdr:cNvSpPr/>
            </xdr:nvSpPr>
            <xdr:spPr bwMode="auto">
              <a:xfrm>
                <a:off x="7355833" y="38187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40" name="Option Button 44" hidden="1">
                <a:extLst>
                  <a:ext uri="{63B3BB69-23CF-44E3-9099-C40C66FF867C}">
                    <a14:compatExt spid="_x0000_s4140"/>
                  </a:ext>
                  <a:ext uri="{FF2B5EF4-FFF2-40B4-BE49-F238E27FC236}">
                    <a16:creationId xmlns:a16="http://schemas.microsoft.com/office/drawing/2014/main" id="{00000000-0008-0000-0100-00002C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1" name="Option Button 45" hidden="1">
                <a:extLst>
                  <a:ext uri="{63B3BB69-23CF-44E3-9099-C40C66FF867C}">
                    <a14:compatExt spid="_x0000_s4141"/>
                  </a:ext>
                  <a:ext uri="{FF2B5EF4-FFF2-40B4-BE49-F238E27FC236}">
                    <a16:creationId xmlns:a16="http://schemas.microsoft.com/office/drawing/2014/main" id="{00000000-0008-0000-0100-00002D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17</xdr:row>
          <xdr:rowOff>99745</xdr:rowOff>
        </xdr:from>
        <xdr:to>
          <xdr:col>13</xdr:col>
          <xdr:colOff>602051</xdr:colOff>
          <xdr:row>18</xdr:row>
          <xdr:rowOff>99737</xdr:rowOff>
        </xdr:to>
        <xdr:grpSp>
          <xdr:nvGrpSpPr>
            <xdr:cNvPr id="62" name="Group 61">
              <a:extLst>
                <a:ext uri="{FF2B5EF4-FFF2-40B4-BE49-F238E27FC236}">
                  <a16:creationId xmlns:a16="http://schemas.microsoft.com/office/drawing/2014/main" id="{00000000-0008-0000-0100-00003E000000}"/>
                </a:ext>
              </a:extLst>
            </xdr:cNvPr>
            <xdr:cNvGrpSpPr/>
          </xdr:nvGrpSpPr>
          <xdr:grpSpPr>
            <a:xfrm>
              <a:off x="7944240" y="3555959"/>
              <a:ext cx="1325561" cy="190492"/>
              <a:chOff x="7355833" y="381879"/>
              <a:chExt cx="1216705" cy="188694"/>
            </a:xfrm>
          </xdr:grpSpPr>
          <xdr:sp macro="" textlink="">
            <xdr:nvSpPr>
              <xdr:cNvPr id="4142" name="Group Box 46" hidden="1">
                <a:extLst>
                  <a:ext uri="{63B3BB69-23CF-44E3-9099-C40C66FF867C}">
                    <a14:compatExt spid="_x0000_s4142"/>
                  </a:ext>
                  <a:ext uri="{FF2B5EF4-FFF2-40B4-BE49-F238E27FC236}">
                    <a16:creationId xmlns:a16="http://schemas.microsoft.com/office/drawing/2014/main" id="{00000000-0008-0000-0100-00002E100000}"/>
                  </a:ext>
                </a:extLst>
              </xdr:cNvPr>
              <xdr:cNvSpPr/>
            </xdr:nvSpPr>
            <xdr:spPr bwMode="auto">
              <a:xfrm>
                <a:off x="7355833" y="38187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43" name="Option Button 47" hidden="1">
                <a:extLst>
                  <a:ext uri="{63B3BB69-23CF-44E3-9099-C40C66FF867C}">
                    <a14:compatExt spid="_x0000_s4143"/>
                  </a:ext>
                  <a:ext uri="{FF2B5EF4-FFF2-40B4-BE49-F238E27FC236}">
                    <a16:creationId xmlns:a16="http://schemas.microsoft.com/office/drawing/2014/main" id="{00000000-0008-0000-0100-00002F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4" name="Option Button 48" hidden="1">
                <a:extLst>
                  <a:ext uri="{63B3BB69-23CF-44E3-9099-C40C66FF867C}">
                    <a14:compatExt spid="_x0000_s4144"/>
                  </a:ext>
                  <a:ext uri="{FF2B5EF4-FFF2-40B4-BE49-F238E27FC236}">
                    <a16:creationId xmlns:a16="http://schemas.microsoft.com/office/drawing/2014/main" id="{00000000-0008-0000-0100-000030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19</xdr:row>
          <xdr:rowOff>99745</xdr:rowOff>
        </xdr:from>
        <xdr:to>
          <xdr:col>13</xdr:col>
          <xdr:colOff>602051</xdr:colOff>
          <xdr:row>20</xdr:row>
          <xdr:rowOff>99737</xdr:rowOff>
        </xdr:to>
        <xdr:grpSp>
          <xdr:nvGrpSpPr>
            <xdr:cNvPr id="66" name="Group 65">
              <a:extLst>
                <a:ext uri="{FF2B5EF4-FFF2-40B4-BE49-F238E27FC236}">
                  <a16:creationId xmlns:a16="http://schemas.microsoft.com/office/drawing/2014/main" id="{00000000-0008-0000-0100-000042000000}"/>
                </a:ext>
              </a:extLst>
            </xdr:cNvPr>
            <xdr:cNvGrpSpPr/>
          </xdr:nvGrpSpPr>
          <xdr:grpSpPr>
            <a:xfrm>
              <a:off x="7944240" y="3936959"/>
              <a:ext cx="1325561" cy="190492"/>
              <a:chOff x="7355833" y="381879"/>
              <a:chExt cx="1216705" cy="188695"/>
            </a:xfrm>
          </xdr:grpSpPr>
          <xdr:sp macro="" textlink="">
            <xdr:nvSpPr>
              <xdr:cNvPr id="4145" name="Group Box 49" hidden="1">
                <a:extLst>
                  <a:ext uri="{63B3BB69-23CF-44E3-9099-C40C66FF867C}">
                    <a14:compatExt spid="_x0000_s4145"/>
                  </a:ext>
                  <a:ext uri="{FF2B5EF4-FFF2-40B4-BE49-F238E27FC236}">
                    <a16:creationId xmlns:a16="http://schemas.microsoft.com/office/drawing/2014/main" id="{00000000-0008-0000-0100-000031100000}"/>
                  </a:ext>
                </a:extLst>
              </xdr:cNvPr>
              <xdr:cNvSpPr/>
            </xdr:nvSpPr>
            <xdr:spPr bwMode="auto">
              <a:xfrm>
                <a:off x="7355833" y="381879"/>
                <a:ext cx="1216705" cy="188695"/>
              </a:xfrm>
              <a:prstGeom prst="rect">
                <a:avLst/>
              </a:prstGeom>
              <a:noFill/>
              <a:ln w="9525">
                <a:miter lim="800000"/>
                <a:headEnd/>
                <a:tailEnd/>
              </a:ln>
              <a:extLst>
                <a:ext uri="{909E8E84-426E-40DD-AFC4-6F175D3DCCD1}">
                  <a14:hiddenFill>
                    <a:noFill/>
                  </a14:hiddenFill>
                </a:ext>
              </a:extLst>
            </xdr:spPr>
          </xdr:sp>
          <xdr:sp macro="" textlink="">
            <xdr:nvSpPr>
              <xdr:cNvPr id="4146" name="Option Button 50" hidden="1">
                <a:extLst>
                  <a:ext uri="{63B3BB69-23CF-44E3-9099-C40C66FF867C}">
                    <a14:compatExt spid="_x0000_s4146"/>
                  </a:ext>
                  <a:ext uri="{FF2B5EF4-FFF2-40B4-BE49-F238E27FC236}">
                    <a16:creationId xmlns:a16="http://schemas.microsoft.com/office/drawing/2014/main" id="{00000000-0008-0000-0100-000032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47" name="Option Button 51" hidden="1">
                <a:extLst>
                  <a:ext uri="{63B3BB69-23CF-44E3-9099-C40C66FF867C}">
                    <a14:compatExt spid="_x0000_s4147"/>
                  </a:ext>
                  <a:ext uri="{FF2B5EF4-FFF2-40B4-BE49-F238E27FC236}">
                    <a16:creationId xmlns:a16="http://schemas.microsoft.com/office/drawing/2014/main" id="{00000000-0008-0000-0100-000033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609631</xdr:colOff>
          <xdr:row>5</xdr:row>
          <xdr:rowOff>94893</xdr:rowOff>
        </xdr:from>
        <xdr:to>
          <xdr:col>13</xdr:col>
          <xdr:colOff>601692</xdr:colOff>
          <xdr:row>6</xdr:row>
          <xdr:rowOff>94885</xdr:rowOff>
        </xdr:to>
        <xdr:grpSp>
          <xdr:nvGrpSpPr>
            <xdr:cNvPr id="70" name="Group 69">
              <a:extLst>
                <a:ext uri="{FF2B5EF4-FFF2-40B4-BE49-F238E27FC236}">
                  <a16:creationId xmlns:a16="http://schemas.microsoft.com/office/drawing/2014/main" id="{00000000-0008-0000-0100-000046000000}"/>
                </a:ext>
              </a:extLst>
            </xdr:cNvPr>
            <xdr:cNvGrpSpPr/>
          </xdr:nvGrpSpPr>
          <xdr:grpSpPr>
            <a:xfrm>
              <a:off x="7943881" y="1047393"/>
              <a:ext cx="1325561" cy="190492"/>
              <a:chOff x="7355833" y="381879"/>
              <a:chExt cx="1216705" cy="188694"/>
            </a:xfrm>
          </xdr:grpSpPr>
          <xdr:sp macro="" textlink="">
            <xdr:nvSpPr>
              <xdr:cNvPr id="4148" name="Group Box 52" hidden="1">
                <a:extLst>
                  <a:ext uri="{63B3BB69-23CF-44E3-9099-C40C66FF867C}">
                    <a14:compatExt spid="_x0000_s4148"/>
                  </a:ext>
                  <a:ext uri="{FF2B5EF4-FFF2-40B4-BE49-F238E27FC236}">
                    <a16:creationId xmlns:a16="http://schemas.microsoft.com/office/drawing/2014/main" id="{00000000-0008-0000-0100-000034100000}"/>
                  </a:ext>
                </a:extLst>
              </xdr:cNvPr>
              <xdr:cNvSpPr/>
            </xdr:nvSpPr>
            <xdr:spPr bwMode="auto">
              <a:xfrm>
                <a:off x="7355833" y="38187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49" name="Option Button 53" hidden="1">
                <a:extLst>
                  <a:ext uri="{63B3BB69-23CF-44E3-9099-C40C66FF867C}">
                    <a14:compatExt spid="_x0000_s4149"/>
                  </a:ext>
                  <a:ext uri="{FF2B5EF4-FFF2-40B4-BE49-F238E27FC236}">
                    <a16:creationId xmlns:a16="http://schemas.microsoft.com/office/drawing/2014/main" id="{00000000-0008-0000-0100-000035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0" name="Option Button 54" hidden="1">
                <a:extLst>
                  <a:ext uri="{63B3BB69-23CF-44E3-9099-C40C66FF867C}">
                    <a14:compatExt spid="_x0000_s4150"/>
                  </a:ext>
                  <a:ext uri="{FF2B5EF4-FFF2-40B4-BE49-F238E27FC236}">
                    <a16:creationId xmlns:a16="http://schemas.microsoft.com/office/drawing/2014/main" id="{00000000-0008-0000-0100-000036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21</xdr:row>
          <xdr:rowOff>99745</xdr:rowOff>
        </xdr:from>
        <xdr:to>
          <xdr:col>13</xdr:col>
          <xdr:colOff>602051</xdr:colOff>
          <xdr:row>22</xdr:row>
          <xdr:rowOff>99737</xdr:rowOff>
        </xdr:to>
        <xdr:grpSp>
          <xdr:nvGrpSpPr>
            <xdr:cNvPr id="74" name="Group 73">
              <a:extLst>
                <a:ext uri="{FF2B5EF4-FFF2-40B4-BE49-F238E27FC236}">
                  <a16:creationId xmlns:a16="http://schemas.microsoft.com/office/drawing/2014/main" id="{00000000-0008-0000-0100-00004A000000}"/>
                </a:ext>
              </a:extLst>
            </xdr:cNvPr>
            <xdr:cNvGrpSpPr/>
          </xdr:nvGrpSpPr>
          <xdr:grpSpPr>
            <a:xfrm>
              <a:off x="7944240" y="4317959"/>
              <a:ext cx="1325561" cy="190492"/>
              <a:chOff x="7355833" y="381879"/>
              <a:chExt cx="1216705" cy="188694"/>
            </a:xfrm>
          </xdr:grpSpPr>
          <xdr:sp macro="" textlink="">
            <xdr:nvSpPr>
              <xdr:cNvPr id="4151" name="Group Box 55" hidden="1">
                <a:extLst>
                  <a:ext uri="{63B3BB69-23CF-44E3-9099-C40C66FF867C}">
                    <a14:compatExt spid="_x0000_s4151"/>
                  </a:ext>
                  <a:ext uri="{FF2B5EF4-FFF2-40B4-BE49-F238E27FC236}">
                    <a16:creationId xmlns:a16="http://schemas.microsoft.com/office/drawing/2014/main" id="{00000000-0008-0000-0100-000037100000}"/>
                  </a:ext>
                </a:extLst>
              </xdr:cNvPr>
              <xdr:cNvSpPr/>
            </xdr:nvSpPr>
            <xdr:spPr bwMode="auto">
              <a:xfrm>
                <a:off x="7355833" y="38187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52" name="Option Button 56" hidden="1">
                <a:extLst>
                  <a:ext uri="{63B3BB69-23CF-44E3-9099-C40C66FF867C}">
                    <a14:compatExt spid="_x0000_s4152"/>
                  </a:ext>
                  <a:ext uri="{FF2B5EF4-FFF2-40B4-BE49-F238E27FC236}">
                    <a16:creationId xmlns:a16="http://schemas.microsoft.com/office/drawing/2014/main" id="{00000000-0008-0000-0100-000038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3" name="Option Button 57" hidden="1">
                <a:extLst>
                  <a:ext uri="{63B3BB69-23CF-44E3-9099-C40C66FF867C}">
                    <a14:compatExt spid="_x0000_s4153"/>
                  </a:ext>
                  <a:ext uri="{FF2B5EF4-FFF2-40B4-BE49-F238E27FC236}">
                    <a16:creationId xmlns:a16="http://schemas.microsoft.com/office/drawing/2014/main" id="{00000000-0008-0000-0100-000039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11</xdr:col>
          <xdr:colOff>609990</xdr:colOff>
          <xdr:row>23</xdr:row>
          <xdr:rowOff>99745</xdr:rowOff>
        </xdr:from>
        <xdr:to>
          <xdr:col>13</xdr:col>
          <xdr:colOff>602051</xdr:colOff>
          <xdr:row>24</xdr:row>
          <xdr:rowOff>99737</xdr:rowOff>
        </xdr:to>
        <xdr:grpSp>
          <xdr:nvGrpSpPr>
            <xdr:cNvPr id="78" name="Group 77">
              <a:extLst>
                <a:ext uri="{FF2B5EF4-FFF2-40B4-BE49-F238E27FC236}">
                  <a16:creationId xmlns:a16="http://schemas.microsoft.com/office/drawing/2014/main" id="{00000000-0008-0000-0100-00004E000000}"/>
                </a:ext>
              </a:extLst>
            </xdr:cNvPr>
            <xdr:cNvGrpSpPr/>
          </xdr:nvGrpSpPr>
          <xdr:grpSpPr>
            <a:xfrm>
              <a:off x="7944240" y="4698959"/>
              <a:ext cx="1325561" cy="190492"/>
              <a:chOff x="7355833" y="381879"/>
              <a:chExt cx="1216705" cy="188694"/>
            </a:xfrm>
          </xdr:grpSpPr>
          <xdr:sp macro="" textlink="">
            <xdr:nvSpPr>
              <xdr:cNvPr id="4154" name="Group Box 58" hidden="1">
                <a:extLst>
                  <a:ext uri="{63B3BB69-23CF-44E3-9099-C40C66FF867C}">
                    <a14:compatExt spid="_x0000_s4154"/>
                  </a:ext>
                  <a:ext uri="{FF2B5EF4-FFF2-40B4-BE49-F238E27FC236}">
                    <a16:creationId xmlns:a16="http://schemas.microsoft.com/office/drawing/2014/main" id="{00000000-0008-0000-0100-00003A100000}"/>
                  </a:ext>
                </a:extLst>
              </xdr:cNvPr>
              <xdr:cNvSpPr/>
            </xdr:nvSpPr>
            <xdr:spPr bwMode="auto">
              <a:xfrm>
                <a:off x="7355833" y="381879"/>
                <a:ext cx="1216705" cy="188694"/>
              </a:xfrm>
              <a:prstGeom prst="rect">
                <a:avLst/>
              </a:prstGeom>
              <a:noFill/>
              <a:ln w="9525">
                <a:miter lim="800000"/>
                <a:headEnd/>
                <a:tailEnd/>
              </a:ln>
              <a:extLst>
                <a:ext uri="{909E8E84-426E-40DD-AFC4-6F175D3DCCD1}">
                  <a14:hiddenFill>
                    <a:noFill/>
                  </a14:hiddenFill>
                </a:ext>
              </a:extLst>
            </xdr:spPr>
          </xdr:sp>
          <xdr:sp macro="" textlink="">
            <xdr:nvSpPr>
              <xdr:cNvPr id="4155" name="Option Button 59" hidden="1">
                <a:extLst>
                  <a:ext uri="{63B3BB69-23CF-44E3-9099-C40C66FF867C}">
                    <a14:compatExt spid="_x0000_s4155"/>
                  </a:ext>
                  <a:ext uri="{FF2B5EF4-FFF2-40B4-BE49-F238E27FC236}">
                    <a16:creationId xmlns:a16="http://schemas.microsoft.com/office/drawing/2014/main" id="{00000000-0008-0000-0100-00003B100000}"/>
                  </a:ext>
                </a:extLst>
              </xdr:cNvPr>
              <xdr:cNvSpPr/>
            </xdr:nvSpPr>
            <xdr:spPr bwMode="auto">
              <a:xfrm>
                <a:off x="7470830" y="389450"/>
                <a:ext cx="429870"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Da</a:t>
                </a:r>
              </a:p>
            </xdr:txBody>
          </xdr:sp>
          <xdr:sp macro="" textlink="">
            <xdr:nvSpPr>
              <xdr:cNvPr id="4156" name="Option Button 60" hidden="1">
                <a:extLst>
                  <a:ext uri="{63B3BB69-23CF-44E3-9099-C40C66FF867C}">
                    <a14:compatExt spid="_x0000_s4156"/>
                  </a:ext>
                  <a:ext uri="{FF2B5EF4-FFF2-40B4-BE49-F238E27FC236}">
                    <a16:creationId xmlns:a16="http://schemas.microsoft.com/office/drawing/2014/main" id="{00000000-0008-0000-0100-00003C100000}"/>
                  </a:ext>
                </a:extLst>
              </xdr:cNvPr>
              <xdr:cNvSpPr/>
            </xdr:nvSpPr>
            <xdr:spPr bwMode="auto">
              <a:xfrm>
                <a:off x="8076157" y="392469"/>
                <a:ext cx="437438" cy="172089"/>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Nu</a:t>
                </a:r>
              </a:p>
            </xdr:txBody>
          </xdr:sp>
        </xdr:grp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8" Type="http://schemas.openxmlformats.org/officeDocument/2006/relationships/ctrlProp" Target="../ctrlProps/ctrlProp5.xml"/><Relationship Id="rId51" Type="http://schemas.openxmlformats.org/officeDocument/2006/relationships/ctrlProp" Target="../ctrlProps/ctrlProp4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276"/>
  <sheetViews>
    <sheetView tabSelected="1" view="pageLayout" zoomScaleNormal="100" workbookViewId="0">
      <selection activeCell="A111" sqref="A111:XFD112"/>
    </sheetView>
  </sheetViews>
  <sheetFormatPr defaultColWidth="9.140625" defaultRowHeight="12.75" x14ac:dyDescent="0.2"/>
  <cols>
    <col min="1" max="1" width="9.28515625" style="1" customWidth="1"/>
    <col min="2" max="2" width="7.140625" style="1" customWidth="1"/>
    <col min="3" max="3" width="7.28515625" style="1" customWidth="1"/>
    <col min="4" max="5" width="4.7109375" style="1" customWidth="1"/>
    <col min="6" max="6" width="4.5703125" style="1" customWidth="1"/>
    <col min="7" max="7" width="8.140625" style="1" customWidth="1"/>
    <col min="8" max="8" width="8.28515625" style="1" customWidth="1"/>
    <col min="9" max="9" width="5.85546875" style="1" customWidth="1"/>
    <col min="10" max="10" width="7.28515625" style="1" customWidth="1"/>
    <col min="11" max="11" width="5.7109375" style="1" customWidth="1"/>
    <col min="12" max="12" width="7.85546875" style="1" customWidth="1"/>
    <col min="13" max="13" width="5.5703125" style="1" customWidth="1"/>
    <col min="14" max="16" width="6" style="1" customWidth="1"/>
    <col min="17" max="17" width="4.85546875" style="1" customWidth="1"/>
    <col min="18" max="18" width="6" style="1" customWidth="1"/>
    <col min="19" max="19" width="6.140625" style="1" customWidth="1"/>
    <col min="20" max="20" width="9.28515625" style="1" customWidth="1"/>
    <col min="21" max="26" width="9.140625" style="1"/>
    <col min="27" max="27" width="11" style="1" customWidth="1"/>
    <col min="28" max="16384" width="9.140625" style="1"/>
  </cols>
  <sheetData>
    <row r="1" spans="1:28" ht="15.75" customHeight="1" x14ac:dyDescent="0.2">
      <c r="A1" s="64" t="s">
        <v>220</v>
      </c>
      <c r="B1" s="64"/>
      <c r="C1" s="64"/>
      <c r="D1" s="64"/>
      <c r="E1" s="64"/>
      <c r="F1" s="64"/>
      <c r="G1" s="64"/>
      <c r="H1" s="64"/>
      <c r="I1" s="64"/>
      <c r="J1" s="64"/>
      <c r="K1" s="64"/>
      <c r="M1" s="169" t="s">
        <v>19</v>
      </c>
      <c r="N1" s="169"/>
      <c r="O1" s="169"/>
      <c r="P1" s="169"/>
      <c r="Q1" s="169"/>
      <c r="R1" s="169"/>
      <c r="S1" s="169"/>
      <c r="T1" s="169"/>
    </row>
    <row r="2" spans="1:28" ht="6.75" customHeight="1" x14ac:dyDescent="0.2">
      <c r="A2" s="64"/>
      <c r="B2" s="64"/>
      <c r="C2" s="64"/>
      <c r="D2" s="64"/>
      <c r="E2" s="64"/>
      <c r="F2" s="64"/>
      <c r="G2" s="64"/>
      <c r="H2" s="64"/>
      <c r="I2" s="64"/>
      <c r="J2" s="64"/>
      <c r="K2" s="64"/>
    </row>
    <row r="3" spans="1:28" ht="24" customHeight="1" x14ac:dyDescent="0.2">
      <c r="A3" s="168" t="s">
        <v>0</v>
      </c>
      <c r="B3" s="168"/>
      <c r="C3" s="168"/>
      <c r="D3" s="168"/>
      <c r="E3" s="168"/>
      <c r="F3" s="168"/>
      <c r="G3" s="168"/>
      <c r="H3" s="168"/>
      <c r="I3" s="168"/>
      <c r="J3" s="168"/>
      <c r="K3" s="168"/>
      <c r="M3" s="172"/>
      <c r="N3" s="173"/>
      <c r="O3" s="135" t="s">
        <v>35</v>
      </c>
      <c r="P3" s="136"/>
      <c r="Q3" s="137"/>
      <c r="R3" s="135" t="s">
        <v>36</v>
      </c>
      <c r="S3" s="136"/>
      <c r="T3" s="137"/>
      <c r="U3" s="100" t="str">
        <f>IF(O4&gt;=12,"Corect","Trebuie alocate cel puțin 12 de ore pe săptămână")</f>
        <v>Corect</v>
      </c>
      <c r="V3" s="101"/>
      <c r="W3" s="101"/>
      <c r="X3" s="101"/>
    </row>
    <row r="4" spans="1:28" ht="17.25" customHeight="1" x14ac:dyDescent="0.2">
      <c r="A4" s="170" t="s">
        <v>127</v>
      </c>
      <c r="B4" s="170"/>
      <c r="C4" s="170"/>
      <c r="D4" s="170"/>
      <c r="E4" s="170"/>
      <c r="F4" s="170"/>
      <c r="G4" s="170"/>
      <c r="H4" s="170"/>
      <c r="I4" s="170"/>
      <c r="J4" s="170"/>
      <c r="K4" s="170"/>
      <c r="M4" s="161" t="s">
        <v>14</v>
      </c>
      <c r="N4" s="162"/>
      <c r="O4" s="156">
        <f>N42</f>
        <v>15</v>
      </c>
      <c r="P4" s="157"/>
      <c r="Q4" s="158"/>
      <c r="R4" s="156">
        <f>N63</f>
        <v>17</v>
      </c>
      <c r="S4" s="157"/>
      <c r="T4" s="158"/>
      <c r="U4" s="100" t="str">
        <f>IF(R4&gt;=12,"Corect","Trebuie alocate cel puțin 12 de ore pe săptămână")</f>
        <v>Corect</v>
      </c>
      <c r="V4" s="101"/>
      <c r="W4" s="101"/>
      <c r="X4" s="101"/>
    </row>
    <row r="5" spans="1:28" ht="16.5" customHeight="1" x14ac:dyDescent="0.2">
      <c r="A5" s="170"/>
      <c r="B5" s="170"/>
      <c r="C5" s="170"/>
      <c r="D5" s="170"/>
      <c r="E5" s="170"/>
      <c r="F5" s="170"/>
      <c r="G5" s="170"/>
      <c r="H5" s="170"/>
      <c r="I5" s="170"/>
      <c r="J5" s="170"/>
      <c r="K5" s="170"/>
      <c r="M5" s="161" t="s">
        <v>15</v>
      </c>
      <c r="N5" s="162"/>
      <c r="O5" s="156">
        <f>N77</f>
        <v>18</v>
      </c>
      <c r="P5" s="157"/>
      <c r="Q5" s="158"/>
      <c r="R5" s="156">
        <f>N88</f>
        <v>17</v>
      </c>
      <c r="S5" s="157"/>
      <c r="T5" s="158"/>
      <c r="U5" s="100" t="str">
        <f>IF(O5&gt;=12,"Corect","Trebuie alocate cel puțin 12 de ore pe săptămână")</f>
        <v>Corect</v>
      </c>
      <c r="V5" s="101"/>
      <c r="W5" s="101"/>
      <c r="X5" s="101"/>
    </row>
    <row r="6" spans="1:28" ht="15" customHeight="1" x14ac:dyDescent="0.2">
      <c r="A6" s="143" t="s">
        <v>128</v>
      </c>
      <c r="B6" s="143"/>
      <c r="C6" s="143"/>
      <c r="D6" s="143"/>
      <c r="E6" s="143"/>
      <c r="F6" s="143"/>
      <c r="G6" s="143"/>
      <c r="H6" s="143"/>
      <c r="I6" s="143"/>
      <c r="J6" s="143"/>
      <c r="K6" s="143"/>
      <c r="M6" s="163"/>
      <c r="N6" s="163"/>
      <c r="O6" s="153"/>
      <c r="P6" s="153"/>
      <c r="Q6" s="153"/>
      <c r="R6" s="153"/>
      <c r="S6" s="153"/>
      <c r="T6" s="153"/>
      <c r="U6" s="100" t="str">
        <f>IF(R5&gt;=12,"Corect","Trebuie alocate cel puțin 12 de ore pe săptămână")</f>
        <v>Corect</v>
      </c>
      <c r="V6" s="101"/>
      <c r="W6" s="101"/>
      <c r="X6" s="101"/>
    </row>
    <row r="7" spans="1:28" ht="18" customHeight="1" x14ac:dyDescent="0.2">
      <c r="A7" s="164" t="s">
        <v>129</v>
      </c>
      <c r="B7" s="164"/>
      <c r="C7" s="164"/>
      <c r="D7" s="164"/>
      <c r="E7" s="164"/>
      <c r="F7" s="164"/>
      <c r="G7" s="164"/>
      <c r="H7" s="164"/>
      <c r="I7" s="164"/>
      <c r="J7" s="164"/>
      <c r="K7" s="164"/>
    </row>
    <row r="8" spans="1:28" ht="18.75" customHeight="1" x14ac:dyDescent="0.2">
      <c r="A8" s="164" t="s">
        <v>130</v>
      </c>
      <c r="B8" s="164"/>
      <c r="C8" s="164"/>
      <c r="D8" s="164"/>
      <c r="E8" s="164"/>
      <c r="F8" s="164"/>
      <c r="G8" s="164"/>
      <c r="H8" s="164"/>
      <c r="I8" s="164"/>
      <c r="J8" s="164"/>
      <c r="K8" s="164"/>
      <c r="M8" s="133" t="s">
        <v>86</v>
      </c>
      <c r="N8" s="133"/>
      <c r="O8" s="133"/>
      <c r="P8" s="133"/>
      <c r="Q8" s="133"/>
      <c r="R8" s="133"/>
      <c r="S8" s="133"/>
      <c r="T8" s="133"/>
    </row>
    <row r="9" spans="1:28" ht="15" customHeight="1" x14ac:dyDescent="0.2">
      <c r="A9" s="139" t="s">
        <v>87</v>
      </c>
      <c r="B9" s="139"/>
      <c r="C9" s="139"/>
      <c r="D9" s="139"/>
      <c r="E9" s="139"/>
      <c r="F9" s="139"/>
      <c r="G9" s="139"/>
      <c r="H9" s="139"/>
      <c r="I9" s="139"/>
      <c r="J9" s="139"/>
      <c r="K9" s="139"/>
      <c r="M9" s="133"/>
      <c r="N9" s="133"/>
      <c r="O9" s="133"/>
      <c r="P9" s="133"/>
      <c r="Q9" s="133"/>
      <c r="R9" s="133"/>
      <c r="S9" s="133"/>
      <c r="T9" s="133"/>
      <c r="U9" s="102" t="s">
        <v>83</v>
      </c>
      <c r="V9" s="103"/>
      <c r="W9" s="103"/>
      <c r="X9" s="104"/>
      <c r="Y9" s="104"/>
      <c r="Z9" s="104"/>
    </row>
    <row r="10" spans="1:28" ht="16.5" customHeight="1" x14ac:dyDescent="0.2">
      <c r="A10" s="139" t="s">
        <v>58</v>
      </c>
      <c r="B10" s="139"/>
      <c r="C10" s="139"/>
      <c r="D10" s="139"/>
      <c r="E10" s="139"/>
      <c r="F10" s="139"/>
      <c r="G10" s="139"/>
      <c r="H10" s="139"/>
      <c r="I10" s="139"/>
      <c r="J10" s="139"/>
      <c r="K10" s="139"/>
      <c r="M10" s="133"/>
      <c r="N10" s="133"/>
      <c r="O10" s="133"/>
      <c r="P10" s="133"/>
      <c r="Q10" s="133"/>
      <c r="R10" s="133"/>
      <c r="S10" s="133"/>
      <c r="T10" s="133"/>
      <c r="U10" s="103"/>
      <c r="V10" s="103"/>
      <c r="W10" s="103"/>
      <c r="X10" s="104"/>
      <c r="Y10" s="104"/>
      <c r="Z10" s="104"/>
    </row>
    <row r="11" spans="1:28" x14ac:dyDescent="0.2">
      <c r="A11" s="139" t="s">
        <v>17</v>
      </c>
      <c r="B11" s="139"/>
      <c r="C11" s="139"/>
      <c r="D11" s="139"/>
      <c r="E11" s="139"/>
      <c r="F11" s="139"/>
      <c r="G11" s="139"/>
      <c r="H11" s="139"/>
      <c r="I11" s="139"/>
      <c r="J11" s="139"/>
      <c r="K11" s="139"/>
      <c r="M11" s="133"/>
      <c r="N11" s="133"/>
      <c r="O11" s="133"/>
      <c r="P11" s="133"/>
      <c r="Q11" s="133"/>
      <c r="R11" s="133"/>
      <c r="S11" s="133"/>
      <c r="T11" s="133"/>
      <c r="U11" s="103"/>
      <c r="V11" s="103"/>
      <c r="W11" s="103"/>
      <c r="X11" s="104"/>
      <c r="Y11" s="104"/>
      <c r="Z11" s="104"/>
    </row>
    <row r="12" spans="1:28" ht="10.5" customHeight="1" x14ac:dyDescent="0.2">
      <c r="A12" s="139" t="s">
        <v>131</v>
      </c>
      <c r="B12" s="139"/>
      <c r="C12" s="139"/>
      <c r="D12" s="139"/>
      <c r="E12" s="139"/>
      <c r="F12" s="139"/>
      <c r="G12" s="139"/>
      <c r="H12" s="139"/>
      <c r="I12" s="139"/>
      <c r="J12" s="139"/>
      <c r="K12" s="139"/>
      <c r="M12" s="2"/>
      <c r="N12" s="2"/>
      <c r="O12" s="2"/>
      <c r="P12" s="2"/>
      <c r="Q12" s="2"/>
      <c r="R12" s="2"/>
      <c r="U12" s="103"/>
      <c r="V12" s="103"/>
      <c r="W12" s="103"/>
      <c r="X12" s="104"/>
      <c r="Y12" s="104"/>
      <c r="Z12" s="104"/>
    </row>
    <row r="13" spans="1:28" x14ac:dyDescent="0.2">
      <c r="A13" s="138" t="s">
        <v>62</v>
      </c>
      <c r="B13" s="138"/>
      <c r="C13" s="138"/>
      <c r="D13" s="138"/>
      <c r="E13" s="138"/>
      <c r="F13" s="138"/>
      <c r="G13" s="138"/>
      <c r="H13" s="138"/>
      <c r="I13" s="138"/>
      <c r="J13" s="138"/>
      <c r="K13" s="138"/>
      <c r="M13" s="159" t="s">
        <v>20</v>
      </c>
      <c r="N13" s="159"/>
      <c r="O13" s="159"/>
      <c r="P13" s="159"/>
      <c r="Q13" s="159"/>
      <c r="R13" s="159"/>
      <c r="S13" s="159"/>
      <c r="T13" s="159"/>
    </row>
    <row r="14" spans="1:28" ht="12.75" customHeight="1" x14ac:dyDescent="0.2">
      <c r="A14" s="138" t="s">
        <v>59</v>
      </c>
      <c r="B14" s="138"/>
      <c r="C14" s="138"/>
      <c r="D14" s="138"/>
      <c r="E14" s="138"/>
      <c r="F14" s="138"/>
      <c r="G14" s="138"/>
      <c r="H14" s="138"/>
      <c r="I14" s="138"/>
      <c r="J14" s="138"/>
      <c r="K14" s="138"/>
      <c r="M14" s="160" t="s">
        <v>134</v>
      </c>
      <c r="N14" s="160"/>
      <c r="O14" s="160"/>
      <c r="P14" s="160"/>
      <c r="Q14" s="160"/>
      <c r="R14" s="160"/>
      <c r="S14" s="160"/>
      <c r="T14" s="160"/>
    </row>
    <row r="15" spans="1:28" ht="12.75" customHeight="1" x14ac:dyDescent="0.2">
      <c r="A15" s="139" t="s">
        <v>132</v>
      </c>
      <c r="B15" s="139"/>
      <c r="C15" s="139"/>
      <c r="D15" s="139"/>
      <c r="E15" s="139"/>
      <c r="F15" s="139"/>
      <c r="G15" s="139"/>
      <c r="H15" s="139"/>
      <c r="I15" s="139"/>
      <c r="J15" s="139"/>
      <c r="K15" s="139"/>
      <c r="M15" s="152" t="s">
        <v>135</v>
      </c>
      <c r="N15" s="152"/>
      <c r="O15" s="152"/>
      <c r="P15" s="152"/>
      <c r="Q15" s="152"/>
      <c r="R15" s="152"/>
      <c r="S15" s="152"/>
      <c r="T15" s="152"/>
      <c r="U15" s="105" t="s">
        <v>84</v>
      </c>
      <c r="V15" s="105"/>
      <c r="W15" s="105"/>
      <c r="X15" s="105"/>
      <c r="Y15" s="105"/>
      <c r="Z15" s="105"/>
    </row>
    <row r="16" spans="1:28" ht="12.75" customHeight="1" x14ac:dyDescent="0.25">
      <c r="A16" s="139" t="s">
        <v>133</v>
      </c>
      <c r="B16" s="139"/>
      <c r="C16" s="139"/>
      <c r="D16" s="139"/>
      <c r="E16" s="139"/>
      <c r="F16" s="139"/>
      <c r="G16" s="139"/>
      <c r="H16" s="139"/>
      <c r="I16" s="139"/>
      <c r="J16" s="139"/>
      <c r="K16" s="139"/>
      <c r="M16" s="160" t="s">
        <v>136</v>
      </c>
      <c r="N16" s="160"/>
      <c r="O16" s="160"/>
      <c r="P16" s="160"/>
      <c r="Q16" s="160"/>
      <c r="R16" s="160"/>
      <c r="S16" s="160"/>
      <c r="T16" s="160"/>
      <c r="U16" s="105"/>
      <c r="V16" s="105"/>
      <c r="W16" s="105"/>
      <c r="X16" s="105"/>
      <c r="Y16" s="105"/>
      <c r="Z16" s="105"/>
      <c r="AA16" s="109"/>
      <c r="AB16" s="110"/>
    </row>
    <row r="17" spans="1:28" ht="12.75" customHeight="1" x14ac:dyDescent="0.2">
      <c r="A17" s="139" t="s">
        <v>1</v>
      </c>
      <c r="B17" s="139"/>
      <c r="C17" s="139"/>
      <c r="D17" s="139"/>
      <c r="E17" s="139"/>
      <c r="F17" s="139"/>
      <c r="G17" s="139"/>
      <c r="H17" s="139"/>
      <c r="I17" s="139"/>
      <c r="J17" s="139"/>
      <c r="K17" s="139"/>
      <c r="M17" s="152" t="s">
        <v>137</v>
      </c>
      <c r="N17" s="152"/>
      <c r="O17" s="152"/>
      <c r="P17" s="152"/>
      <c r="Q17" s="152"/>
      <c r="R17" s="152"/>
      <c r="S17" s="152"/>
      <c r="T17" s="152"/>
      <c r="U17" s="105"/>
      <c r="V17" s="105"/>
      <c r="W17" s="105"/>
      <c r="X17" s="105"/>
      <c r="Y17" s="105"/>
      <c r="Z17" s="105"/>
    </row>
    <row r="18" spans="1:28" ht="14.25" customHeight="1" x14ac:dyDescent="0.2">
      <c r="A18" s="139" t="s">
        <v>63</v>
      </c>
      <c r="B18" s="139"/>
      <c r="C18" s="139"/>
      <c r="D18" s="139"/>
      <c r="E18" s="139"/>
      <c r="F18" s="139"/>
      <c r="G18" s="139"/>
      <c r="H18" s="139"/>
      <c r="I18" s="139"/>
      <c r="J18" s="139"/>
      <c r="K18" s="139"/>
      <c r="M18" s="134"/>
      <c r="N18" s="134"/>
      <c r="O18" s="134"/>
      <c r="P18" s="134"/>
      <c r="Q18" s="134"/>
      <c r="R18" s="134"/>
      <c r="S18" s="134"/>
      <c r="T18" s="134"/>
    </row>
    <row r="19" spans="1:28" x14ac:dyDescent="0.2">
      <c r="A19" s="139"/>
      <c r="B19" s="139"/>
      <c r="C19" s="139"/>
      <c r="D19" s="139"/>
      <c r="E19" s="139"/>
      <c r="F19" s="139"/>
      <c r="G19" s="139"/>
      <c r="H19" s="139"/>
      <c r="I19" s="139"/>
      <c r="J19" s="139"/>
      <c r="K19" s="139"/>
      <c r="M19" s="134"/>
      <c r="N19" s="134"/>
      <c r="O19" s="134"/>
      <c r="P19" s="134"/>
      <c r="Q19" s="134"/>
      <c r="R19" s="134"/>
      <c r="S19" s="134"/>
      <c r="T19" s="134"/>
    </row>
    <row r="20" spans="1:28" ht="7.5" customHeight="1" x14ac:dyDescent="0.2">
      <c r="A20" s="133" t="s">
        <v>74</v>
      </c>
      <c r="B20" s="133"/>
      <c r="C20" s="133"/>
      <c r="D20" s="133"/>
      <c r="E20" s="133"/>
      <c r="F20" s="133"/>
      <c r="G20" s="133"/>
      <c r="H20" s="133"/>
      <c r="I20" s="133"/>
      <c r="J20" s="133"/>
      <c r="K20" s="133"/>
      <c r="M20" s="2"/>
      <c r="N20" s="2"/>
      <c r="O20" s="2"/>
      <c r="P20" s="2"/>
      <c r="Q20" s="2"/>
      <c r="R20" s="2"/>
      <c r="U20" s="106" t="s">
        <v>85</v>
      </c>
      <c r="V20" s="107"/>
      <c r="W20" s="107"/>
      <c r="X20" s="107"/>
      <c r="Y20" s="107"/>
      <c r="Z20" s="107"/>
      <c r="AA20" s="108"/>
    </row>
    <row r="21" spans="1:28" ht="15" customHeight="1" x14ac:dyDescent="0.2">
      <c r="A21" s="133"/>
      <c r="B21" s="133"/>
      <c r="C21" s="133"/>
      <c r="D21" s="133"/>
      <c r="E21" s="133"/>
      <c r="F21" s="133"/>
      <c r="G21" s="133"/>
      <c r="H21" s="133"/>
      <c r="I21" s="133"/>
      <c r="J21" s="133"/>
      <c r="K21" s="133"/>
      <c r="M21" s="134" t="s">
        <v>94</v>
      </c>
      <c r="N21" s="134"/>
      <c r="O21" s="134"/>
      <c r="P21" s="134"/>
      <c r="Q21" s="134"/>
      <c r="R21" s="134"/>
      <c r="S21" s="134"/>
      <c r="T21" s="134"/>
      <c r="U21" s="108"/>
      <c r="V21" s="108"/>
      <c r="W21" s="108"/>
      <c r="X21" s="108"/>
      <c r="Y21" s="108"/>
      <c r="Z21" s="108"/>
      <c r="AA21" s="108"/>
    </row>
    <row r="22" spans="1:28" ht="15" customHeight="1" x14ac:dyDescent="0.2">
      <c r="A22" s="133"/>
      <c r="B22" s="133"/>
      <c r="C22" s="133"/>
      <c r="D22" s="133"/>
      <c r="E22" s="133"/>
      <c r="F22" s="133"/>
      <c r="G22" s="133"/>
      <c r="H22" s="133"/>
      <c r="I22" s="133"/>
      <c r="J22" s="133"/>
      <c r="K22" s="133"/>
      <c r="M22" s="134"/>
      <c r="N22" s="134"/>
      <c r="O22" s="134"/>
      <c r="P22" s="134"/>
      <c r="Q22" s="134"/>
      <c r="R22" s="134"/>
      <c r="S22" s="134"/>
      <c r="T22" s="134"/>
      <c r="U22" s="108"/>
      <c r="V22" s="108"/>
      <c r="W22" s="108"/>
      <c r="X22" s="108"/>
      <c r="Y22" s="108"/>
      <c r="Z22" s="108"/>
      <c r="AA22" s="108"/>
    </row>
    <row r="23" spans="1:28" ht="24" customHeight="1" x14ac:dyDescent="0.2">
      <c r="A23" s="133"/>
      <c r="B23" s="133"/>
      <c r="C23" s="133"/>
      <c r="D23" s="133"/>
      <c r="E23" s="133"/>
      <c r="F23" s="133"/>
      <c r="G23" s="133"/>
      <c r="H23" s="133"/>
      <c r="I23" s="133"/>
      <c r="J23" s="133"/>
      <c r="K23" s="133"/>
      <c r="M23" s="134"/>
      <c r="N23" s="134"/>
      <c r="O23" s="134"/>
      <c r="P23" s="134"/>
      <c r="Q23" s="134"/>
      <c r="R23" s="134"/>
      <c r="S23" s="134"/>
      <c r="T23" s="134"/>
      <c r="U23" s="108"/>
      <c r="V23" s="108"/>
      <c r="W23" s="108"/>
      <c r="X23" s="108"/>
      <c r="Y23" s="108"/>
      <c r="Z23" s="108"/>
      <c r="AA23" s="108"/>
    </row>
    <row r="24" spans="1:28" ht="13.5" customHeight="1" x14ac:dyDescent="0.2">
      <c r="A24" s="2"/>
      <c r="B24" s="2"/>
      <c r="C24" s="2"/>
      <c r="D24" s="2"/>
      <c r="E24" s="2"/>
      <c r="F24" s="2"/>
      <c r="G24" s="2"/>
      <c r="H24" s="2"/>
      <c r="I24" s="2"/>
      <c r="J24" s="2"/>
      <c r="K24" s="2"/>
      <c r="M24" s="3"/>
      <c r="N24" s="3"/>
      <c r="O24" s="3"/>
      <c r="P24" s="3"/>
      <c r="Q24" s="3"/>
      <c r="R24" s="3"/>
    </row>
    <row r="25" spans="1:28" ht="15" customHeight="1" x14ac:dyDescent="0.25">
      <c r="A25" s="144" t="s">
        <v>16</v>
      </c>
      <c r="B25" s="144"/>
      <c r="C25" s="144"/>
      <c r="D25" s="144"/>
      <c r="E25" s="144"/>
      <c r="F25" s="144"/>
      <c r="G25" s="144"/>
      <c r="H25" s="145"/>
      <c r="M25" s="132" t="s">
        <v>138</v>
      </c>
      <c r="N25" s="132"/>
      <c r="O25" s="132"/>
      <c r="P25" s="132"/>
      <c r="Q25" s="132"/>
      <c r="R25" s="132"/>
      <c r="S25" s="132"/>
      <c r="T25" s="132"/>
      <c r="U25" s="111" t="s">
        <v>120</v>
      </c>
      <c r="V25" s="112"/>
      <c r="W25" s="112"/>
      <c r="X25" s="112"/>
      <c r="Y25" s="112"/>
      <c r="Z25" s="112"/>
      <c r="AA25" s="112"/>
      <c r="AB25" s="112"/>
    </row>
    <row r="26" spans="1:28" ht="26.25" customHeight="1" x14ac:dyDescent="0.2">
      <c r="A26" s="4"/>
      <c r="B26" s="135" t="s">
        <v>2</v>
      </c>
      <c r="C26" s="137"/>
      <c r="D26" s="135" t="s">
        <v>3</v>
      </c>
      <c r="E26" s="136"/>
      <c r="F26" s="137"/>
      <c r="G26" s="127" t="s">
        <v>18</v>
      </c>
      <c r="H26" s="127" t="s">
        <v>10</v>
      </c>
      <c r="I26" s="135" t="s">
        <v>4</v>
      </c>
      <c r="J26" s="136"/>
      <c r="K26" s="137"/>
      <c r="M26" s="132"/>
      <c r="N26" s="132"/>
      <c r="O26" s="132"/>
      <c r="P26" s="132"/>
      <c r="Q26" s="132"/>
      <c r="R26" s="132"/>
      <c r="S26" s="132"/>
      <c r="T26" s="132"/>
      <c r="U26" s="112"/>
      <c r="V26" s="112"/>
      <c r="W26" s="112"/>
      <c r="X26" s="112"/>
      <c r="Y26" s="112"/>
      <c r="Z26" s="112"/>
      <c r="AA26" s="112"/>
      <c r="AB26" s="112"/>
    </row>
    <row r="27" spans="1:28" ht="14.25" customHeight="1" x14ac:dyDescent="0.2">
      <c r="A27" s="4"/>
      <c r="B27" s="5" t="s">
        <v>5</v>
      </c>
      <c r="C27" s="5" t="s">
        <v>6</v>
      </c>
      <c r="D27" s="5" t="s">
        <v>7</v>
      </c>
      <c r="E27" s="5" t="s">
        <v>8</v>
      </c>
      <c r="F27" s="5" t="s">
        <v>9</v>
      </c>
      <c r="G27" s="123"/>
      <c r="H27" s="123"/>
      <c r="I27" s="5" t="s">
        <v>11</v>
      </c>
      <c r="J27" s="5" t="s">
        <v>12</v>
      </c>
      <c r="K27" s="5" t="s">
        <v>13</v>
      </c>
      <c r="M27" s="132"/>
      <c r="N27" s="132"/>
      <c r="O27" s="132"/>
      <c r="P27" s="132"/>
      <c r="Q27" s="132"/>
      <c r="R27" s="132"/>
      <c r="S27" s="132"/>
      <c r="T27" s="132"/>
      <c r="U27" s="113"/>
      <c r="V27" s="113"/>
      <c r="W27" s="113"/>
      <c r="X27" s="113"/>
      <c r="Y27" s="113"/>
      <c r="Z27" s="113"/>
      <c r="AA27" s="113"/>
      <c r="AB27" s="113"/>
    </row>
    <row r="28" spans="1:28" ht="17.25" customHeight="1" x14ac:dyDescent="0.2">
      <c r="A28" s="6" t="s">
        <v>14</v>
      </c>
      <c r="B28" s="7">
        <v>14</v>
      </c>
      <c r="C28" s="7">
        <v>14</v>
      </c>
      <c r="D28" s="60">
        <v>3</v>
      </c>
      <c r="E28" s="60">
        <v>3</v>
      </c>
      <c r="F28" s="60">
        <v>2</v>
      </c>
      <c r="G28" s="60"/>
      <c r="H28" s="61"/>
      <c r="I28" s="60">
        <v>2</v>
      </c>
      <c r="J28" s="60">
        <v>1</v>
      </c>
      <c r="K28" s="60">
        <v>13</v>
      </c>
      <c r="M28" s="132"/>
      <c r="N28" s="132"/>
      <c r="O28" s="132"/>
      <c r="P28" s="132"/>
      <c r="Q28" s="132"/>
      <c r="R28" s="132"/>
      <c r="S28" s="132"/>
      <c r="T28" s="132"/>
      <c r="U28" s="99" t="str">
        <f t="shared" ref="U28" si="0">IF(SUM(B28:K28)=52,"Corect","Suma trebuie să fie 52")</f>
        <v>Corect</v>
      </c>
      <c r="V28" s="99"/>
    </row>
    <row r="29" spans="1:28" ht="15" customHeight="1" x14ac:dyDescent="0.2">
      <c r="A29" s="6" t="s">
        <v>15</v>
      </c>
      <c r="B29" s="7">
        <v>14</v>
      </c>
      <c r="C29" s="7">
        <v>12</v>
      </c>
      <c r="D29" s="60">
        <v>3</v>
      </c>
      <c r="E29" s="60">
        <v>3</v>
      </c>
      <c r="F29" s="60">
        <v>2</v>
      </c>
      <c r="G29" s="60"/>
      <c r="H29" s="60">
        <v>2</v>
      </c>
      <c r="I29" s="60">
        <v>2</v>
      </c>
      <c r="J29" s="60">
        <v>1</v>
      </c>
      <c r="K29" s="60">
        <v>13</v>
      </c>
      <c r="M29" s="132"/>
      <c r="N29" s="132"/>
      <c r="O29" s="132"/>
      <c r="P29" s="132"/>
      <c r="Q29" s="132"/>
      <c r="R29" s="132"/>
      <c r="S29" s="132"/>
      <c r="T29" s="132"/>
      <c r="U29" s="99" t="str">
        <f t="shared" ref="U29" si="1">IF(SUM(B29:K29)=52,"Corect","Suma trebuie să fie 52")</f>
        <v>Corect</v>
      </c>
      <c r="V29" s="99"/>
    </row>
    <row r="30" spans="1:28" ht="15.75" customHeight="1" x14ac:dyDescent="0.2">
      <c r="A30" s="34"/>
      <c r="B30" s="33"/>
      <c r="C30" s="33"/>
      <c r="D30" s="33"/>
      <c r="E30" s="33"/>
      <c r="F30" s="33"/>
      <c r="G30" s="33"/>
      <c r="H30" s="33"/>
      <c r="I30" s="33"/>
      <c r="J30" s="33"/>
      <c r="K30" s="33"/>
      <c r="M30" s="132"/>
      <c r="N30" s="132"/>
      <c r="O30" s="132"/>
      <c r="P30" s="132"/>
      <c r="Q30" s="132"/>
      <c r="R30" s="132"/>
      <c r="S30" s="132"/>
      <c r="T30" s="132"/>
    </row>
    <row r="31" spans="1:28" ht="34.5" customHeight="1" x14ac:dyDescent="0.2">
      <c r="M31" s="132"/>
      <c r="N31" s="132"/>
      <c r="O31" s="132"/>
      <c r="P31" s="132"/>
      <c r="Q31" s="132"/>
      <c r="R31" s="132"/>
      <c r="S31" s="132"/>
      <c r="T31" s="132"/>
    </row>
    <row r="32" spans="1:28" ht="17.25" customHeight="1" x14ac:dyDescent="0.2">
      <c r="A32" s="171" t="s">
        <v>21</v>
      </c>
      <c r="B32" s="128"/>
      <c r="C32" s="128"/>
      <c r="D32" s="128"/>
      <c r="E32" s="128"/>
      <c r="F32" s="128"/>
      <c r="G32" s="128"/>
      <c r="H32" s="128"/>
      <c r="I32" s="128"/>
      <c r="J32" s="128"/>
      <c r="K32" s="128"/>
      <c r="L32" s="128"/>
      <c r="M32" s="128"/>
      <c r="N32" s="128"/>
      <c r="O32" s="128"/>
      <c r="P32" s="128"/>
      <c r="Q32" s="128"/>
      <c r="R32" s="128"/>
      <c r="S32" s="128"/>
      <c r="T32" s="128"/>
    </row>
    <row r="33" spans="1:34" ht="20.25" hidden="1" customHeight="1" x14ac:dyDescent="0.2">
      <c r="N33" s="9"/>
      <c r="O33" s="10" t="s">
        <v>37</v>
      </c>
      <c r="P33" s="10" t="s">
        <v>38</v>
      </c>
      <c r="Q33" s="10" t="s">
        <v>39</v>
      </c>
      <c r="R33" s="10" t="s">
        <v>88</v>
      </c>
      <c r="S33" s="10" t="s">
        <v>89</v>
      </c>
      <c r="T33" s="10"/>
    </row>
    <row r="34" spans="1:34" ht="15.75" customHeight="1" x14ac:dyDescent="0.2">
      <c r="A34" s="65" t="s">
        <v>42</v>
      </c>
      <c r="B34" s="65"/>
      <c r="C34" s="65"/>
      <c r="D34" s="65"/>
      <c r="E34" s="65"/>
      <c r="F34" s="65"/>
      <c r="G34" s="65"/>
      <c r="H34" s="65"/>
      <c r="I34" s="65"/>
      <c r="J34" s="65"/>
      <c r="K34" s="65"/>
      <c r="L34" s="65"/>
      <c r="M34" s="65"/>
      <c r="N34" s="65"/>
      <c r="O34" s="65"/>
      <c r="P34" s="65"/>
      <c r="Q34" s="65"/>
      <c r="R34" s="65"/>
      <c r="S34" s="65"/>
      <c r="T34" s="65"/>
    </row>
    <row r="35" spans="1:34" ht="19.5" customHeight="1" x14ac:dyDescent="0.2">
      <c r="A35" s="154" t="s">
        <v>27</v>
      </c>
      <c r="B35" s="146" t="s">
        <v>26</v>
      </c>
      <c r="C35" s="147"/>
      <c r="D35" s="147"/>
      <c r="E35" s="147"/>
      <c r="F35" s="147"/>
      <c r="G35" s="147"/>
      <c r="H35" s="147"/>
      <c r="I35" s="148"/>
      <c r="J35" s="127" t="s">
        <v>40</v>
      </c>
      <c r="K35" s="117" t="s">
        <v>24</v>
      </c>
      <c r="L35" s="120"/>
      <c r="M35" s="121"/>
      <c r="N35" s="117" t="s">
        <v>41</v>
      </c>
      <c r="O35" s="118"/>
      <c r="P35" s="119"/>
      <c r="Q35" s="117" t="s">
        <v>23</v>
      </c>
      <c r="R35" s="120"/>
      <c r="S35" s="121"/>
      <c r="T35" s="122" t="s">
        <v>22</v>
      </c>
    </row>
    <row r="36" spans="1:34" ht="17.25" customHeight="1" x14ac:dyDescent="0.2">
      <c r="A36" s="155"/>
      <c r="B36" s="149"/>
      <c r="C36" s="150"/>
      <c r="D36" s="150"/>
      <c r="E36" s="150"/>
      <c r="F36" s="150"/>
      <c r="G36" s="150"/>
      <c r="H36" s="150"/>
      <c r="I36" s="151"/>
      <c r="J36" s="123"/>
      <c r="K36" s="5" t="s">
        <v>28</v>
      </c>
      <c r="L36" s="5" t="s">
        <v>29</v>
      </c>
      <c r="M36" s="5" t="s">
        <v>30</v>
      </c>
      <c r="N36" s="5" t="s">
        <v>34</v>
      </c>
      <c r="O36" s="5" t="s">
        <v>7</v>
      </c>
      <c r="P36" s="5" t="s">
        <v>31</v>
      </c>
      <c r="Q36" s="5" t="s">
        <v>32</v>
      </c>
      <c r="R36" s="5" t="s">
        <v>28</v>
      </c>
      <c r="S36" s="5" t="s">
        <v>33</v>
      </c>
      <c r="T36" s="123"/>
      <c r="U36" s="114" t="s">
        <v>119</v>
      </c>
      <c r="V36" s="115"/>
      <c r="W36" s="115"/>
      <c r="X36" s="115"/>
      <c r="Y36" s="115"/>
      <c r="Z36" s="115"/>
      <c r="AA36" s="115"/>
      <c r="AB36" s="115"/>
      <c r="AC36" s="115"/>
      <c r="AD36" s="115"/>
      <c r="AE36" s="115"/>
      <c r="AF36" s="115"/>
      <c r="AG36" s="115"/>
      <c r="AH36" s="115"/>
    </row>
    <row r="37" spans="1:34" ht="24.75" customHeight="1" x14ac:dyDescent="0.2">
      <c r="A37" s="31" t="s">
        <v>139</v>
      </c>
      <c r="B37" s="124" t="s">
        <v>140</v>
      </c>
      <c r="C37" s="125"/>
      <c r="D37" s="125"/>
      <c r="E37" s="125"/>
      <c r="F37" s="125"/>
      <c r="G37" s="125"/>
      <c r="H37" s="125"/>
      <c r="I37" s="126"/>
      <c r="J37" s="11">
        <v>6</v>
      </c>
      <c r="K37" s="11">
        <v>2</v>
      </c>
      <c r="L37" s="11">
        <v>1</v>
      </c>
      <c r="M37" s="11">
        <v>0</v>
      </c>
      <c r="N37" s="19">
        <f>K37+L37+M37</f>
        <v>3</v>
      </c>
      <c r="O37" s="20">
        <f>P37-N37</f>
        <v>8</v>
      </c>
      <c r="P37" s="20">
        <f>ROUND(PRODUCT(J37,25)/14,0)</f>
        <v>11</v>
      </c>
      <c r="Q37" s="24" t="s">
        <v>32</v>
      </c>
      <c r="R37" s="11"/>
      <c r="S37" s="25"/>
      <c r="T37" s="11" t="s">
        <v>89</v>
      </c>
      <c r="U37" s="116"/>
      <c r="V37" s="115"/>
      <c r="W37" s="115"/>
      <c r="X37" s="115"/>
      <c r="Y37" s="115"/>
      <c r="Z37" s="115"/>
      <c r="AA37" s="115"/>
      <c r="AB37" s="115"/>
      <c r="AC37" s="115"/>
      <c r="AD37" s="115"/>
      <c r="AE37" s="115"/>
      <c r="AF37" s="115"/>
      <c r="AG37" s="115"/>
      <c r="AH37" s="115"/>
    </row>
    <row r="38" spans="1:34" x14ac:dyDescent="0.2">
      <c r="A38" s="31" t="s">
        <v>141</v>
      </c>
      <c r="B38" s="124" t="s">
        <v>142</v>
      </c>
      <c r="C38" s="125"/>
      <c r="D38" s="125"/>
      <c r="E38" s="125"/>
      <c r="F38" s="125"/>
      <c r="G38" s="125"/>
      <c r="H38" s="125"/>
      <c r="I38" s="126"/>
      <c r="J38" s="11">
        <v>6</v>
      </c>
      <c r="K38" s="11">
        <v>2</v>
      </c>
      <c r="L38" s="11">
        <v>1</v>
      </c>
      <c r="M38" s="11">
        <v>0</v>
      </c>
      <c r="N38" s="19">
        <f t="shared" ref="N38:N41" si="2">K38+L38+M38</f>
        <v>3</v>
      </c>
      <c r="O38" s="20">
        <f t="shared" ref="O38:O41" si="3">P38-N38</f>
        <v>8</v>
      </c>
      <c r="P38" s="20">
        <f t="shared" ref="P38:P41" si="4">ROUND(PRODUCT(J38,25)/14,0)</f>
        <v>11</v>
      </c>
      <c r="Q38" s="24" t="s">
        <v>32</v>
      </c>
      <c r="R38" s="11"/>
      <c r="S38" s="25"/>
      <c r="T38" s="11" t="s">
        <v>89</v>
      </c>
    </row>
    <row r="39" spans="1:34" ht="31.5" customHeight="1" x14ac:dyDescent="0.2">
      <c r="A39" s="31" t="s">
        <v>143</v>
      </c>
      <c r="B39" s="124" t="s">
        <v>144</v>
      </c>
      <c r="C39" s="125"/>
      <c r="D39" s="125"/>
      <c r="E39" s="125"/>
      <c r="F39" s="125"/>
      <c r="G39" s="125"/>
      <c r="H39" s="125"/>
      <c r="I39" s="126"/>
      <c r="J39" s="11">
        <v>6</v>
      </c>
      <c r="K39" s="11">
        <v>2</v>
      </c>
      <c r="L39" s="11">
        <v>1</v>
      </c>
      <c r="M39" s="11">
        <v>0</v>
      </c>
      <c r="N39" s="19">
        <f t="shared" si="2"/>
        <v>3</v>
      </c>
      <c r="O39" s="20">
        <f t="shared" si="3"/>
        <v>8</v>
      </c>
      <c r="P39" s="20">
        <f t="shared" si="4"/>
        <v>11</v>
      </c>
      <c r="Q39" s="24" t="s">
        <v>32</v>
      </c>
      <c r="R39" s="11"/>
      <c r="S39" s="25"/>
      <c r="T39" s="11" t="s">
        <v>89</v>
      </c>
    </row>
    <row r="40" spans="1:34" ht="33" customHeight="1" x14ac:dyDescent="0.2">
      <c r="A40" s="31" t="s">
        <v>145</v>
      </c>
      <c r="B40" s="124" t="s">
        <v>146</v>
      </c>
      <c r="C40" s="125"/>
      <c r="D40" s="125"/>
      <c r="E40" s="125"/>
      <c r="F40" s="125"/>
      <c r="G40" s="125"/>
      <c r="H40" s="125"/>
      <c r="I40" s="126"/>
      <c r="J40" s="11">
        <v>6</v>
      </c>
      <c r="K40" s="11">
        <v>2</v>
      </c>
      <c r="L40" s="11">
        <v>1</v>
      </c>
      <c r="M40" s="11">
        <v>0</v>
      </c>
      <c r="N40" s="19">
        <f t="shared" si="2"/>
        <v>3</v>
      </c>
      <c r="O40" s="20">
        <f t="shared" si="3"/>
        <v>8</v>
      </c>
      <c r="P40" s="20">
        <f t="shared" si="4"/>
        <v>11</v>
      </c>
      <c r="Q40" s="24" t="s">
        <v>32</v>
      </c>
      <c r="R40" s="11"/>
      <c r="S40" s="25"/>
      <c r="T40" s="11" t="s">
        <v>89</v>
      </c>
    </row>
    <row r="41" spans="1:34" ht="16.5" customHeight="1" x14ac:dyDescent="0.2">
      <c r="A41" s="62" t="s">
        <v>147</v>
      </c>
      <c r="B41" s="124" t="s">
        <v>148</v>
      </c>
      <c r="C41" s="125"/>
      <c r="D41" s="125"/>
      <c r="E41" s="125"/>
      <c r="F41" s="125"/>
      <c r="G41" s="125"/>
      <c r="H41" s="125"/>
      <c r="I41" s="126"/>
      <c r="J41" s="63">
        <v>6</v>
      </c>
      <c r="K41" s="63">
        <v>2</v>
      </c>
      <c r="L41" s="63">
        <v>1</v>
      </c>
      <c r="M41" s="63">
        <v>0</v>
      </c>
      <c r="N41" s="19">
        <f t="shared" si="2"/>
        <v>3</v>
      </c>
      <c r="O41" s="20">
        <f t="shared" si="3"/>
        <v>8</v>
      </c>
      <c r="P41" s="20">
        <f t="shared" si="4"/>
        <v>11</v>
      </c>
      <c r="Q41" s="24" t="s">
        <v>32</v>
      </c>
      <c r="R41" s="11"/>
      <c r="S41" s="25"/>
      <c r="T41" s="11" t="s">
        <v>88</v>
      </c>
    </row>
    <row r="42" spans="1:34" x14ac:dyDescent="0.2">
      <c r="A42" s="21" t="s">
        <v>25</v>
      </c>
      <c r="B42" s="129"/>
      <c r="C42" s="130"/>
      <c r="D42" s="130"/>
      <c r="E42" s="130"/>
      <c r="F42" s="130"/>
      <c r="G42" s="130"/>
      <c r="H42" s="130"/>
      <c r="I42" s="131"/>
      <c r="J42" s="21">
        <f t="shared" ref="J42:P42" si="5">SUM(J37:J41)</f>
        <v>30</v>
      </c>
      <c r="K42" s="21">
        <f t="shared" si="5"/>
        <v>10</v>
      </c>
      <c r="L42" s="21">
        <f t="shared" si="5"/>
        <v>5</v>
      </c>
      <c r="M42" s="21">
        <f t="shared" si="5"/>
        <v>0</v>
      </c>
      <c r="N42" s="21">
        <f t="shared" si="5"/>
        <v>15</v>
      </c>
      <c r="O42" s="21">
        <f t="shared" si="5"/>
        <v>40</v>
      </c>
      <c r="P42" s="21">
        <f t="shared" si="5"/>
        <v>55</v>
      </c>
      <c r="Q42" s="21">
        <f>COUNTIF(Q37:Q41,"E")</f>
        <v>5</v>
      </c>
      <c r="R42" s="21">
        <f>COUNTIF(R37:R41,"C")</f>
        <v>0</v>
      </c>
      <c r="S42" s="21">
        <f>COUNTIF(S37:S41,"VP")</f>
        <v>0</v>
      </c>
      <c r="T42" s="42">
        <f>COUNTA(T37:T41)</f>
        <v>5</v>
      </c>
      <c r="U42" s="96" t="str">
        <f>IF(Q42&gt;=SUM(R42:S42),"Corect","E trebuie să fie cel puțin egal cu C+VP")</f>
        <v>Corect</v>
      </c>
      <c r="V42" s="97"/>
      <c r="W42" s="97"/>
    </row>
    <row r="43" spans="1:34" x14ac:dyDescent="0.2">
      <c r="A43" s="298"/>
      <c r="B43" s="298"/>
      <c r="C43" s="298"/>
      <c r="D43" s="298"/>
      <c r="E43" s="298"/>
      <c r="F43" s="298"/>
      <c r="G43" s="298"/>
      <c r="H43" s="298"/>
      <c r="I43" s="298"/>
      <c r="J43" s="298"/>
      <c r="K43" s="298"/>
      <c r="L43" s="298"/>
      <c r="M43" s="298"/>
      <c r="N43" s="298"/>
      <c r="O43" s="298"/>
      <c r="P43" s="298"/>
      <c r="Q43" s="298"/>
      <c r="R43" s="298"/>
      <c r="S43" s="298"/>
      <c r="T43" s="299"/>
      <c r="U43" s="300"/>
    </row>
    <row r="44" spans="1:34" x14ac:dyDescent="0.2">
      <c r="A44" s="298"/>
      <c r="B44" s="298"/>
      <c r="C44" s="298"/>
      <c r="D44" s="298"/>
      <c r="E44" s="298"/>
      <c r="F44" s="298"/>
      <c r="G44" s="298"/>
      <c r="H44" s="298"/>
      <c r="I44" s="298"/>
      <c r="J44" s="298"/>
      <c r="K44" s="298"/>
      <c r="L44" s="298"/>
      <c r="M44" s="298"/>
      <c r="N44" s="298"/>
      <c r="O44" s="298"/>
      <c r="P44" s="298"/>
      <c r="Q44" s="298"/>
      <c r="R44" s="298"/>
      <c r="S44" s="298"/>
      <c r="T44" s="299"/>
      <c r="U44" s="300"/>
    </row>
    <row r="45" spans="1:34" x14ac:dyDescent="0.2">
      <c r="A45" s="298"/>
      <c r="B45" s="298"/>
      <c r="C45" s="298"/>
      <c r="D45" s="298"/>
      <c r="E45" s="298"/>
      <c r="F45" s="298"/>
      <c r="G45" s="298"/>
      <c r="H45" s="298"/>
      <c r="I45" s="298"/>
      <c r="J45" s="298"/>
      <c r="K45" s="298"/>
      <c r="L45" s="298"/>
      <c r="M45" s="298"/>
      <c r="N45" s="298"/>
      <c r="O45" s="298"/>
      <c r="P45" s="298"/>
      <c r="Q45" s="298"/>
      <c r="R45" s="298"/>
      <c r="S45" s="298"/>
      <c r="T45" s="299"/>
      <c r="U45" s="300"/>
    </row>
    <row r="46" spans="1:34" x14ac:dyDescent="0.2">
      <c r="A46" s="298"/>
      <c r="B46" s="298"/>
      <c r="C46" s="298"/>
      <c r="D46" s="298"/>
      <c r="E46" s="298"/>
      <c r="F46" s="298"/>
      <c r="G46" s="298"/>
      <c r="H46" s="298"/>
      <c r="I46" s="298"/>
      <c r="J46" s="298"/>
      <c r="K46" s="298"/>
      <c r="L46" s="298"/>
      <c r="M46" s="298"/>
      <c r="N46" s="298"/>
      <c r="O46" s="298"/>
      <c r="P46" s="298"/>
      <c r="Q46" s="298"/>
      <c r="R46" s="298"/>
      <c r="S46" s="298"/>
      <c r="T46" s="299"/>
      <c r="U46" s="300"/>
    </row>
    <row r="47" spans="1:34" ht="18" customHeight="1" x14ac:dyDescent="0.2"/>
    <row r="48" spans="1:34" ht="15.75" customHeight="1" x14ac:dyDescent="0.2"/>
    <row r="49" spans="1:23" ht="15.75" customHeight="1" x14ac:dyDescent="0.2">
      <c r="A49" s="65" t="s">
        <v>43</v>
      </c>
      <c r="B49" s="65"/>
      <c r="C49" s="65"/>
      <c r="D49" s="65"/>
      <c r="E49" s="65"/>
      <c r="F49" s="65"/>
      <c r="G49" s="65"/>
      <c r="H49" s="65"/>
      <c r="I49" s="65"/>
      <c r="J49" s="65"/>
      <c r="K49" s="65"/>
      <c r="L49" s="65"/>
      <c r="M49" s="65"/>
      <c r="N49" s="65"/>
      <c r="O49" s="65"/>
      <c r="P49" s="65"/>
      <c r="Q49" s="65"/>
      <c r="R49" s="65"/>
      <c r="S49" s="65"/>
      <c r="T49" s="65"/>
    </row>
    <row r="50" spans="1:23" ht="18" customHeight="1" x14ac:dyDescent="0.2">
      <c r="A50" s="154" t="s">
        <v>27</v>
      </c>
      <c r="B50" s="146" t="s">
        <v>26</v>
      </c>
      <c r="C50" s="147"/>
      <c r="D50" s="147"/>
      <c r="E50" s="147"/>
      <c r="F50" s="147"/>
      <c r="G50" s="147"/>
      <c r="H50" s="147"/>
      <c r="I50" s="148"/>
      <c r="J50" s="127" t="s">
        <v>40</v>
      </c>
      <c r="K50" s="117" t="s">
        <v>24</v>
      </c>
      <c r="L50" s="120"/>
      <c r="M50" s="121"/>
      <c r="N50" s="117" t="s">
        <v>41</v>
      </c>
      <c r="O50" s="118"/>
      <c r="P50" s="119"/>
      <c r="Q50" s="117" t="s">
        <v>23</v>
      </c>
      <c r="R50" s="120"/>
      <c r="S50" s="121"/>
      <c r="T50" s="122" t="s">
        <v>22</v>
      </c>
    </row>
    <row r="51" spans="1:23" ht="12.75" customHeight="1" x14ac:dyDescent="0.2">
      <c r="A51" s="155"/>
      <c r="B51" s="149"/>
      <c r="C51" s="150"/>
      <c r="D51" s="150"/>
      <c r="E51" s="150"/>
      <c r="F51" s="150"/>
      <c r="G51" s="150"/>
      <c r="H51" s="150"/>
      <c r="I51" s="151"/>
      <c r="J51" s="123"/>
      <c r="K51" s="5" t="s">
        <v>28</v>
      </c>
      <c r="L51" s="5" t="s">
        <v>29</v>
      </c>
      <c r="M51" s="5" t="s">
        <v>30</v>
      </c>
      <c r="N51" s="5" t="s">
        <v>34</v>
      </c>
      <c r="O51" s="5" t="s">
        <v>7</v>
      </c>
      <c r="P51" s="5" t="s">
        <v>31</v>
      </c>
      <c r="Q51" s="5" t="s">
        <v>32</v>
      </c>
      <c r="R51" s="5" t="s">
        <v>28</v>
      </c>
      <c r="S51" s="5" t="s">
        <v>33</v>
      </c>
      <c r="T51" s="123"/>
    </row>
    <row r="52" spans="1:23" ht="27.75" customHeight="1" x14ac:dyDescent="0.2">
      <c r="A52" s="62" t="s">
        <v>149</v>
      </c>
      <c r="B52" s="124" t="s">
        <v>150</v>
      </c>
      <c r="C52" s="125"/>
      <c r="D52" s="125"/>
      <c r="E52" s="125"/>
      <c r="F52" s="125"/>
      <c r="G52" s="125"/>
      <c r="H52" s="125"/>
      <c r="I52" s="126"/>
      <c r="J52" s="63">
        <v>7</v>
      </c>
      <c r="K52" s="63">
        <v>2</v>
      </c>
      <c r="L52" s="63">
        <v>1</v>
      </c>
      <c r="M52" s="63">
        <v>0</v>
      </c>
      <c r="N52" s="19">
        <f>K52+L52+M52</f>
        <v>3</v>
      </c>
      <c r="O52" s="20">
        <f>P52-N52</f>
        <v>10</v>
      </c>
      <c r="P52" s="20">
        <f>ROUND(PRODUCT(J52,25)/14,0)</f>
        <v>13</v>
      </c>
      <c r="Q52" s="24" t="s">
        <v>32</v>
      </c>
      <c r="R52" s="11"/>
      <c r="S52" s="25"/>
      <c r="T52" s="11" t="s">
        <v>88</v>
      </c>
    </row>
    <row r="53" spans="1:23" ht="28.5" customHeight="1" x14ac:dyDescent="0.2">
      <c r="A53" s="62" t="s">
        <v>151</v>
      </c>
      <c r="B53" s="124" t="s">
        <v>152</v>
      </c>
      <c r="C53" s="125"/>
      <c r="D53" s="125"/>
      <c r="E53" s="125"/>
      <c r="F53" s="125"/>
      <c r="G53" s="125"/>
      <c r="H53" s="125"/>
      <c r="I53" s="126"/>
      <c r="J53" s="63">
        <v>7</v>
      </c>
      <c r="K53" s="63">
        <v>2</v>
      </c>
      <c r="L53" s="63">
        <v>1</v>
      </c>
      <c r="M53" s="63">
        <v>0</v>
      </c>
      <c r="N53" s="19">
        <f t="shared" ref="N53:N61" si="6">K53+L53+M53</f>
        <v>3</v>
      </c>
      <c r="O53" s="20">
        <f t="shared" ref="O53:O61" si="7">P53-N53</f>
        <v>10</v>
      </c>
      <c r="P53" s="20">
        <f t="shared" ref="P53:P61" si="8">ROUND(PRODUCT(J53,25)/14,0)</f>
        <v>13</v>
      </c>
      <c r="Q53" s="24" t="s">
        <v>32</v>
      </c>
      <c r="R53" s="11"/>
      <c r="S53" s="25"/>
      <c r="T53" s="11" t="s">
        <v>89</v>
      </c>
    </row>
    <row r="54" spans="1:23" ht="24.75" customHeight="1" x14ac:dyDescent="0.2">
      <c r="A54" s="62" t="s">
        <v>153</v>
      </c>
      <c r="B54" s="124" t="s">
        <v>154</v>
      </c>
      <c r="C54" s="125"/>
      <c r="D54" s="125"/>
      <c r="E54" s="125"/>
      <c r="F54" s="125"/>
      <c r="G54" s="125"/>
      <c r="H54" s="125"/>
      <c r="I54" s="126"/>
      <c r="J54" s="63">
        <v>7</v>
      </c>
      <c r="K54" s="63">
        <v>2</v>
      </c>
      <c r="L54" s="63">
        <v>1</v>
      </c>
      <c r="M54" s="63">
        <v>0</v>
      </c>
      <c r="N54" s="19">
        <f t="shared" si="6"/>
        <v>3</v>
      </c>
      <c r="O54" s="20">
        <f t="shared" si="7"/>
        <v>10</v>
      </c>
      <c r="P54" s="20">
        <f t="shared" si="8"/>
        <v>13</v>
      </c>
      <c r="Q54" s="24" t="s">
        <v>32</v>
      </c>
      <c r="R54" s="11"/>
      <c r="S54" s="25"/>
      <c r="T54" s="11" t="s">
        <v>88</v>
      </c>
    </row>
    <row r="55" spans="1:23" x14ac:dyDescent="0.2">
      <c r="A55" s="62" t="s">
        <v>155</v>
      </c>
      <c r="B55" s="124" t="s">
        <v>156</v>
      </c>
      <c r="C55" s="125"/>
      <c r="D55" s="125"/>
      <c r="E55" s="125"/>
      <c r="F55" s="125"/>
      <c r="G55" s="125"/>
      <c r="H55" s="125"/>
      <c r="I55" s="126"/>
      <c r="J55" s="63">
        <v>3</v>
      </c>
      <c r="K55" s="63">
        <v>0</v>
      </c>
      <c r="L55" s="63">
        <v>0</v>
      </c>
      <c r="M55" s="63">
        <v>5</v>
      </c>
      <c r="N55" s="19">
        <f t="shared" si="6"/>
        <v>5</v>
      </c>
      <c r="O55" s="20">
        <f t="shared" si="7"/>
        <v>0</v>
      </c>
      <c r="P55" s="20">
        <f t="shared" si="8"/>
        <v>5</v>
      </c>
      <c r="Q55" s="24"/>
      <c r="R55" s="11" t="s">
        <v>28</v>
      </c>
      <c r="S55" s="25"/>
      <c r="T55" s="11" t="s">
        <v>88</v>
      </c>
    </row>
    <row r="56" spans="1:23" x14ac:dyDescent="0.2">
      <c r="A56" s="62" t="s">
        <v>157</v>
      </c>
      <c r="B56" s="124" t="s">
        <v>158</v>
      </c>
      <c r="C56" s="125"/>
      <c r="D56" s="125"/>
      <c r="E56" s="125"/>
      <c r="F56" s="125"/>
      <c r="G56" s="125"/>
      <c r="H56" s="125"/>
      <c r="I56" s="126"/>
      <c r="J56" s="63">
        <v>6</v>
      </c>
      <c r="K56" s="63">
        <v>2</v>
      </c>
      <c r="L56" s="63">
        <v>1</v>
      </c>
      <c r="M56" s="63">
        <v>0</v>
      </c>
      <c r="N56" s="19">
        <f>K56+L56+M56</f>
        <v>3</v>
      </c>
      <c r="O56" s="20">
        <f>P56-N56</f>
        <v>8</v>
      </c>
      <c r="P56" s="20">
        <f>ROUND(PRODUCT(J56,25)/14,0)</f>
        <v>11</v>
      </c>
      <c r="Q56" s="24" t="s">
        <v>32</v>
      </c>
      <c r="R56" s="11"/>
      <c r="S56" s="25"/>
      <c r="T56" s="11" t="s">
        <v>88</v>
      </c>
    </row>
    <row r="57" spans="1:23" hidden="1" x14ac:dyDescent="0.2">
      <c r="A57" s="31"/>
      <c r="B57" s="140"/>
      <c r="C57" s="141"/>
      <c r="D57" s="141"/>
      <c r="E57" s="141"/>
      <c r="F57" s="141"/>
      <c r="G57" s="141"/>
      <c r="H57" s="141"/>
      <c r="I57" s="142"/>
      <c r="J57" s="11">
        <v>0</v>
      </c>
      <c r="K57" s="11">
        <v>0</v>
      </c>
      <c r="L57" s="11">
        <v>0</v>
      </c>
      <c r="M57" s="11">
        <v>0</v>
      </c>
      <c r="N57" s="19">
        <f>K57+L57+M57</f>
        <v>0</v>
      </c>
      <c r="O57" s="20">
        <f>P57-N57</f>
        <v>0</v>
      </c>
      <c r="P57" s="20">
        <f>ROUND(PRODUCT(J57,25)/14,0)</f>
        <v>0</v>
      </c>
      <c r="Q57" s="24"/>
      <c r="R57" s="11"/>
      <c r="S57" s="25"/>
      <c r="T57" s="11"/>
    </row>
    <row r="58" spans="1:23" hidden="1" x14ac:dyDescent="0.2">
      <c r="A58" s="31"/>
      <c r="B58" s="140"/>
      <c r="C58" s="141"/>
      <c r="D58" s="141"/>
      <c r="E58" s="141"/>
      <c r="F58" s="141"/>
      <c r="G58" s="141"/>
      <c r="H58" s="141"/>
      <c r="I58" s="142"/>
      <c r="J58" s="11">
        <v>0</v>
      </c>
      <c r="K58" s="11">
        <v>0</v>
      </c>
      <c r="L58" s="11">
        <v>0</v>
      </c>
      <c r="M58" s="11">
        <v>0</v>
      </c>
      <c r="N58" s="19">
        <f t="shared" si="6"/>
        <v>0</v>
      </c>
      <c r="O58" s="20">
        <f t="shared" si="7"/>
        <v>0</v>
      </c>
      <c r="P58" s="20">
        <f t="shared" si="8"/>
        <v>0</v>
      </c>
      <c r="Q58" s="24"/>
      <c r="R58" s="11"/>
      <c r="S58" s="25"/>
      <c r="T58" s="11"/>
    </row>
    <row r="59" spans="1:23" hidden="1" x14ac:dyDescent="0.2">
      <c r="A59" s="31"/>
      <c r="B59" s="140"/>
      <c r="C59" s="141"/>
      <c r="D59" s="141"/>
      <c r="E59" s="141"/>
      <c r="F59" s="141"/>
      <c r="G59" s="141"/>
      <c r="H59" s="141"/>
      <c r="I59" s="142"/>
      <c r="J59" s="11">
        <v>0</v>
      </c>
      <c r="K59" s="11">
        <v>0</v>
      </c>
      <c r="L59" s="11">
        <v>0</v>
      </c>
      <c r="M59" s="11">
        <v>0</v>
      </c>
      <c r="N59" s="19">
        <f t="shared" si="6"/>
        <v>0</v>
      </c>
      <c r="O59" s="20">
        <f t="shared" si="7"/>
        <v>0</v>
      </c>
      <c r="P59" s="20">
        <f t="shared" si="8"/>
        <v>0</v>
      </c>
      <c r="Q59" s="24"/>
      <c r="R59" s="11"/>
      <c r="S59" s="25"/>
      <c r="T59" s="11"/>
    </row>
    <row r="60" spans="1:23" hidden="1" x14ac:dyDescent="0.2">
      <c r="A60" s="31"/>
      <c r="B60" s="140"/>
      <c r="C60" s="141"/>
      <c r="D60" s="141"/>
      <c r="E60" s="141"/>
      <c r="F60" s="141"/>
      <c r="G60" s="141"/>
      <c r="H60" s="141"/>
      <c r="I60" s="142"/>
      <c r="J60" s="11">
        <v>0</v>
      </c>
      <c r="K60" s="11">
        <v>0</v>
      </c>
      <c r="L60" s="11">
        <v>0</v>
      </c>
      <c r="M60" s="11">
        <v>0</v>
      </c>
      <c r="N60" s="19">
        <f t="shared" si="6"/>
        <v>0</v>
      </c>
      <c r="O60" s="20">
        <f t="shared" si="7"/>
        <v>0</v>
      </c>
      <c r="P60" s="20">
        <f t="shared" si="8"/>
        <v>0</v>
      </c>
      <c r="Q60" s="24"/>
      <c r="R60" s="11"/>
      <c r="S60" s="25"/>
      <c r="T60" s="11"/>
    </row>
    <row r="61" spans="1:23" hidden="1" x14ac:dyDescent="0.2">
      <c r="A61" s="31"/>
      <c r="B61" s="140"/>
      <c r="C61" s="141"/>
      <c r="D61" s="141"/>
      <c r="E61" s="141"/>
      <c r="F61" s="141"/>
      <c r="G61" s="141"/>
      <c r="H61" s="141"/>
      <c r="I61" s="142"/>
      <c r="J61" s="11">
        <v>0</v>
      </c>
      <c r="K61" s="11">
        <v>0</v>
      </c>
      <c r="L61" s="11">
        <v>0</v>
      </c>
      <c r="M61" s="11">
        <v>0</v>
      </c>
      <c r="N61" s="19">
        <f t="shared" si="6"/>
        <v>0</v>
      </c>
      <c r="O61" s="20">
        <f t="shared" si="7"/>
        <v>0</v>
      </c>
      <c r="P61" s="20">
        <f t="shared" si="8"/>
        <v>0</v>
      </c>
      <c r="Q61" s="24"/>
      <c r="R61" s="11"/>
      <c r="S61" s="25"/>
      <c r="T61" s="11"/>
    </row>
    <row r="62" spans="1:23" hidden="1" x14ac:dyDescent="0.2">
      <c r="A62" s="31"/>
      <c r="B62" s="140"/>
      <c r="C62" s="141"/>
      <c r="D62" s="141"/>
      <c r="E62" s="141"/>
      <c r="F62" s="141"/>
      <c r="G62" s="141"/>
      <c r="H62" s="141"/>
      <c r="I62" s="142"/>
      <c r="J62" s="11">
        <v>0</v>
      </c>
      <c r="K62" s="11">
        <v>0</v>
      </c>
      <c r="L62" s="11">
        <v>0</v>
      </c>
      <c r="M62" s="11">
        <v>0</v>
      </c>
      <c r="N62" s="19">
        <f t="shared" ref="N62" si="9">K62+L62+M62</f>
        <v>0</v>
      </c>
      <c r="O62" s="20">
        <f t="shared" ref="O62" si="10">P62-N62</f>
        <v>0</v>
      </c>
      <c r="P62" s="20">
        <f t="shared" ref="P62" si="11">ROUND(PRODUCT(J62,25)/14,0)</f>
        <v>0</v>
      </c>
      <c r="Q62" s="24"/>
      <c r="R62" s="11"/>
      <c r="S62" s="25"/>
      <c r="T62" s="11"/>
    </row>
    <row r="63" spans="1:23" x14ac:dyDescent="0.2">
      <c r="A63" s="21" t="s">
        <v>25</v>
      </c>
      <c r="B63" s="129"/>
      <c r="C63" s="130"/>
      <c r="D63" s="130"/>
      <c r="E63" s="130"/>
      <c r="F63" s="130"/>
      <c r="G63" s="130"/>
      <c r="H63" s="130"/>
      <c r="I63" s="131"/>
      <c r="J63" s="21">
        <f t="shared" ref="J63:P63" si="12">SUM(J52:J62)</f>
        <v>30</v>
      </c>
      <c r="K63" s="21">
        <f t="shared" si="12"/>
        <v>8</v>
      </c>
      <c r="L63" s="21">
        <f t="shared" si="12"/>
        <v>4</v>
      </c>
      <c r="M63" s="21">
        <f t="shared" si="12"/>
        <v>5</v>
      </c>
      <c r="N63" s="21">
        <f t="shared" si="12"/>
        <v>17</v>
      </c>
      <c r="O63" s="21">
        <f t="shared" si="12"/>
        <v>38</v>
      </c>
      <c r="P63" s="21">
        <f t="shared" si="12"/>
        <v>55</v>
      </c>
      <c r="Q63" s="21">
        <f>COUNTIF(Q52:Q62,"E")</f>
        <v>4</v>
      </c>
      <c r="R63" s="21">
        <f>COUNTIF(R52:R62,"C")</f>
        <v>1</v>
      </c>
      <c r="S63" s="21">
        <f>COUNTIF(S52:S62,"VP")</f>
        <v>0</v>
      </c>
      <c r="T63" s="42">
        <f>COUNTA(T52:T62)</f>
        <v>5</v>
      </c>
      <c r="U63" s="96" t="str">
        <f>IF(Q63&gt;=SUM(R63:S63),"Corect","E trebuie să fie cel puțin egal cu C+VP")</f>
        <v>Corect</v>
      </c>
      <c r="V63" s="97"/>
      <c r="W63" s="97"/>
    </row>
    <row r="64" spans="1:23" x14ac:dyDescent="0.2">
      <c r="A64" s="298"/>
      <c r="B64" s="298"/>
      <c r="C64" s="298"/>
      <c r="D64" s="298"/>
      <c r="E64" s="298"/>
      <c r="F64" s="298"/>
      <c r="G64" s="298"/>
      <c r="H64" s="298"/>
      <c r="I64" s="298"/>
      <c r="J64" s="298"/>
      <c r="K64" s="298"/>
      <c r="L64" s="298"/>
      <c r="M64" s="298"/>
      <c r="N64" s="298"/>
      <c r="O64" s="298"/>
      <c r="P64" s="298"/>
      <c r="Q64" s="298"/>
      <c r="R64" s="298"/>
      <c r="S64" s="298"/>
      <c r="T64" s="299"/>
      <c r="U64" s="300"/>
    </row>
    <row r="65" spans="1:23" x14ac:dyDescent="0.2">
      <c r="A65" s="298"/>
      <c r="B65" s="298"/>
      <c r="C65" s="298"/>
      <c r="D65" s="298"/>
      <c r="E65" s="298"/>
      <c r="F65" s="298"/>
      <c r="G65" s="298"/>
      <c r="H65" s="298"/>
      <c r="I65" s="298"/>
      <c r="J65" s="298"/>
      <c r="K65" s="298"/>
      <c r="L65" s="298"/>
      <c r="M65" s="298"/>
      <c r="N65" s="298"/>
      <c r="O65" s="298"/>
      <c r="P65" s="298"/>
      <c r="Q65" s="298"/>
      <c r="R65" s="298"/>
      <c r="S65" s="298"/>
      <c r="T65" s="299"/>
      <c r="U65" s="300"/>
    </row>
    <row r="66" spans="1:23" x14ac:dyDescent="0.2">
      <c r="A66" s="298"/>
      <c r="B66" s="298"/>
      <c r="C66" s="298"/>
      <c r="D66" s="298"/>
      <c r="E66" s="298"/>
      <c r="F66" s="298"/>
      <c r="G66" s="298"/>
      <c r="H66" s="298"/>
      <c r="I66" s="298"/>
      <c r="J66" s="298"/>
      <c r="K66" s="298"/>
      <c r="L66" s="298"/>
      <c r="M66" s="298"/>
      <c r="N66" s="298"/>
      <c r="O66" s="298"/>
      <c r="P66" s="298"/>
      <c r="Q66" s="298"/>
      <c r="R66" s="298"/>
      <c r="S66" s="298"/>
      <c r="T66" s="299"/>
      <c r="U66" s="300"/>
    </row>
    <row r="67" spans="1:23" ht="11.25" customHeight="1" x14ac:dyDescent="0.2"/>
    <row r="68" spans="1:23" ht="18" customHeight="1" x14ac:dyDescent="0.2">
      <c r="A68" s="65" t="s">
        <v>44</v>
      </c>
      <c r="B68" s="65"/>
      <c r="C68" s="65"/>
      <c r="D68" s="65"/>
      <c r="E68" s="65"/>
      <c r="F68" s="65"/>
      <c r="G68" s="65"/>
      <c r="H68" s="65"/>
      <c r="I68" s="65"/>
      <c r="J68" s="65"/>
      <c r="K68" s="65"/>
      <c r="L68" s="65"/>
      <c r="M68" s="65"/>
      <c r="N68" s="65"/>
      <c r="O68" s="65"/>
      <c r="P68" s="65"/>
      <c r="Q68" s="65"/>
      <c r="R68" s="65"/>
      <c r="S68" s="65"/>
      <c r="T68" s="65"/>
    </row>
    <row r="69" spans="1:23" ht="17.25" customHeight="1" x14ac:dyDescent="0.2">
      <c r="A69" s="154" t="s">
        <v>27</v>
      </c>
      <c r="B69" s="146" t="s">
        <v>26</v>
      </c>
      <c r="C69" s="147"/>
      <c r="D69" s="147"/>
      <c r="E69" s="147"/>
      <c r="F69" s="147"/>
      <c r="G69" s="147"/>
      <c r="H69" s="147"/>
      <c r="I69" s="148"/>
      <c r="J69" s="127" t="s">
        <v>40</v>
      </c>
      <c r="K69" s="117" t="s">
        <v>24</v>
      </c>
      <c r="L69" s="120"/>
      <c r="M69" s="121"/>
      <c r="N69" s="117" t="s">
        <v>41</v>
      </c>
      <c r="O69" s="118"/>
      <c r="P69" s="119"/>
      <c r="Q69" s="117" t="s">
        <v>23</v>
      </c>
      <c r="R69" s="120"/>
      <c r="S69" s="121"/>
      <c r="T69" s="122" t="s">
        <v>22</v>
      </c>
    </row>
    <row r="70" spans="1:23" ht="13.5" customHeight="1" x14ac:dyDescent="0.2">
      <c r="A70" s="155"/>
      <c r="B70" s="149"/>
      <c r="C70" s="150"/>
      <c r="D70" s="150"/>
      <c r="E70" s="150"/>
      <c r="F70" s="150"/>
      <c r="G70" s="150"/>
      <c r="H70" s="150"/>
      <c r="I70" s="151"/>
      <c r="J70" s="123"/>
      <c r="K70" s="5" t="s">
        <v>28</v>
      </c>
      <c r="L70" s="5" t="s">
        <v>29</v>
      </c>
      <c r="M70" s="5" t="s">
        <v>30</v>
      </c>
      <c r="N70" s="5" t="s">
        <v>34</v>
      </c>
      <c r="O70" s="5" t="s">
        <v>7</v>
      </c>
      <c r="P70" s="5" t="s">
        <v>31</v>
      </c>
      <c r="Q70" s="5" t="s">
        <v>32</v>
      </c>
      <c r="R70" s="5" t="s">
        <v>28</v>
      </c>
      <c r="S70" s="5" t="s">
        <v>33</v>
      </c>
      <c r="T70" s="123"/>
    </row>
    <row r="71" spans="1:23" ht="37.5" customHeight="1" x14ac:dyDescent="0.2">
      <c r="A71" s="62" t="s">
        <v>159</v>
      </c>
      <c r="B71" s="124" t="s">
        <v>160</v>
      </c>
      <c r="C71" s="125"/>
      <c r="D71" s="125"/>
      <c r="E71" s="125"/>
      <c r="F71" s="125"/>
      <c r="G71" s="125"/>
      <c r="H71" s="125"/>
      <c r="I71" s="126"/>
      <c r="J71" s="63">
        <v>5</v>
      </c>
      <c r="K71" s="63">
        <v>2</v>
      </c>
      <c r="L71" s="63">
        <v>1</v>
      </c>
      <c r="M71" s="63">
        <v>0</v>
      </c>
      <c r="N71" s="19">
        <f>K71+L71+M71</f>
        <v>3</v>
      </c>
      <c r="O71" s="20">
        <f>P71-N71</f>
        <v>6</v>
      </c>
      <c r="P71" s="20">
        <f>ROUND(PRODUCT(J71,25)/14,0)</f>
        <v>9</v>
      </c>
      <c r="Q71" s="24" t="s">
        <v>32</v>
      </c>
      <c r="R71" s="11"/>
      <c r="S71" s="25"/>
      <c r="T71" s="11" t="s">
        <v>88</v>
      </c>
    </row>
    <row r="72" spans="1:23" ht="27.75" customHeight="1" x14ac:dyDescent="0.2">
      <c r="A72" s="62" t="s">
        <v>161</v>
      </c>
      <c r="B72" s="124" t="s">
        <v>162</v>
      </c>
      <c r="C72" s="125"/>
      <c r="D72" s="125"/>
      <c r="E72" s="125"/>
      <c r="F72" s="125"/>
      <c r="G72" s="125"/>
      <c r="H72" s="125"/>
      <c r="I72" s="126"/>
      <c r="J72" s="63">
        <v>5</v>
      </c>
      <c r="K72" s="63">
        <v>2</v>
      </c>
      <c r="L72" s="63">
        <v>1</v>
      </c>
      <c r="M72" s="63">
        <v>0</v>
      </c>
      <c r="N72" s="19">
        <f t="shared" ref="N72:N76" si="13">K72+L72+M72</f>
        <v>3</v>
      </c>
      <c r="O72" s="20">
        <f t="shared" ref="O72:O76" si="14">P72-N72</f>
        <v>6</v>
      </c>
      <c r="P72" s="20">
        <f t="shared" ref="P72:P76" si="15">ROUND(PRODUCT(J72,25)/14,0)</f>
        <v>9</v>
      </c>
      <c r="Q72" s="24" t="s">
        <v>32</v>
      </c>
      <c r="R72" s="11"/>
      <c r="S72" s="25"/>
      <c r="T72" s="11" t="s">
        <v>89</v>
      </c>
    </row>
    <row r="73" spans="1:23" ht="27.75" customHeight="1" x14ac:dyDescent="0.2">
      <c r="A73" s="62" t="s">
        <v>163</v>
      </c>
      <c r="B73" s="124" t="s">
        <v>164</v>
      </c>
      <c r="C73" s="125"/>
      <c r="D73" s="125"/>
      <c r="E73" s="125"/>
      <c r="F73" s="125"/>
      <c r="G73" s="125"/>
      <c r="H73" s="125"/>
      <c r="I73" s="126"/>
      <c r="J73" s="63">
        <v>5</v>
      </c>
      <c r="K73" s="63">
        <v>2</v>
      </c>
      <c r="L73" s="63">
        <v>1</v>
      </c>
      <c r="M73" s="63">
        <v>0</v>
      </c>
      <c r="N73" s="19">
        <f t="shared" si="13"/>
        <v>3</v>
      </c>
      <c r="O73" s="20">
        <f t="shared" si="14"/>
        <v>6</v>
      </c>
      <c r="P73" s="20">
        <f t="shared" si="15"/>
        <v>9</v>
      </c>
      <c r="Q73" s="24" t="s">
        <v>32</v>
      </c>
      <c r="R73" s="11"/>
      <c r="S73" s="25"/>
      <c r="T73" s="11" t="s">
        <v>88</v>
      </c>
    </row>
    <row r="74" spans="1:23" ht="27" customHeight="1" x14ac:dyDescent="0.2">
      <c r="A74" s="62" t="s">
        <v>165</v>
      </c>
      <c r="B74" s="124" t="s">
        <v>166</v>
      </c>
      <c r="C74" s="125"/>
      <c r="D74" s="125"/>
      <c r="E74" s="125"/>
      <c r="F74" s="125"/>
      <c r="G74" s="125"/>
      <c r="H74" s="125"/>
      <c r="I74" s="126"/>
      <c r="J74" s="63">
        <v>5</v>
      </c>
      <c r="K74" s="63">
        <v>2</v>
      </c>
      <c r="L74" s="63">
        <v>1</v>
      </c>
      <c r="M74" s="63">
        <v>0</v>
      </c>
      <c r="N74" s="19">
        <f t="shared" si="13"/>
        <v>3</v>
      </c>
      <c r="O74" s="20">
        <f t="shared" si="14"/>
        <v>6</v>
      </c>
      <c r="P74" s="20">
        <f t="shared" si="15"/>
        <v>9</v>
      </c>
      <c r="Q74" s="24" t="s">
        <v>32</v>
      </c>
      <c r="R74" s="11"/>
      <c r="S74" s="25"/>
      <c r="T74" s="11" t="s">
        <v>88</v>
      </c>
    </row>
    <row r="75" spans="1:23" ht="38.25" customHeight="1" x14ac:dyDescent="0.2">
      <c r="A75" s="62" t="s">
        <v>167</v>
      </c>
      <c r="B75" s="124" t="s">
        <v>168</v>
      </c>
      <c r="C75" s="125"/>
      <c r="D75" s="125"/>
      <c r="E75" s="125"/>
      <c r="F75" s="125"/>
      <c r="G75" s="125"/>
      <c r="H75" s="125"/>
      <c r="I75" s="126"/>
      <c r="J75" s="63">
        <v>5</v>
      </c>
      <c r="K75" s="63">
        <v>2</v>
      </c>
      <c r="L75" s="63">
        <v>1</v>
      </c>
      <c r="M75" s="63">
        <v>0</v>
      </c>
      <c r="N75" s="19">
        <f t="shared" si="13"/>
        <v>3</v>
      </c>
      <c r="O75" s="20">
        <f t="shared" si="14"/>
        <v>6</v>
      </c>
      <c r="P75" s="20">
        <f t="shared" si="15"/>
        <v>9</v>
      </c>
      <c r="Q75" s="24" t="s">
        <v>32</v>
      </c>
      <c r="R75" s="11"/>
      <c r="S75" s="25"/>
      <c r="T75" s="11" t="s">
        <v>88</v>
      </c>
    </row>
    <row r="76" spans="1:23" x14ac:dyDescent="0.2">
      <c r="A76" s="62" t="s">
        <v>169</v>
      </c>
      <c r="B76" s="124" t="s">
        <v>170</v>
      </c>
      <c r="C76" s="125"/>
      <c r="D76" s="125"/>
      <c r="E76" s="125"/>
      <c r="F76" s="125"/>
      <c r="G76" s="125"/>
      <c r="H76" s="125"/>
      <c r="I76" s="126"/>
      <c r="J76" s="63">
        <v>5</v>
      </c>
      <c r="K76" s="63">
        <v>2</v>
      </c>
      <c r="L76" s="63">
        <v>1</v>
      </c>
      <c r="M76" s="63">
        <v>0</v>
      </c>
      <c r="N76" s="19">
        <f t="shared" si="13"/>
        <v>3</v>
      </c>
      <c r="O76" s="20">
        <f t="shared" si="14"/>
        <v>6</v>
      </c>
      <c r="P76" s="20">
        <f t="shared" si="15"/>
        <v>9</v>
      </c>
      <c r="Q76" s="24" t="s">
        <v>32</v>
      </c>
      <c r="R76" s="11"/>
      <c r="S76" s="25"/>
      <c r="T76" s="11" t="s">
        <v>88</v>
      </c>
    </row>
    <row r="77" spans="1:23" x14ac:dyDescent="0.2">
      <c r="A77" s="21" t="s">
        <v>25</v>
      </c>
      <c r="B77" s="129"/>
      <c r="C77" s="130"/>
      <c r="D77" s="130"/>
      <c r="E77" s="130"/>
      <c r="F77" s="130"/>
      <c r="G77" s="130"/>
      <c r="H77" s="130"/>
      <c r="I77" s="131"/>
      <c r="J77" s="21">
        <f t="shared" ref="J77:P77" si="16">SUM(J71:J76)</f>
        <v>30</v>
      </c>
      <c r="K77" s="21">
        <f t="shared" si="16"/>
        <v>12</v>
      </c>
      <c r="L77" s="21">
        <f t="shared" si="16"/>
        <v>6</v>
      </c>
      <c r="M77" s="21">
        <f t="shared" si="16"/>
        <v>0</v>
      </c>
      <c r="N77" s="21">
        <f t="shared" si="16"/>
        <v>18</v>
      </c>
      <c r="O77" s="21">
        <f t="shared" si="16"/>
        <v>36</v>
      </c>
      <c r="P77" s="21">
        <f t="shared" si="16"/>
        <v>54</v>
      </c>
      <c r="Q77" s="21">
        <f>COUNTIF(Q71:Q76,"E")</f>
        <v>6</v>
      </c>
      <c r="R77" s="21">
        <f>COUNTIF(R71:R76,"C")</f>
        <v>0</v>
      </c>
      <c r="S77" s="21">
        <f>COUNTIF(S71:S76,"VP")</f>
        <v>0</v>
      </c>
      <c r="T77" s="42">
        <f>COUNTA(T71:T76)</f>
        <v>6</v>
      </c>
      <c r="U77" s="96" t="str">
        <f>IF(Q77&gt;=SUM(R77:S77),"Corect","E trebuie să fie cel puțin egal cu C+VP")</f>
        <v>Corect</v>
      </c>
      <c r="V77" s="97"/>
      <c r="W77" s="97"/>
    </row>
    <row r="78" spans="1:23" ht="21.75" customHeight="1" x14ac:dyDescent="0.2"/>
    <row r="79" spans="1:23" ht="18.75" customHeight="1" x14ac:dyDescent="0.2"/>
    <row r="80" spans="1:23" ht="15" customHeight="1" x14ac:dyDescent="0.2">
      <c r="A80" s="65" t="s">
        <v>45</v>
      </c>
      <c r="B80" s="65"/>
      <c r="C80" s="65"/>
      <c r="D80" s="65"/>
      <c r="E80" s="65"/>
      <c r="F80" s="65"/>
      <c r="G80" s="65"/>
      <c r="H80" s="65"/>
      <c r="I80" s="65"/>
      <c r="J80" s="65"/>
      <c r="K80" s="65"/>
      <c r="L80" s="65"/>
      <c r="M80" s="65"/>
      <c r="N80" s="65"/>
      <c r="O80" s="65"/>
      <c r="P80" s="65"/>
      <c r="Q80" s="65"/>
      <c r="R80" s="65"/>
      <c r="S80" s="65"/>
      <c r="T80" s="65"/>
    </row>
    <row r="81" spans="1:23" ht="13.5" customHeight="1" x14ac:dyDescent="0.2">
      <c r="A81" s="154" t="s">
        <v>27</v>
      </c>
      <c r="B81" s="146" t="s">
        <v>26</v>
      </c>
      <c r="C81" s="147"/>
      <c r="D81" s="147"/>
      <c r="E81" s="147"/>
      <c r="F81" s="147"/>
      <c r="G81" s="147"/>
      <c r="H81" s="147"/>
      <c r="I81" s="148"/>
      <c r="J81" s="127" t="s">
        <v>40</v>
      </c>
      <c r="K81" s="117" t="s">
        <v>24</v>
      </c>
      <c r="L81" s="120"/>
      <c r="M81" s="121"/>
      <c r="N81" s="117" t="s">
        <v>41</v>
      </c>
      <c r="O81" s="118"/>
      <c r="P81" s="119"/>
      <c r="Q81" s="117" t="s">
        <v>23</v>
      </c>
      <c r="R81" s="120"/>
      <c r="S81" s="121"/>
      <c r="T81" s="122" t="s">
        <v>22</v>
      </c>
    </row>
    <row r="82" spans="1:23" x14ac:dyDescent="0.2">
      <c r="A82" s="155"/>
      <c r="B82" s="149"/>
      <c r="C82" s="150"/>
      <c r="D82" s="150"/>
      <c r="E82" s="150"/>
      <c r="F82" s="150"/>
      <c r="G82" s="150"/>
      <c r="H82" s="150"/>
      <c r="I82" s="151"/>
      <c r="J82" s="123"/>
      <c r="K82" s="5" t="s">
        <v>28</v>
      </c>
      <c r="L82" s="5" t="s">
        <v>29</v>
      </c>
      <c r="M82" s="5" t="s">
        <v>30</v>
      </c>
      <c r="N82" s="5" t="s">
        <v>34</v>
      </c>
      <c r="O82" s="5" t="s">
        <v>7</v>
      </c>
      <c r="P82" s="5" t="s">
        <v>31</v>
      </c>
      <c r="Q82" s="5" t="s">
        <v>32</v>
      </c>
      <c r="R82" s="5" t="s">
        <v>28</v>
      </c>
      <c r="S82" s="5" t="s">
        <v>33</v>
      </c>
      <c r="T82" s="123"/>
    </row>
    <row r="83" spans="1:23" ht="27.75" customHeight="1" x14ac:dyDescent="0.2">
      <c r="A83" s="31" t="s">
        <v>171</v>
      </c>
      <c r="B83" s="124" t="s">
        <v>172</v>
      </c>
      <c r="C83" s="125"/>
      <c r="D83" s="125"/>
      <c r="E83" s="125"/>
      <c r="F83" s="125"/>
      <c r="G83" s="125"/>
      <c r="H83" s="125"/>
      <c r="I83" s="126"/>
      <c r="J83" s="11">
        <v>6</v>
      </c>
      <c r="K83" s="11">
        <v>2</v>
      </c>
      <c r="L83" s="11">
        <v>2</v>
      </c>
      <c r="M83" s="11">
        <v>0</v>
      </c>
      <c r="N83" s="19">
        <f>K83+L83+M83</f>
        <v>4</v>
      </c>
      <c r="O83" s="20">
        <f>P83-N83</f>
        <v>9</v>
      </c>
      <c r="P83" s="20">
        <f>ROUND(PRODUCT(J83,25)/12,0)</f>
        <v>13</v>
      </c>
      <c r="Q83" s="24" t="s">
        <v>32</v>
      </c>
      <c r="R83" s="11"/>
      <c r="S83" s="25"/>
      <c r="T83" s="11" t="s">
        <v>88</v>
      </c>
    </row>
    <row r="84" spans="1:23" ht="27" customHeight="1" x14ac:dyDescent="0.2">
      <c r="A84" s="31" t="s">
        <v>173</v>
      </c>
      <c r="B84" s="124" t="s">
        <v>174</v>
      </c>
      <c r="C84" s="125"/>
      <c r="D84" s="125"/>
      <c r="E84" s="125"/>
      <c r="F84" s="125"/>
      <c r="G84" s="125"/>
      <c r="H84" s="125"/>
      <c r="I84" s="126"/>
      <c r="J84" s="11">
        <v>6</v>
      </c>
      <c r="K84" s="11">
        <v>2</v>
      </c>
      <c r="L84" s="11">
        <v>2</v>
      </c>
      <c r="M84" s="11">
        <v>0</v>
      </c>
      <c r="N84" s="19">
        <f t="shared" ref="N84:N87" si="17">K84+L84+M84</f>
        <v>4</v>
      </c>
      <c r="O84" s="20">
        <f t="shared" ref="O84:O87" si="18">P84-N84</f>
        <v>9</v>
      </c>
      <c r="P84" s="20">
        <f t="shared" ref="P84:P87" si="19">ROUND(PRODUCT(J84,25)/12,0)</f>
        <v>13</v>
      </c>
      <c r="Q84" s="24" t="s">
        <v>32</v>
      </c>
      <c r="R84" s="11"/>
      <c r="S84" s="25"/>
      <c r="T84" s="11" t="s">
        <v>88</v>
      </c>
    </row>
    <row r="85" spans="1:23" ht="24.75" customHeight="1" x14ac:dyDescent="0.2">
      <c r="A85" s="31" t="s">
        <v>175</v>
      </c>
      <c r="B85" s="124" t="s">
        <v>176</v>
      </c>
      <c r="C85" s="125"/>
      <c r="D85" s="125"/>
      <c r="E85" s="125"/>
      <c r="F85" s="125"/>
      <c r="G85" s="125"/>
      <c r="H85" s="125"/>
      <c r="I85" s="126"/>
      <c r="J85" s="11">
        <v>6</v>
      </c>
      <c r="K85" s="11">
        <v>0</v>
      </c>
      <c r="L85" s="11">
        <v>0</v>
      </c>
      <c r="M85" s="11">
        <v>3</v>
      </c>
      <c r="N85" s="19">
        <f t="shared" si="17"/>
        <v>3</v>
      </c>
      <c r="O85" s="20">
        <f t="shared" si="18"/>
        <v>10</v>
      </c>
      <c r="P85" s="20">
        <f t="shared" si="19"/>
        <v>13</v>
      </c>
      <c r="Q85" s="24" t="s">
        <v>32</v>
      </c>
      <c r="R85" s="11"/>
      <c r="S85" s="25"/>
      <c r="T85" s="11" t="s">
        <v>88</v>
      </c>
    </row>
    <row r="86" spans="1:23" ht="25.5" customHeight="1" x14ac:dyDescent="0.2">
      <c r="A86" s="62" t="s">
        <v>177</v>
      </c>
      <c r="B86" s="124" t="s">
        <v>178</v>
      </c>
      <c r="C86" s="125"/>
      <c r="D86" s="125"/>
      <c r="E86" s="125"/>
      <c r="F86" s="125"/>
      <c r="G86" s="125"/>
      <c r="H86" s="125"/>
      <c r="I86" s="126"/>
      <c r="J86" s="11">
        <v>6</v>
      </c>
      <c r="K86" s="11">
        <v>2</v>
      </c>
      <c r="L86" s="11">
        <v>1</v>
      </c>
      <c r="M86" s="11">
        <v>0</v>
      </c>
      <c r="N86" s="19">
        <f t="shared" si="17"/>
        <v>3</v>
      </c>
      <c r="O86" s="20">
        <f t="shared" si="18"/>
        <v>10</v>
      </c>
      <c r="P86" s="20">
        <f t="shared" si="19"/>
        <v>13</v>
      </c>
      <c r="Q86" s="24" t="s">
        <v>32</v>
      </c>
      <c r="R86" s="11"/>
      <c r="S86" s="25"/>
      <c r="T86" s="11" t="s">
        <v>88</v>
      </c>
    </row>
    <row r="87" spans="1:23" ht="28.5" customHeight="1" x14ac:dyDescent="0.2">
      <c r="A87" s="31" t="s">
        <v>179</v>
      </c>
      <c r="B87" s="124" t="s">
        <v>180</v>
      </c>
      <c r="C87" s="125"/>
      <c r="D87" s="125"/>
      <c r="E87" s="125"/>
      <c r="F87" s="125"/>
      <c r="G87" s="125"/>
      <c r="H87" s="125"/>
      <c r="I87" s="126"/>
      <c r="J87" s="11">
        <v>6</v>
      </c>
      <c r="K87" s="11">
        <v>2</v>
      </c>
      <c r="L87" s="11">
        <v>1</v>
      </c>
      <c r="M87" s="11">
        <v>0</v>
      </c>
      <c r="N87" s="19">
        <f t="shared" si="17"/>
        <v>3</v>
      </c>
      <c r="O87" s="20">
        <f t="shared" si="18"/>
        <v>10</v>
      </c>
      <c r="P87" s="20">
        <f t="shared" si="19"/>
        <v>13</v>
      </c>
      <c r="Q87" s="24" t="s">
        <v>32</v>
      </c>
      <c r="R87" s="11"/>
      <c r="S87" s="25"/>
      <c r="T87" s="11" t="s">
        <v>88</v>
      </c>
    </row>
    <row r="88" spans="1:23" x14ac:dyDescent="0.2">
      <c r="A88" s="21" t="s">
        <v>25</v>
      </c>
      <c r="B88" s="129"/>
      <c r="C88" s="130"/>
      <c r="D88" s="130"/>
      <c r="E88" s="130"/>
      <c r="F88" s="130"/>
      <c r="G88" s="130"/>
      <c r="H88" s="130"/>
      <c r="I88" s="131"/>
      <c r="J88" s="21">
        <f t="shared" ref="J88:P88" si="20">SUM(J83:J87)</f>
        <v>30</v>
      </c>
      <c r="K88" s="21">
        <f t="shared" si="20"/>
        <v>8</v>
      </c>
      <c r="L88" s="21">
        <f t="shared" si="20"/>
        <v>6</v>
      </c>
      <c r="M88" s="21">
        <f t="shared" si="20"/>
        <v>3</v>
      </c>
      <c r="N88" s="21">
        <f t="shared" si="20"/>
        <v>17</v>
      </c>
      <c r="O88" s="21">
        <f t="shared" si="20"/>
        <v>48</v>
      </c>
      <c r="P88" s="21">
        <f t="shared" si="20"/>
        <v>65</v>
      </c>
      <c r="Q88" s="21">
        <f>COUNTIF(Q83:Q87,"E")</f>
        <v>5</v>
      </c>
      <c r="R88" s="21">
        <f>COUNTIF(R83:R87,"C")</f>
        <v>0</v>
      </c>
      <c r="S88" s="21">
        <f>COUNTIF(S83:S87,"VP")</f>
        <v>0</v>
      </c>
      <c r="T88" s="42">
        <f>COUNTA(T83:T87)</f>
        <v>5</v>
      </c>
      <c r="U88" s="96" t="str">
        <f>IF(Q88&gt;=SUM(R88:S88),"Corect","E trebuie să fie cel puțin egal cu C+VP")</f>
        <v>Corect</v>
      </c>
      <c r="V88" s="97"/>
      <c r="W88" s="97"/>
    </row>
    <row r="89" spans="1:23" x14ac:dyDescent="0.2">
      <c r="A89" s="57"/>
      <c r="B89" s="57"/>
      <c r="C89" s="57"/>
      <c r="D89" s="57"/>
      <c r="E89" s="57"/>
      <c r="F89" s="57"/>
      <c r="G89" s="57"/>
      <c r="H89" s="57"/>
      <c r="I89" s="57"/>
      <c r="J89" s="57"/>
      <c r="K89" s="57"/>
      <c r="L89" s="57"/>
      <c r="M89" s="57"/>
      <c r="N89" s="57"/>
      <c r="O89" s="57"/>
      <c r="P89" s="57"/>
      <c r="Q89" s="57"/>
      <c r="R89" s="57"/>
      <c r="S89" s="57"/>
      <c r="T89" s="58"/>
    </row>
    <row r="90" spans="1:23" x14ac:dyDescent="0.2">
      <c r="A90" s="57"/>
      <c r="B90" s="57"/>
      <c r="C90" s="57"/>
      <c r="D90" s="57"/>
      <c r="E90" s="57"/>
      <c r="F90" s="57"/>
      <c r="G90" s="57"/>
      <c r="H90" s="57"/>
      <c r="I90" s="57"/>
      <c r="J90" s="57"/>
      <c r="K90" s="57"/>
      <c r="L90" s="57"/>
      <c r="M90" s="57"/>
      <c r="N90" s="57"/>
      <c r="O90" s="57"/>
      <c r="P90" s="57"/>
      <c r="Q90" s="57"/>
      <c r="R90" s="57"/>
      <c r="S90" s="57"/>
      <c r="T90" s="58"/>
    </row>
    <row r="91" spans="1:23" ht="19.5" customHeight="1" x14ac:dyDescent="0.2">
      <c r="A91" s="128" t="s">
        <v>46</v>
      </c>
      <c r="B91" s="128"/>
      <c r="C91" s="128"/>
      <c r="D91" s="128"/>
      <c r="E91" s="128"/>
      <c r="F91" s="128"/>
      <c r="G91" s="128"/>
      <c r="H91" s="128"/>
      <c r="I91" s="128"/>
      <c r="J91" s="128"/>
      <c r="K91" s="128"/>
      <c r="L91" s="128"/>
      <c r="M91" s="128"/>
      <c r="N91" s="128"/>
      <c r="O91" s="128"/>
      <c r="P91" s="128"/>
      <c r="Q91" s="128"/>
      <c r="R91" s="128"/>
      <c r="S91" s="128"/>
      <c r="T91" s="128"/>
    </row>
    <row r="92" spans="1:23" ht="27.75" customHeight="1" x14ac:dyDescent="0.2">
      <c r="A92" s="154" t="s">
        <v>27</v>
      </c>
      <c r="B92" s="146" t="s">
        <v>26</v>
      </c>
      <c r="C92" s="147"/>
      <c r="D92" s="147"/>
      <c r="E92" s="147"/>
      <c r="F92" s="147"/>
      <c r="G92" s="147"/>
      <c r="H92" s="147"/>
      <c r="I92" s="148"/>
      <c r="J92" s="127" t="s">
        <v>40</v>
      </c>
      <c r="K92" s="66" t="s">
        <v>24</v>
      </c>
      <c r="L92" s="66"/>
      <c r="M92" s="66"/>
      <c r="N92" s="66" t="s">
        <v>41</v>
      </c>
      <c r="O92" s="67"/>
      <c r="P92" s="67"/>
      <c r="Q92" s="66" t="s">
        <v>23</v>
      </c>
      <c r="R92" s="66"/>
      <c r="S92" s="66"/>
      <c r="T92" s="66" t="s">
        <v>22</v>
      </c>
    </row>
    <row r="93" spans="1:23" ht="12.75" customHeight="1" x14ac:dyDescent="0.2">
      <c r="A93" s="155"/>
      <c r="B93" s="149"/>
      <c r="C93" s="150"/>
      <c r="D93" s="150"/>
      <c r="E93" s="150"/>
      <c r="F93" s="150"/>
      <c r="G93" s="150"/>
      <c r="H93" s="150"/>
      <c r="I93" s="151"/>
      <c r="J93" s="123"/>
      <c r="K93" s="5" t="s">
        <v>28</v>
      </c>
      <c r="L93" s="5" t="s">
        <v>29</v>
      </c>
      <c r="M93" s="5" t="s">
        <v>30</v>
      </c>
      <c r="N93" s="5" t="s">
        <v>34</v>
      </c>
      <c r="O93" s="5" t="s">
        <v>7</v>
      </c>
      <c r="P93" s="5" t="s">
        <v>31</v>
      </c>
      <c r="Q93" s="5" t="s">
        <v>32</v>
      </c>
      <c r="R93" s="5" t="s">
        <v>28</v>
      </c>
      <c r="S93" s="5" t="s">
        <v>33</v>
      </c>
      <c r="T93" s="66"/>
    </row>
    <row r="94" spans="1:23" x14ac:dyDescent="0.2">
      <c r="A94" s="174" t="s">
        <v>208</v>
      </c>
      <c r="B94" s="175"/>
      <c r="C94" s="175"/>
      <c r="D94" s="175"/>
      <c r="E94" s="175"/>
      <c r="F94" s="175"/>
      <c r="G94" s="175"/>
      <c r="H94" s="175"/>
      <c r="I94" s="175"/>
      <c r="J94" s="175"/>
      <c r="K94" s="175"/>
      <c r="L94" s="175"/>
      <c r="M94" s="175"/>
      <c r="N94" s="175"/>
      <c r="O94" s="175"/>
      <c r="P94" s="175"/>
      <c r="Q94" s="175"/>
      <c r="R94" s="175"/>
      <c r="S94" s="175"/>
      <c r="T94" s="176"/>
    </row>
    <row r="95" spans="1:23" ht="40.5" customHeight="1" x14ac:dyDescent="0.2">
      <c r="A95" s="62" t="s">
        <v>181</v>
      </c>
      <c r="B95" s="124" t="s">
        <v>182</v>
      </c>
      <c r="C95" s="125"/>
      <c r="D95" s="125"/>
      <c r="E95" s="125"/>
      <c r="F95" s="125"/>
      <c r="G95" s="125"/>
      <c r="H95" s="125"/>
      <c r="I95" s="126"/>
      <c r="J95" s="63">
        <v>6</v>
      </c>
      <c r="K95" s="63">
        <v>2</v>
      </c>
      <c r="L95" s="63">
        <v>1</v>
      </c>
      <c r="M95" s="63">
        <v>0</v>
      </c>
      <c r="N95" s="20">
        <f>K95+L95+M95</f>
        <v>3</v>
      </c>
      <c r="O95" s="20">
        <f>P95-N95</f>
        <v>8</v>
      </c>
      <c r="P95" s="20">
        <f>ROUND(PRODUCT(J95,25)/14,0)</f>
        <v>11</v>
      </c>
      <c r="Q95" s="26" t="s">
        <v>32</v>
      </c>
      <c r="R95" s="26"/>
      <c r="S95" s="27"/>
      <c r="T95" s="11" t="s">
        <v>88</v>
      </c>
    </row>
    <row r="96" spans="1:23" ht="42.75" customHeight="1" x14ac:dyDescent="0.2">
      <c r="A96" s="62" t="s">
        <v>183</v>
      </c>
      <c r="B96" s="124" t="s">
        <v>184</v>
      </c>
      <c r="C96" s="125"/>
      <c r="D96" s="125"/>
      <c r="E96" s="125"/>
      <c r="F96" s="125"/>
      <c r="G96" s="125"/>
      <c r="H96" s="125"/>
      <c r="I96" s="126"/>
      <c r="J96" s="63">
        <v>6</v>
      </c>
      <c r="K96" s="63">
        <v>2</v>
      </c>
      <c r="L96" s="63">
        <v>1</v>
      </c>
      <c r="M96" s="63">
        <v>0</v>
      </c>
      <c r="N96" s="20">
        <f t="shared" ref="N96:N101" si="21">K96+L96+M96</f>
        <v>3</v>
      </c>
      <c r="O96" s="20">
        <f t="shared" ref="O96:O101" si="22">P96-N96</f>
        <v>8</v>
      </c>
      <c r="P96" s="20">
        <f t="shared" ref="P96:P98" si="23">ROUND(PRODUCT(J96,25)/14,0)</f>
        <v>11</v>
      </c>
      <c r="Q96" s="26" t="s">
        <v>32</v>
      </c>
      <c r="R96" s="26"/>
      <c r="S96" s="27"/>
      <c r="T96" s="11" t="s">
        <v>88</v>
      </c>
    </row>
    <row r="97" spans="1:20" x14ac:dyDescent="0.2">
      <c r="A97" s="165" t="s">
        <v>209</v>
      </c>
      <c r="B97" s="166"/>
      <c r="C97" s="166"/>
      <c r="D97" s="166"/>
      <c r="E97" s="166"/>
      <c r="F97" s="166"/>
      <c r="G97" s="166"/>
      <c r="H97" s="166"/>
      <c r="I97" s="166"/>
      <c r="J97" s="166"/>
      <c r="K97" s="166"/>
      <c r="L97" s="166"/>
      <c r="M97" s="166"/>
      <c r="N97" s="166"/>
      <c r="O97" s="166"/>
      <c r="P97" s="166"/>
      <c r="Q97" s="166"/>
      <c r="R97" s="166"/>
      <c r="S97" s="166"/>
      <c r="T97" s="167"/>
    </row>
    <row r="98" spans="1:20" ht="27.75" customHeight="1" x14ac:dyDescent="0.2">
      <c r="A98" s="62" t="s">
        <v>185</v>
      </c>
      <c r="B98" s="124" t="s">
        <v>186</v>
      </c>
      <c r="C98" s="125"/>
      <c r="D98" s="125"/>
      <c r="E98" s="125"/>
      <c r="F98" s="125"/>
      <c r="G98" s="125"/>
      <c r="H98" s="125"/>
      <c r="I98" s="126"/>
      <c r="J98" s="63">
        <v>6</v>
      </c>
      <c r="K98" s="63">
        <v>2</v>
      </c>
      <c r="L98" s="63">
        <v>1</v>
      </c>
      <c r="M98" s="63">
        <v>0</v>
      </c>
      <c r="N98" s="20">
        <f t="shared" si="21"/>
        <v>3</v>
      </c>
      <c r="O98" s="20">
        <f t="shared" si="22"/>
        <v>8</v>
      </c>
      <c r="P98" s="20">
        <f t="shared" si="23"/>
        <v>11</v>
      </c>
      <c r="Q98" s="26" t="s">
        <v>32</v>
      </c>
      <c r="R98" s="26"/>
      <c r="S98" s="27"/>
      <c r="T98" s="11" t="s">
        <v>88</v>
      </c>
    </row>
    <row r="99" spans="1:20" ht="24.75" customHeight="1" x14ac:dyDescent="0.2">
      <c r="A99" s="62" t="s">
        <v>187</v>
      </c>
      <c r="B99" s="124" t="s">
        <v>184</v>
      </c>
      <c r="C99" s="125"/>
      <c r="D99" s="125"/>
      <c r="E99" s="125"/>
      <c r="F99" s="125"/>
      <c r="G99" s="125"/>
      <c r="H99" s="125"/>
      <c r="I99" s="126"/>
      <c r="J99" s="63">
        <v>6</v>
      </c>
      <c r="K99" s="63">
        <v>2</v>
      </c>
      <c r="L99" s="63">
        <v>1</v>
      </c>
      <c r="M99" s="63">
        <v>0</v>
      </c>
      <c r="N99" s="20">
        <f t="shared" ref="N99" si="24">K99+L99+M99</f>
        <v>3</v>
      </c>
      <c r="O99" s="20">
        <f t="shared" ref="O99" si="25">P99-N99</f>
        <v>8</v>
      </c>
      <c r="P99" s="20">
        <f t="shared" ref="P99" si="26">ROUND(PRODUCT(J99,25)/14,0)</f>
        <v>11</v>
      </c>
      <c r="Q99" s="26" t="s">
        <v>32</v>
      </c>
      <c r="R99" s="26"/>
      <c r="S99" s="27"/>
      <c r="T99" s="11" t="s">
        <v>88</v>
      </c>
    </row>
    <row r="100" spans="1:20" x14ac:dyDescent="0.2">
      <c r="A100" s="165" t="s">
        <v>210</v>
      </c>
      <c r="B100" s="166"/>
      <c r="C100" s="166"/>
      <c r="D100" s="166"/>
      <c r="E100" s="166"/>
      <c r="F100" s="166"/>
      <c r="G100" s="166"/>
      <c r="H100" s="166"/>
      <c r="I100" s="166"/>
      <c r="J100" s="166"/>
      <c r="K100" s="166"/>
      <c r="L100" s="166"/>
      <c r="M100" s="166"/>
      <c r="N100" s="166"/>
      <c r="O100" s="166"/>
      <c r="P100" s="166"/>
      <c r="Q100" s="166"/>
      <c r="R100" s="166"/>
      <c r="S100" s="166"/>
      <c r="T100" s="167"/>
    </row>
    <row r="101" spans="1:20" x14ac:dyDescent="0.2">
      <c r="A101" s="301" t="s">
        <v>188</v>
      </c>
      <c r="B101" s="302" t="s">
        <v>212</v>
      </c>
      <c r="C101" s="303"/>
      <c r="D101" s="303"/>
      <c r="E101" s="303"/>
      <c r="F101" s="303"/>
      <c r="G101" s="303"/>
      <c r="H101" s="303"/>
      <c r="I101" s="304"/>
      <c r="J101" s="305">
        <v>5</v>
      </c>
      <c r="K101" s="305">
        <v>2</v>
      </c>
      <c r="L101" s="305">
        <v>1</v>
      </c>
      <c r="M101" s="305">
        <v>0</v>
      </c>
      <c r="N101" s="306">
        <f t="shared" si="21"/>
        <v>3</v>
      </c>
      <c r="O101" s="306">
        <f t="shared" si="22"/>
        <v>6</v>
      </c>
      <c r="P101" s="306">
        <f t="shared" ref="P101:P102" si="27">ROUND(PRODUCT(J101,25)/14,0)</f>
        <v>9</v>
      </c>
      <c r="Q101" s="307" t="s">
        <v>32</v>
      </c>
      <c r="R101" s="307"/>
      <c r="S101" s="308"/>
      <c r="T101" s="305" t="s">
        <v>88</v>
      </c>
    </row>
    <row r="102" spans="1:20" ht="24.75" customHeight="1" x14ac:dyDescent="0.2">
      <c r="A102" s="301" t="s">
        <v>213</v>
      </c>
      <c r="B102" s="302" t="s">
        <v>214</v>
      </c>
      <c r="C102" s="303"/>
      <c r="D102" s="303"/>
      <c r="E102" s="303"/>
      <c r="F102" s="303"/>
      <c r="G102" s="303"/>
      <c r="H102" s="303"/>
      <c r="I102" s="304"/>
      <c r="J102" s="305">
        <v>5</v>
      </c>
      <c r="K102" s="305">
        <v>2</v>
      </c>
      <c r="L102" s="305">
        <v>1</v>
      </c>
      <c r="M102" s="305">
        <v>0</v>
      </c>
      <c r="N102" s="306">
        <f t="shared" ref="N102" si="28">K102+L102+M102</f>
        <v>3</v>
      </c>
      <c r="O102" s="306">
        <f t="shared" ref="O102" si="29">P102-N102</f>
        <v>6</v>
      </c>
      <c r="P102" s="306">
        <f t="shared" si="27"/>
        <v>9</v>
      </c>
      <c r="Q102" s="307" t="s">
        <v>32</v>
      </c>
      <c r="R102" s="307"/>
      <c r="S102" s="308"/>
      <c r="T102" s="305" t="s">
        <v>88</v>
      </c>
    </row>
    <row r="103" spans="1:20" x14ac:dyDescent="0.2">
      <c r="A103" s="309" t="s">
        <v>211</v>
      </c>
      <c r="B103" s="310"/>
      <c r="C103" s="310"/>
      <c r="D103" s="310"/>
      <c r="E103" s="310"/>
      <c r="F103" s="310"/>
      <c r="G103" s="310"/>
      <c r="H103" s="310"/>
      <c r="I103" s="310"/>
      <c r="J103" s="310"/>
      <c r="K103" s="310"/>
      <c r="L103" s="310"/>
      <c r="M103" s="310"/>
      <c r="N103" s="310"/>
      <c r="O103" s="310"/>
      <c r="P103" s="310"/>
      <c r="Q103" s="310"/>
      <c r="R103" s="310"/>
      <c r="S103" s="310"/>
      <c r="T103" s="311"/>
    </row>
    <row r="104" spans="1:20" ht="25.15" customHeight="1" x14ac:dyDescent="0.2">
      <c r="A104" s="301" t="s">
        <v>215</v>
      </c>
      <c r="B104" s="302" t="s">
        <v>216</v>
      </c>
      <c r="C104" s="303"/>
      <c r="D104" s="303"/>
      <c r="E104" s="303"/>
      <c r="F104" s="303"/>
      <c r="G104" s="303"/>
      <c r="H104" s="303"/>
      <c r="I104" s="304"/>
      <c r="J104" s="305">
        <v>6</v>
      </c>
      <c r="K104" s="305">
        <v>2</v>
      </c>
      <c r="L104" s="305">
        <v>1</v>
      </c>
      <c r="M104" s="305">
        <v>0</v>
      </c>
      <c r="N104" s="306">
        <f t="shared" ref="N104:N106" si="30">K104+L104+M104</f>
        <v>3</v>
      </c>
      <c r="O104" s="306">
        <f t="shared" ref="O104:O106" si="31">P104-N104</f>
        <v>10</v>
      </c>
      <c r="P104" s="306">
        <f t="shared" ref="P104:P106" si="32">ROUND(PRODUCT(J104,25)/12,0)</f>
        <v>13</v>
      </c>
      <c r="Q104" s="307" t="s">
        <v>32</v>
      </c>
      <c r="R104" s="307"/>
      <c r="S104" s="308"/>
      <c r="T104" s="305" t="s">
        <v>88</v>
      </c>
    </row>
    <row r="105" spans="1:20" ht="27.6" customHeight="1" x14ac:dyDescent="0.2">
      <c r="A105" s="301" t="s">
        <v>189</v>
      </c>
      <c r="B105" s="302" t="s">
        <v>217</v>
      </c>
      <c r="C105" s="303"/>
      <c r="D105" s="303"/>
      <c r="E105" s="303"/>
      <c r="F105" s="303"/>
      <c r="G105" s="303"/>
      <c r="H105" s="303"/>
      <c r="I105" s="304"/>
      <c r="J105" s="305">
        <v>6</v>
      </c>
      <c r="K105" s="305">
        <v>2</v>
      </c>
      <c r="L105" s="305">
        <v>1</v>
      </c>
      <c r="M105" s="305">
        <v>0</v>
      </c>
      <c r="N105" s="306">
        <f t="shared" si="30"/>
        <v>3</v>
      </c>
      <c r="O105" s="306">
        <f t="shared" si="31"/>
        <v>10</v>
      </c>
      <c r="P105" s="306">
        <f t="shared" si="32"/>
        <v>13</v>
      </c>
      <c r="Q105" s="307" t="s">
        <v>32</v>
      </c>
      <c r="R105" s="307"/>
      <c r="S105" s="308"/>
      <c r="T105" s="305" t="s">
        <v>88</v>
      </c>
    </row>
    <row r="106" spans="1:20" ht="27.6" customHeight="1" x14ac:dyDescent="0.2">
      <c r="A106" s="301" t="s">
        <v>218</v>
      </c>
      <c r="B106" s="302" t="s">
        <v>219</v>
      </c>
      <c r="C106" s="303"/>
      <c r="D106" s="303"/>
      <c r="E106" s="303"/>
      <c r="F106" s="303"/>
      <c r="G106" s="303"/>
      <c r="H106" s="303"/>
      <c r="I106" s="304"/>
      <c r="J106" s="305">
        <v>6</v>
      </c>
      <c r="K106" s="305">
        <v>2</v>
      </c>
      <c r="L106" s="305">
        <v>1</v>
      </c>
      <c r="M106" s="305">
        <v>0</v>
      </c>
      <c r="N106" s="306">
        <f t="shared" si="30"/>
        <v>3</v>
      </c>
      <c r="O106" s="306">
        <f t="shared" si="31"/>
        <v>10</v>
      </c>
      <c r="P106" s="306">
        <f t="shared" si="32"/>
        <v>13</v>
      </c>
      <c r="Q106" s="307" t="s">
        <v>32</v>
      </c>
      <c r="R106" s="307"/>
      <c r="S106" s="308"/>
      <c r="T106" s="305" t="s">
        <v>88</v>
      </c>
    </row>
    <row r="107" spans="1:20" ht="15" customHeight="1" x14ac:dyDescent="0.2">
      <c r="A107" s="86" t="s">
        <v>68</v>
      </c>
      <c r="B107" s="87"/>
      <c r="C107" s="87"/>
      <c r="D107" s="87"/>
      <c r="E107" s="87"/>
      <c r="F107" s="87"/>
      <c r="G107" s="87"/>
      <c r="H107" s="87"/>
      <c r="I107" s="88"/>
      <c r="J107" s="23">
        <f>SUM(J95,J98,J101,J104)</f>
        <v>23</v>
      </c>
      <c r="K107" s="23">
        <f>SUM(K95,K98,K101,K104)</f>
        <v>8</v>
      </c>
      <c r="L107" s="23">
        <f>SUM(L95,L98,L101,L104)</f>
        <v>4</v>
      </c>
      <c r="M107" s="23">
        <f>SUM(M95,M98,M101,M104)</f>
        <v>0</v>
      </c>
      <c r="N107" s="23">
        <f>SUM(N95,N98,N101,N104)</f>
        <v>12</v>
      </c>
      <c r="O107" s="23">
        <f>SUM(O95,O98,O101,O104)</f>
        <v>32</v>
      </c>
      <c r="P107" s="23">
        <f>SUM(P95,P98,P101,P104)</f>
        <v>44</v>
      </c>
      <c r="Q107" s="23">
        <f>COUNTIF(Q95,"E")+COUNTIF(Q98,"E")+COUNTIF(Q101,"E")+COUNTIF(Q104,"E")</f>
        <v>4</v>
      </c>
      <c r="R107" s="23">
        <f>COUNTIF(R95,"C")+COUNTIF(R98,"C")+COUNTIF(R101,"C")+COUNTIF(R104,"C")</f>
        <v>0</v>
      </c>
      <c r="S107" s="23">
        <f>COUNTIF(S95,"VP")+COUNTIF(S98,"VP")+COUNTIF(S101,"VP")+COUNTIF(S104,"VP")</f>
        <v>0</v>
      </c>
      <c r="T107" s="28"/>
    </row>
    <row r="108" spans="1:20" ht="13.5" customHeight="1" x14ac:dyDescent="0.2">
      <c r="A108" s="89" t="s">
        <v>48</v>
      </c>
      <c r="B108" s="90"/>
      <c r="C108" s="90"/>
      <c r="D108" s="90"/>
      <c r="E108" s="90"/>
      <c r="F108" s="90"/>
      <c r="G108" s="90"/>
      <c r="H108" s="90"/>
      <c r="I108" s="90"/>
      <c r="J108" s="91"/>
      <c r="K108" s="23">
        <f>SUM(K95,K98,K101)*14+K104*12</f>
        <v>108</v>
      </c>
      <c r="L108" s="23">
        <f>SUM(L95,L98,L101)*14+L104*12</f>
        <v>54</v>
      </c>
      <c r="M108" s="23">
        <f>SUM(M95,M98,M101)*14+M104*12</f>
        <v>0</v>
      </c>
      <c r="N108" s="23">
        <f>SUM(N95,N98,N101)*14+N104*12</f>
        <v>162</v>
      </c>
      <c r="O108" s="23">
        <f>SUM(O95,O98,O101)*14+O104*12</f>
        <v>428</v>
      </c>
      <c r="P108" s="23">
        <f>SUM(P95,P98,P101)*14+P104*12</f>
        <v>590</v>
      </c>
      <c r="Q108" s="73"/>
      <c r="R108" s="74"/>
      <c r="S108" s="74"/>
      <c r="T108" s="75"/>
    </row>
    <row r="109" spans="1:20" x14ac:dyDescent="0.2">
      <c r="A109" s="92"/>
      <c r="B109" s="93"/>
      <c r="C109" s="93"/>
      <c r="D109" s="93"/>
      <c r="E109" s="93"/>
      <c r="F109" s="93"/>
      <c r="G109" s="93"/>
      <c r="H109" s="93"/>
      <c r="I109" s="93"/>
      <c r="J109" s="94"/>
      <c r="K109" s="79">
        <f>SUM(K108:M108)</f>
        <v>162</v>
      </c>
      <c r="L109" s="80"/>
      <c r="M109" s="81"/>
      <c r="N109" s="82">
        <f>SUM(N108:O108)</f>
        <v>590</v>
      </c>
      <c r="O109" s="83"/>
      <c r="P109" s="84"/>
      <c r="Q109" s="76"/>
      <c r="R109" s="77"/>
      <c r="S109" s="77"/>
      <c r="T109" s="78"/>
    </row>
    <row r="110" spans="1:20" x14ac:dyDescent="0.2">
      <c r="A110" s="12"/>
      <c r="B110" s="12"/>
      <c r="C110" s="12"/>
      <c r="D110" s="12"/>
      <c r="E110" s="12"/>
      <c r="F110" s="12"/>
      <c r="G110" s="12"/>
      <c r="H110" s="12"/>
      <c r="I110" s="12"/>
      <c r="J110" s="12"/>
      <c r="K110" s="13"/>
      <c r="L110" s="13"/>
      <c r="M110" s="13"/>
      <c r="N110" s="14"/>
      <c r="O110" s="14"/>
      <c r="P110" s="14"/>
      <c r="Q110" s="15"/>
      <c r="R110" s="15"/>
      <c r="S110" s="15"/>
      <c r="T110" s="15"/>
    </row>
    <row r="111" spans="1:20" x14ac:dyDescent="0.2">
      <c r="A111" s="12"/>
      <c r="B111" s="12"/>
      <c r="C111" s="12"/>
      <c r="D111" s="12"/>
      <c r="E111" s="12"/>
      <c r="F111" s="12"/>
      <c r="G111" s="12"/>
      <c r="H111" s="12"/>
      <c r="I111" s="12"/>
      <c r="J111" s="12"/>
      <c r="K111" s="13"/>
      <c r="L111" s="13"/>
      <c r="M111" s="13"/>
      <c r="N111" s="14"/>
      <c r="O111" s="14"/>
      <c r="P111" s="14"/>
      <c r="Q111" s="15"/>
      <c r="R111" s="15"/>
      <c r="S111" s="15"/>
      <c r="T111" s="15"/>
    </row>
    <row r="112" spans="1:20" x14ac:dyDescent="0.2">
      <c r="A112" s="12"/>
      <c r="B112" s="12"/>
      <c r="C112" s="12"/>
      <c r="D112" s="12"/>
      <c r="E112" s="12"/>
      <c r="F112" s="12"/>
      <c r="G112" s="12"/>
      <c r="H112" s="12"/>
      <c r="I112" s="12"/>
      <c r="J112" s="12"/>
      <c r="K112" s="13"/>
      <c r="L112" s="13"/>
      <c r="M112" s="13"/>
      <c r="N112" s="14"/>
      <c r="O112" s="14"/>
      <c r="P112" s="14"/>
      <c r="Q112" s="15"/>
      <c r="R112" s="15"/>
      <c r="S112" s="15"/>
      <c r="T112" s="15"/>
    </row>
    <row r="113" spans="1:20" x14ac:dyDescent="0.2">
      <c r="A113" s="12"/>
      <c r="B113" s="12"/>
      <c r="C113" s="12"/>
      <c r="D113" s="12"/>
      <c r="E113" s="12"/>
      <c r="F113" s="12"/>
      <c r="G113" s="12"/>
      <c r="H113" s="12"/>
      <c r="I113" s="12"/>
      <c r="J113" s="12"/>
      <c r="K113" s="13"/>
      <c r="L113" s="13"/>
      <c r="M113" s="13"/>
      <c r="N113" s="14"/>
      <c r="O113" s="14"/>
      <c r="P113" s="14"/>
      <c r="Q113" s="15"/>
      <c r="R113" s="15"/>
      <c r="S113" s="15"/>
      <c r="T113" s="15"/>
    </row>
    <row r="114" spans="1:20" x14ac:dyDescent="0.2">
      <c r="A114" s="12"/>
      <c r="B114" s="12"/>
      <c r="C114" s="12"/>
      <c r="D114" s="12"/>
      <c r="E114" s="12"/>
      <c r="F114" s="12"/>
      <c r="G114" s="12"/>
      <c r="H114" s="12"/>
      <c r="I114" s="12"/>
      <c r="J114" s="12"/>
      <c r="K114" s="13"/>
      <c r="L114" s="13"/>
      <c r="M114" s="13"/>
      <c r="N114" s="14"/>
      <c r="O114" s="14"/>
      <c r="P114" s="14"/>
      <c r="Q114" s="15"/>
      <c r="R114" s="15"/>
      <c r="S114" s="15"/>
      <c r="T114" s="15"/>
    </row>
    <row r="115" spans="1:20" x14ac:dyDescent="0.2">
      <c r="A115" s="12"/>
      <c r="B115" s="12"/>
      <c r="C115" s="12"/>
      <c r="D115" s="12"/>
      <c r="E115" s="12"/>
      <c r="F115" s="12"/>
      <c r="G115" s="12"/>
      <c r="H115" s="12"/>
      <c r="I115" s="12"/>
      <c r="J115" s="12"/>
      <c r="K115" s="13"/>
      <c r="L115" s="13"/>
      <c r="M115" s="13"/>
      <c r="N115" s="14"/>
      <c r="O115" s="14"/>
      <c r="P115" s="14"/>
      <c r="Q115" s="15"/>
      <c r="R115" s="15"/>
      <c r="S115" s="15"/>
      <c r="T115" s="15"/>
    </row>
    <row r="116" spans="1:20" ht="15" customHeight="1" x14ac:dyDescent="0.2">
      <c r="A116" s="12"/>
      <c r="B116" s="12"/>
      <c r="C116" s="12"/>
      <c r="D116" s="12"/>
      <c r="E116" s="12"/>
      <c r="F116" s="12"/>
      <c r="G116" s="12"/>
      <c r="H116" s="12"/>
      <c r="I116" s="12"/>
      <c r="J116" s="12"/>
      <c r="K116" s="13"/>
      <c r="L116" s="13"/>
      <c r="M116" s="13"/>
      <c r="N116" s="16"/>
      <c r="O116" s="16"/>
      <c r="P116" s="16"/>
      <c r="Q116" s="16"/>
      <c r="R116" s="16"/>
      <c r="S116" s="16"/>
      <c r="T116" s="16"/>
    </row>
    <row r="117" spans="1:20" ht="15" customHeight="1" x14ac:dyDescent="0.2">
      <c r="A117" s="128" t="s">
        <v>190</v>
      </c>
      <c r="B117" s="128"/>
      <c r="C117" s="128"/>
      <c r="D117" s="128"/>
      <c r="E117" s="128"/>
      <c r="F117" s="128"/>
      <c r="G117" s="128"/>
      <c r="H117" s="128"/>
      <c r="I117" s="128"/>
      <c r="J117" s="128"/>
      <c r="K117" s="128"/>
      <c r="L117" s="128"/>
      <c r="M117" s="128"/>
      <c r="N117" s="128"/>
      <c r="O117" s="128"/>
      <c r="P117" s="128"/>
      <c r="Q117" s="128"/>
      <c r="R117" s="128"/>
      <c r="S117" s="128"/>
      <c r="T117" s="128"/>
    </row>
    <row r="118" spans="1:20" ht="15" customHeight="1" x14ac:dyDescent="0.2">
      <c r="A118" s="154" t="s">
        <v>27</v>
      </c>
      <c r="B118" s="146" t="s">
        <v>26</v>
      </c>
      <c r="C118" s="147"/>
      <c r="D118" s="147"/>
      <c r="E118" s="147"/>
      <c r="F118" s="147"/>
      <c r="G118" s="147"/>
      <c r="H118" s="147"/>
      <c r="I118" s="148"/>
      <c r="J118" s="127" t="s">
        <v>40</v>
      </c>
      <c r="K118" s="66" t="s">
        <v>24</v>
      </c>
      <c r="L118" s="66"/>
      <c r="M118" s="66"/>
      <c r="N118" s="66" t="s">
        <v>41</v>
      </c>
      <c r="O118" s="67"/>
      <c r="P118" s="67"/>
      <c r="Q118" s="66" t="s">
        <v>23</v>
      </c>
      <c r="R118" s="66"/>
      <c r="S118" s="66"/>
      <c r="T118" s="66" t="s">
        <v>22</v>
      </c>
    </row>
    <row r="119" spans="1:20" ht="15" customHeight="1" x14ac:dyDescent="0.2">
      <c r="A119" s="155"/>
      <c r="B119" s="149"/>
      <c r="C119" s="150"/>
      <c r="D119" s="150"/>
      <c r="E119" s="150"/>
      <c r="F119" s="150"/>
      <c r="G119" s="150"/>
      <c r="H119" s="150"/>
      <c r="I119" s="151"/>
      <c r="J119" s="123"/>
      <c r="K119" s="5" t="s">
        <v>28</v>
      </c>
      <c r="L119" s="5" t="s">
        <v>29</v>
      </c>
      <c r="M119" s="5" t="s">
        <v>30</v>
      </c>
      <c r="N119" s="5" t="s">
        <v>34</v>
      </c>
      <c r="O119" s="5" t="s">
        <v>7</v>
      </c>
      <c r="P119" s="5" t="s">
        <v>31</v>
      </c>
      <c r="Q119" s="5" t="s">
        <v>32</v>
      </c>
      <c r="R119" s="5" t="s">
        <v>28</v>
      </c>
      <c r="S119" s="5" t="s">
        <v>33</v>
      </c>
      <c r="T119" s="66"/>
    </row>
    <row r="120" spans="1:20" ht="15" customHeight="1" x14ac:dyDescent="0.2">
      <c r="A120" s="174" t="s">
        <v>123</v>
      </c>
      <c r="B120" s="175"/>
      <c r="C120" s="175"/>
      <c r="D120" s="175"/>
      <c r="E120" s="175"/>
      <c r="F120" s="175"/>
      <c r="G120" s="175"/>
      <c r="H120" s="175"/>
      <c r="I120" s="175"/>
      <c r="J120" s="175"/>
      <c r="K120" s="175"/>
      <c r="L120" s="175"/>
      <c r="M120" s="175"/>
      <c r="N120" s="175"/>
      <c r="O120" s="175"/>
      <c r="P120" s="175"/>
      <c r="Q120" s="175"/>
      <c r="R120" s="175"/>
      <c r="S120" s="175"/>
      <c r="T120" s="176"/>
    </row>
    <row r="121" spans="1:20" x14ac:dyDescent="0.2">
      <c r="A121" s="56" t="s">
        <v>121</v>
      </c>
      <c r="B121" s="266" t="s">
        <v>125</v>
      </c>
      <c r="C121" s="267"/>
      <c r="D121" s="267"/>
      <c r="E121" s="267"/>
      <c r="F121" s="267"/>
      <c r="G121" s="267"/>
      <c r="H121" s="267"/>
      <c r="I121" s="268"/>
      <c r="J121" s="26">
        <v>3</v>
      </c>
      <c r="K121" s="26">
        <v>2</v>
      </c>
      <c r="L121" s="26">
        <v>0</v>
      </c>
      <c r="M121" s="26">
        <v>0</v>
      </c>
      <c r="N121" s="20">
        <f t="shared" ref="N121" si="33">K121+L121+M121</f>
        <v>2</v>
      </c>
      <c r="O121" s="20">
        <f t="shared" ref="O121" si="34">P121-N121</f>
        <v>3</v>
      </c>
      <c r="P121" s="20">
        <f>ROUND(PRODUCT(J121,25)/14,0)</f>
        <v>5</v>
      </c>
      <c r="Q121" s="51"/>
      <c r="R121" s="51"/>
      <c r="S121" s="51" t="s">
        <v>33</v>
      </c>
      <c r="T121" s="51" t="s">
        <v>39</v>
      </c>
    </row>
    <row r="122" spans="1:20" ht="35.25" customHeight="1" x14ac:dyDescent="0.2">
      <c r="A122" s="56" t="s">
        <v>122</v>
      </c>
      <c r="B122" s="266" t="s">
        <v>126</v>
      </c>
      <c r="C122" s="267"/>
      <c r="D122" s="267"/>
      <c r="E122" s="267"/>
      <c r="F122" s="267"/>
      <c r="G122" s="267"/>
      <c r="H122" s="267"/>
      <c r="I122" s="268"/>
      <c r="J122" s="26">
        <v>3</v>
      </c>
      <c r="K122" s="26">
        <v>2</v>
      </c>
      <c r="L122" s="26">
        <v>0</v>
      </c>
      <c r="M122" s="26">
        <v>0</v>
      </c>
      <c r="N122" s="20">
        <f t="shared" ref="N122" si="35">K122+L122+M122</f>
        <v>2</v>
      </c>
      <c r="O122" s="20">
        <f t="shared" ref="O122" si="36">P122-N122</f>
        <v>3</v>
      </c>
      <c r="P122" s="20">
        <f>ROUND(PRODUCT(J122,25)/14,0)</f>
        <v>5</v>
      </c>
      <c r="Q122" s="51"/>
      <c r="R122" s="51"/>
      <c r="S122" s="51" t="s">
        <v>33</v>
      </c>
      <c r="T122" s="51" t="s">
        <v>39</v>
      </c>
    </row>
    <row r="123" spans="1:20" ht="15" customHeight="1" x14ac:dyDescent="0.2">
      <c r="A123" s="86" t="s">
        <v>68</v>
      </c>
      <c r="B123" s="87"/>
      <c r="C123" s="87"/>
      <c r="D123" s="87"/>
      <c r="E123" s="87"/>
      <c r="F123" s="87"/>
      <c r="G123" s="87"/>
      <c r="H123" s="87"/>
      <c r="I123" s="88"/>
      <c r="J123" s="23">
        <f t="shared" ref="J123:P123" si="37">SUM(J121,J122)</f>
        <v>6</v>
      </c>
      <c r="K123" s="23">
        <f t="shared" si="37"/>
        <v>4</v>
      </c>
      <c r="L123" s="23">
        <f t="shared" si="37"/>
        <v>0</v>
      </c>
      <c r="M123" s="23">
        <f t="shared" si="37"/>
        <v>0</v>
      </c>
      <c r="N123" s="23">
        <f t="shared" si="37"/>
        <v>4</v>
      </c>
      <c r="O123" s="23">
        <f t="shared" si="37"/>
        <v>6</v>
      </c>
      <c r="P123" s="23">
        <f t="shared" si="37"/>
        <v>10</v>
      </c>
      <c r="Q123" s="23">
        <f>COUNTIF(Q121:Q122,"E")</f>
        <v>0</v>
      </c>
      <c r="R123" s="23">
        <f>COUNTIF(R121:R122,"C")</f>
        <v>0</v>
      </c>
      <c r="S123" s="23">
        <f>COUNTIF(S121:S122,"VP")</f>
        <v>2</v>
      </c>
      <c r="T123" s="28">
        <f>COUNTA(T121,T122)</f>
        <v>2</v>
      </c>
    </row>
    <row r="124" spans="1:20" ht="15" customHeight="1" x14ac:dyDescent="0.2">
      <c r="A124" s="188" t="s">
        <v>48</v>
      </c>
      <c r="B124" s="188"/>
      <c r="C124" s="188"/>
      <c r="D124" s="188"/>
      <c r="E124" s="188"/>
      <c r="F124" s="188"/>
      <c r="G124" s="188"/>
      <c r="H124" s="188"/>
      <c r="I124" s="188"/>
      <c r="J124" s="188"/>
      <c r="K124" s="23">
        <f>SUM(K121,K122)*14</f>
        <v>56</v>
      </c>
      <c r="L124" s="23">
        <f t="shared" ref="L124:P124" si="38">SUM(L121,L122)*14</f>
        <v>0</v>
      </c>
      <c r="M124" s="23">
        <f t="shared" si="38"/>
        <v>0</v>
      </c>
      <c r="N124" s="23">
        <f t="shared" si="38"/>
        <v>56</v>
      </c>
      <c r="O124" s="23">
        <f t="shared" si="38"/>
        <v>84</v>
      </c>
      <c r="P124" s="23">
        <f t="shared" si="38"/>
        <v>140</v>
      </c>
      <c r="Q124" s="189"/>
      <c r="R124" s="189"/>
      <c r="S124" s="189"/>
      <c r="T124" s="189"/>
    </row>
    <row r="125" spans="1:20" ht="15" customHeight="1" x14ac:dyDescent="0.2">
      <c r="A125" s="188"/>
      <c r="B125" s="188"/>
      <c r="C125" s="188"/>
      <c r="D125" s="188"/>
      <c r="E125" s="188"/>
      <c r="F125" s="188"/>
      <c r="G125" s="188"/>
      <c r="H125" s="188"/>
      <c r="I125" s="188"/>
      <c r="J125" s="188"/>
      <c r="K125" s="190">
        <f>SUM(K124:M124)</f>
        <v>56</v>
      </c>
      <c r="L125" s="190"/>
      <c r="M125" s="190"/>
      <c r="N125" s="191">
        <f>SUM(N124:O124)</f>
        <v>140</v>
      </c>
      <c r="O125" s="191"/>
      <c r="P125" s="191"/>
      <c r="Q125" s="189"/>
      <c r="R125" s="189"/>
      <c r="S125" s="189"/>
      <c r="T125" s="189"/>
    </row>
    <row r="126" spans="1:20" ht="24" customHeight="1" x14ac:dyDescent="0.2">
      <c r="A126" s="192" t="s">
        <v>124</v>
      </c>
      <c r="B126" s="193"/>
      <c r="C126" s="193"/>
      <c r="D126" s="193"/>
      <c r="E126" s="193"/>
      <c r="F126" s="193"/>
      <c r="G126" s="193"/>
      <c r="H126" s="193"/>
      <c r="I126" s="193"/>
      <c r="J126" s="193"/>
      <c r="K126" s="193"/>
      <c r="L126" s="193"/>
      <c r="M126" s="193"/>
      <c r="N126" s="193"/>
      <c r="O126" s="193"/>
      <c r="P126" s="193"/>
      <c r="Q126" s="193"/>
      <c r="R126" s="193"/>
      <c r="S126" s="193"/>
      <c r="T126" s="193"/>
    </row>
    <row r="127" spans="1:20" ht="24" customHeight="1" x14ac:dyDescent="0.2">
      <c r="A127" s="110"/>
      <c r="B127" s="110"/>
      <c r="C127" s="110"/>
      <c r="D127" s="110"/>
      <c r="E127" s="110"/>
      <c r="F127" s="110"/>
      <c r="G127" s="110"/>
      <c r="H127" s="110"/>
      <c r="I127" s="110"/>
      <c r="J127" s="110"/>
      <c r="K127" s="110"/>
      <c r="L127" s="110"/>
      <c r="M127" s="110"/>
      <c r="N127" s="110"/>
      <c r="O127" s="110"/>
      <c r="P127" s="110"/>
      <c r="Q127" s="110"/>
      <c r="R127" s="110"/>
      <c r="S127" s="110"/>
      <c r="T127" s="110"/>
    </row>
    <row r="128" spans="1:20" ht="20.25" customHeight="1" x14ac:dyDescent="0.2">
      <c r="A128" s="52"/>
      <c r="B128" s="52"/>
      <c r="C128" s="52"/>
      <c r="D128" s="52"/>
      <c r="E128" s="52"/>
      <c r="F128" s="52"/>
      <c r="G128" s="52"/>
      <c r="H128" s="52"/>
      <c r="I128" s="52"/>
      <c r="J128" s="52"/>
      <c r="K128" s="53"/>
      <c r="L128" s="53"/>
      <c r="M128" s="53"/>
      <c r="N128" s="54"/>
      <c r="O128" s="54"/>
      <c r="P128" s="54"/>
      <c r="Q128" s="55"/>
      <c r="R128" s="55"/>
      <c r="S128" s="55"/>
      <c r="T128" s="55"/>
    </row>
    <row r="129" spans="1:20" ht="17.25" customHeight="1" x14ac:dyDescent="0.2"/>
    <row r="130" spans="1:20" ht="18.75" customHeight="1" x14ac:dyDescent="0.2">
      <c r="B130" s="2"/>
      <c r="C130" s="2"/>
      <c r="D130" s="2"/>
      <c r="E130" s="2"/>
      <c r="F130" s="2"/>
      <c r="G130" s="2"/>
      <c r="M130" s="8"/>
      <c r="N130" s="8"/>
      <c r="O130" s="8"/>
      <c r="P130" s="8"/>
      <c r="Q130" s="8"/>
      <c r="R130" s="8"/>
      <c r="S130" s="8"/>
    </row>
    <row r="131" spans="1:20" ht="20.25" customHeight="1" x14ac:dyDescent="0.2">
      <c r="A131" s="85" t="s">
        <v>90</v>
      </c>
      <c r="B131" s="184"/>
      <c r="C131" s="184"/>
      <c r="D131" s="184"/>
      <c r="E131" s="184"/>
      <c r="F131" s="184"/>
      <c r="G131" s="184"/>
      <c r="H131" s="184"/>
      <c r="I131" s="184"/>
      <c r="J131" s="184"/>
      <c r="K131" s="184"/>
      <c r="L131" s="184"/>
      <c r="M131" s="184"/>
      <c r="N131" s="184"/>
      <c r="O131" s="184"/>
      <c r="P131" s="184"/>
      <c r="Q131" s="184"/>
      <c r="R131" s="184"/>
      <c r="S131" s="184"/>
      <c r="T131" s="184"/>
    </row>
    <row r="132" spans="1:20" ht="21" customHeight="1" x14ac:dyDescent="0.2">
      <c r="A132" s="85" t="s">
        <v>27</v>
      </c>
      <c r="B132" s="85" t="s">
        <v>26</v>
      </c>
      <c r="C132" s="85"/>
      <c r="D132" s="85"/>
      <c r="E132" s="85"/>
      <c r="F132" s="85"/>
      <c r="G132" s="85"/>
      <c r="H132" s="85"/>
      <c r="I132" s="85"/>
      <c r="J132" s="177" t="s">
        <v>40</v>
      </c>
      <c r="K132" s="177" t="s">
        <v>24</v>
      </c>
      <c r="L132" s="177"/>
      <c r="M132" s="177"/>
      <c r="N132" s="177" t="s">
        <v>41</v>
      </c>
      <c r="O132" s="177"/>
      <c r="P132" s="177"/>
      <c r="Q132" s="177" t="s">
        <v>23</v>
      </c>
      <c r="R132" s="177"/>
      <c r="S132" s="177"/>
      <c r="T132" s="177" t="s">
        <v>22</v>
      </c>
    </row>
    <row r="133" spans="1:20" ht="18" customHeight="1" x14ac:dyDescent="0.2">
      <c r="A133" s="85"/>
      <c r="B133" s="85"/>
      <c r="C133" s="85"/>
      <c r="D133" s="85"/>
      <c r="E133" s="85"/>
      <c r="F133" s="85"/>
      <c r="G133" s="85"/>
      <c r="H133" s="85"/>
      <c r="I133" s="85"/>
      <c r="J133" s="177"/>
      <c r="K133" s="30" t="s">
        <v>28</v>
      </c>
      <c r="L133" s="30" t="s">
        <v>29</v>
      </c>
      <c r="M133" s="30" t="s">
        <v>30</v>
      </c>
      <c r="N133" s="30" t="s">
        <v>34</v>
      </c>
      <c r="O133" s="30" t="s">
        <v>7</v>
      </c>
      <c r="P133" s="30" t="s">
        <v>31</v>
      </c>
      <c r="Q133" s="30" t="s">
        <v>32</v>
      </c>
      <c r="R133" s="30" t="s">
        <v>28</v>
      </c>
      <c r="S133" s="30" t="s">
        <v>33</v>
      </c>
      <c r="T133" s="177"/>
    </row>
    <row r="134" spans="1:20" ht="19.5" customHeight="1" x14ac:dyDescent="0.2">
      <c r="A134" s="129" t="s">
        <v>60</v>
      </c>
      <c r="B134" s="130"/>
      <c r="C134" s="130"/>
      <c r="D134" s="130"/>
      <c r="E134" s="130"/>
      <c r="F134" s="130"/>
      <c r="G134" s="130"/>
      <c r="H134" s="130"/>
      <c r="I134" s="130"/>
      <c r="J134" s="130"/>
      <c r="K134" s="130"/>
      <c r="L134" s="130"/>
      <c r="M134" s="130"/>
      <c r="N134" s="130"/>
      <c r="O134" s="130"/>
      <c r="P134" s="130"/>
      <c r="Q134" s="130"/>
      <c r="R134" s="130"/>
      <c r="S134" s="130"/>
      <c r="T134" s="131"/>
    </row>
    <row r="135" spans="1:20" x14ac:dyDescent="0.2">
      <c r="A135" s="32" t="str">
        <f>IF(ISNA(INDEX($A$34:$T$110,MATCH($B135,$B$34:$B$110,0),1)),"",INDEX($A$34:$T$110,MATCH($B135,$B$34:$B$110,0),1))</f>
        <v>UMX2101</v>
      </c>
      <c r="B135" s="187" t="s">
        <v>148</v>
      </c>
      <c r="C135" s="187"/>
      <c r="D135" s="187"/>
      <c r="E135" s="187"/>
      <c r="F135" s="187"/>
      <c r="G135" s="187"/>
      <c r="H135" s="187"/>
      <c r="I135" s="187"/>
      <c r="J135" s="20">
        <f>IF(ISNA(INDEX($A$34:$T$110,MATCH($B135,$B$34:$B$110,0),10)),"",INDEX($A$34:$T$110,MATCH($B135,$B$34:$B$110,0),10))</f>
        <v>6</v>
      </c>
      <c r="K135" s="20">
        <f>IF(ISNA(INDEX($A$34:$T$110,MATCH($B135,$B$34:$B$110,0),11)),"",INDEX($A$34:$T$110,MATCH($B135,$B$34:$B$110,0),11))</f>
        <v>2</v>
      </c>
      <c r="L135" s="20">
        <f>IF(ISNA(INDEX($A$34:$T$110,MATCH($B135,$B$34:$B$110,0),12)),"",INDEX($A$34:$T$110,MATCH($B135,$B$34:$B$110,0),12))</f>
        <v>1</v>
      </c>
      <c r="M135" s="20">
        <f>IF(ISNA(INDEX($A$34:$T$110,MATCH($B135,$B$34:$B$110,0),13)),"",INDEX($A$34:$T$110,MATCH($B135,$B$34:$B$110,0),13))</f>
        <v>0</v>
      </c>
      <c r="N135" s="20">
        <f>IF(ISNA(INDEX($A$34:$T$110,MATCH($B135,$B$34:$B$110,0),14)),"",INDEX($A$34:$T$110,MATCH($B135,$B$34:$B$110,0),14))</f>
        <v>3</v>
      </c>
      <c r="O135" s="20">
        <f>IF(ISNA(INDEX($A$34:$T$110,MATCH($B135,$B$34:$B$110,0),15)),"",INDEX($A$34:$T$110,MATCH($B135,$B$34:$B$110,0),15))</f>
        <v>8</v>
      </c>
      <c r="P135" s="20">
        <f>IF(ISNA(INDEX($A$34:$T$110,MATCH($B135,$B$34:$B$110,0),16)),"",INDEX($A$34:$T$110,MATCH($B135,$B$34:$B$110,0),16))</f>
        <v>11</v>
      </c>
      <c r="Q135" s="29" t="str">
        <f>IF(ISNA(INDEX($A$34:$T$110,MATCH($B135,$B$34:$B$110,0),17)),"",INDEX($A$34:$T$110,MATCH($B135,$B$34:$B$110,0),17))</f>
        <v>E</v>
      </c>
      <c r="R135" s="29">
        <f>IF(ISNA(INDEX($A$34:$T$110,MATCH($B135,$B$34:$B$110,0),18)),"",INDEX($A$34:$T$110,MATCH($B135,$B$34:$B$110,0),18))</f>
        <v>0</v>
      </c>
      <c r="S135" s="29">
        <f>IF(ISNA(INDEX($A$34:$T$110,MATCH($B135,$B$34:$B$110,0),19)),"",INDEX($A$34:$T$110,MATCH($B135,$B$34:$B$110,0),19))</f>
        <v>0</v>
      </c>
      <c r="T135" s="19" t="s">
        <v>88</v>
      </c>
    </row>
    <row r="136" spans="1:20" ht="23.25" customHeight="1" x14ac:dyDescent="0.2">
      <c r="A136" s="32" t="str">
        <f>IF(ISNA(INDEX($A$34:$T$110,MATCH($B136,$B$34:$B$110,0),1)),"",INDEX($A$34:$T$110,MATCH($B136,$B$34:$B$110,0),1))</f>
        <v>UMM2273</v>
      </c>
      <c r="B136" s="187" t="s">
        <v>150</v>
      </c>
      <c r="C136" s="187"/>
      <c r="D136" s="187"/>
      <c r="E136" s="187"/>
      <c r="F136" s="187"/>
      <c r="G136" s="187"/>
      <c r="H136" s="187"/>
      <c r="I136" s="187"/>
      <c r="J136" s="20">
        <f>IF(ISNA(INDEX($A$34:$T$110,MATCH($B136,$B$34:$B$110,0),10)),"",INDEX($A$34:$T$110,MATCH($B136,$B$34:$B$110,0),10))</f>
        <v>7</v>
      </c>
      <c r="K136" s="20">
        <f>IF(ISNA(INDEX($A$34:$T$110,MATCH($B136,$B$34:$B$110,0),11)),"",INDEX($A$34:$T$110,MATCH($B136,$B$34:$B$110,0),11))</f>
        <v>2</v>
      </c>
      <c r="L136" s="20">
        <f>IF(ISNA(INDEX($A$34:$T$110,MATCH($B136,$B$34:$B$110,0),12)),"",INDEX($A$34:$T$110,MATCH($B136,$B$34:$B$110,0),12))</f>
        <v>1</v>
      </c>
      <c r="M136" s="20">
        <f>IF(ISNA(INDEX($A$34:$T$110,MATCH($B136,$B$34:$B$110,0),13)),"",INDEX($A$34:$T$110,MATCH($B136,$B$34:$B$110,0),13))</f>
        <v>0</v>
      </c>
      <c r="N136" s="20">
        <f>IF(ISNA(INDEX($A$34:$T$110,MATCH($B136,$B$34:$B$110,0),14)),"",INDEX($A$34:$T$110,MATCH($B136,$B$34:$B$110,0),14))</f>
        <v>3</v>
      </c>
      <c r="O136" s="20">
        <f>IF(ISNA(INDEX($A$34:$T$110,MATCH($B136,$B$34:$B$110,0),15)),"",INDEX($A$34:$T$110,MATCH($B136,$B$34:$B$110,0),15))</f>
        <v>10</v>
      </c>
      <c r="P136" s="20">
        <f>IF(ISNA(INDEX($A$34:$T$110,MATCH($B136,$B$34:$B$110,0),16)),"",INDEX($A$34:$T$110,MATCH($B136,$B$34:$B$110,0),16))</f>
        <v>13</v>
      </c>
      <c r="Q136" s="29" t="str">
        <f>IF(ISNA(INDEX($A$34:$T$110,MATCH($B136,$B$34:$B$110,0),17)),"",INDEX($A$34:$T$110,MATCH($B136,$B$34:$B$110,0),17))</f>
        <v>E</v>
      </c>
      <c r="R136" s="29">
        <f>IF(ISNA(INDEX($A$34:$T$110,MATCH($B136,$B$34:$B$110,0),18)),"",INDEX($A$34:$T$110,MATCH($B136,$B$34:$B$110,0),18))</f>
        <v>0</v>
      </c>
      <c r="S136" s="29">
        <f>IF(ISNA(INDEX($A$34:$T$110,MATCH($B136,$B$34:$B$110,0),19)),"",INDEX($A$34:$T$110,MATCH($B136,$B$34:$B$110,0),19))</f>
        <v>0</v>
      </c>
      <c r="T136" s="19" t="s">
        <v>88</v>
      </c>
    </row>
    <row r="137" spans="1:20" ht="24.75" customHeight="1" x14ac:dyDescent="0.2">
      <c r="A137" s="32" t="str">
        <f>IF(ISNA(INDEX($A$34:$T$110,MATCH($B137,$B$34:$B$110,0),1)),"",INDEX($A$34:$T$110,MATCH($B137,$B$34:$B$110,0),1))</f>
        <v>UMM2275</v>
      </c>
      <c r="B137" s="187" t="s">
        <v>154</v>
      </c>
      <c r="C137" s="187"/>
      <c r="D137" s="187"/>
      <c r="E137" s="187"/>
      <c r="F137" s="187"/>
      <c r="G137" s="187"/>
      <c r="H137" s="187"/>
      <c r="I137" s="187"/>
      <c r="J137" s="20">
        <f>IF(ISNA(INDEX($A$34:$T$110,MATCH($B137,$B$34:$B$110,0),10)),"",INDEX($A$34:$T$110,MATCH($B137,$B$34:$B$110,0),10))</f>
        <v>7</v>
      </c>
      <c r="K137" s="20">
        <f>IF(ISNA(INDEX($A$34:$T$110,MATCH($B137,$B$34:$B$110,0),11)),"",INDEX($A$34:$T$110,MATCH($B137,$B$34:$B$110,0),11))</f>
        <v>2</v>
      </c>
      <c r="L137" s="20">
        <f>IF(ISNA(INDEX($A$34:$T$110,MATCH($B137,$B$34:$B$110,0),12)),"",INDEX($A$34:$T$110,MATCH($B137,$B$34:$B$110,0),12))</f>
        <v>1</v>
      </c>
      <c r="M137" s="20">
        <f>IF(ISNA(INDEX($A$34:$T$110,MATCH($B137,$B$34:$B$110,0),13)),"",INDEX($A$34:$T$110,MATCH($B137,$B$34:$B$110,0),13))</f>
        <v>0</v>
      </c>
      <c r="N137" s="20">
        <f>IF(ISNA(INDEX($A$34:$T$110,MATCH($B137,$B$34:$B$110,0),14)),"",INDEX($A$34:$T$110,MATCH($B137,$B$34:$B$110,0),14))</f>
        <v>3</v>
      </c>
      <c r="O137" s="20">
        <f>IF(ISNA(INDEX($A$34:$T$110,MATCH($B137,$B$34:$B$110,0),15)),"",INDEX($A$34:$T$110,MATCH($B137,$B$34:$B$110,0),15))</f>
        <v>10</v>
      </c>
      <c r="P137" s="20">
        <f>IF(ISNA(INDEX($A$34:$T$110,MATCH($B137,$B$34:$B$110,0),16)),"",INDEX($A$34:$T$110,MATCH($B137,$B$34:$B$110,0),16))</f>
        <v>13</v>
      </c>
      <c r="Q137" s="29" t="str">
        <f>IF(ISNA(INDEX($A$34:$T$110,MATCH($B137,$B$34:$B$110,0),17)),"",INDEX($A$34:$T$110,MATCH($B137,$B$34:$B$110,0),17))</f>
        <v>E</v>
      </c>
      <c r="R137" s="29">
        <f>IF(ISNA(INDEX($A$34:$T$110,MATCH($B137,$B$34:$B$110,0),18)),"",INDEX($A$34:$T$110,MATCH($B137,$B$34:$B$110,0),18))</f>
        <v>0</v>
      </c>
      <c r="S137" s="29">
        <f>IF(ISNA(INDEX($A$34:$T$110,MATCH($B137,$B$34:$B$110,0),19)),"",INDEX($A$34:$T$110,MATCH($B137,$B$34:$B$110,0),19))</f>
        <v>0</v>
      </c>
      <c r="T137" s="19" t="s">
        <v>88</v>
      </c>
    </row>
    <row r="138" spans="1:20" x14ac:dyDescent="0.2">
      <c r="A138" s="32" t="str">
        <f>IF(ISNA(INDEX($A$34:$T$110,MATCH($B138,$B$34:$B$110,0),1)),"",INDEX($A$34:$T$110,MATCH($B138,$B$34:$B$110,0),1))</f>
        <v>UMM2276</v>
      </c>
      <c r="B138" s="187" t="s">
        <v>156</v>
      </c>
      <c r="C138" s="187"/>
      <c r="D138" s="187"/>
      <c r="E138" s="187"/>
      <c r="F138" s="187"/>
      <c r="G138" s="187"/>
      <c r="H138" s="187"/>
      <c r="I138" s="187"/>
      <c r="J138" s="20">
        <f>IF(ISNA(INDEX($A$34:$T$110,MATCH($B138,$B$34:$B$110,0),10)),"",INDEX($A$34:$T$110,MATCH($B138,$B$34:$B$110,0),10))</f>
        <v>3</v>
      </c>
      <c r="K138" s="20">
        <f>IF(ISNA(INDEX($A$34:$T$110,MATCH($B138,$B$34:$B$110,0),11)),"",INDEX($A$34:$T$110,MATCH($B138,$B$34:$B$110,0),11))</f>
        <v>0</v>
      </c>
      <c r="L138" s="20">
        <f>IF(ISNA(INDEX($A$34:$T$110,MATCH($B138,$B$34:$B$110,0),12)),"",INDEX($A$34:$T$110,MATCH($B138,$B$34:$B$110,0),12))</f>
        <v>0</v>
      </c>
      <c r="M138" s="20">
        <f>IF(ISNA(INDEX($A$34:$T$110,MATCH($B138,$B$34:$B$110,0),13)),"",INDEX($A$34:$T$110,MATCH($B138,$B$34:$B$110,0),13))</f>
        <v>5</v>
      </c>
      <c r="N138" s="20">
        <f>IF(ISNA(INDEX($A$34:$T$110,MATCH($B138,$B$34:$B$110,0),14)),"",INDEX($A$34:$T$110,MATCH($B138,$B$34:$B$110,0),14))</f>
        <v>5</v>
      </c>
      <c r="O138" s="20">
        <f>IF(ISNA(INDEX($A$34:$T$110,MATCH($B138,$B$34:$B$110,0),15)),"",INDEX($A$34:$T$110,MATCH($B138,$B$34:$B$110,0),15))</f>
        <v>0</v>
      </c>
      <c r="P138" s="20">
        <f>IF(ISNA(INDEX($A$34:$T$110,MATCH($B138,$B$34:$B$110,0),16)),"",INDEX($A$34:$T$110,MATCH($B138,$B$34:$B$110,0),16))</f>
        <v>5</v>
      </c>
      <c r="Q138" s="29">
        <f>IF(ISNA(INDEX($A$34:$T$110,MATCH($B138,$B$34:$B$110,0),17)),"",INDEX($A$34:$T$110,MATCH($B138,$B$34:$B$110,0),17))</f>
        <v>0</v>
      </c>
      <c r="R138" s="29" t="str">
        <f>IF(ISNA(INDEX($A$34:$T$110,MATCH($B138,$B$34:$B$110,0),18)),"",INDEX($A$34:$T$110,MATCH($B138,$B$34:$B$110,0),18))</f>
        <v>C</v>
      </c>
      <c r="S138" s="29">
        <f>IF(ISNA(INDEX($A$34:$T$110,MATCH($B138,$B$34:$B$110,0),19)),"",INDEX($A$34:$T$110,MATCH($B138,$B$34:$B$110,0),19))</f>
        <v>0</v>
      </c>
      <c r="T138" s="19" t="s">
        <v>88</v>
      </c>
    </row>
    <row r="139" spans="1:20" x14ac:dyDescent="0.2">
      <c r="A139" s="32" t="str">
        <f>IF(ISNA(INDEX($A$34:$T$110,MATCH($B139,$B$34:$B$110,0),1)),"",INDEX($A$34:$T$110,MATCH($B139,$B$34:$B$110,0),1))</f>
        <v>UMX2202</v>
      </c>
      <c r="B139" s="187" t="s">
        <v>158</v>
      </c>
      <c r="C139" s="187"/>
      <c r="D139" s="187"/>
      <c r="E139" s="187"/>
      <c r="F139" s="187"/>
      <c r="G139" s="187"/>
      <c r="H139" s="187"/>
      <c r="I139" s="187"/>
      <c r="J139" s="20">
        <f>IF(ISNA(INDEX($A$34:$T$110,MATCH($B139,$B$34:$B$110,0),10)),"",INDEX($A$34:$T$110,MATCH($B139,$B$34:$B$110,0),10))</f>
        <v>6</v>
      </c>
      <c r="K139" s="20">
        <f>IF(ISNA(INDEX($A$34:$T$110,MATCH($B139,$B$34:$B$110,0),11)),"",INDEX($A$34:$T$110,MATCH($B139,$B$34:$B$110,0),11))</f>
        <v>2</v>
      </c>
      <c r="L139" s="20">
        <f>IF(ISNA(INDEX($A$34:$T$110,MATCH($B139,$B$34:$B$110,0),12)),"",INDEX($A$34:$T$110,MATCH($B139,$B$34:$B$110,0),12))</f>
        <v>1</v>
      </c>
      <c r="M139" s="20">
        <f>IF(ISNA(INDEX($A$34:$T$110,MATCH($B139,$B$34:$B$110,0),13)),"",INDEX($A$34:$T$110,MATCH($B139,$B$34:$B$110,0),13))</f>
        <v>0</v>
      </c>
      <c r="N139" s="20">
        <f>IF(ISNA(INDEX($A$34:$T$110,MATCH($B139,$B$34:$B$110,0),14)),"",INDEX($A$34:$T$110,MATCH($B139,$B$34:$B$110,0),14))</f>
        <v>3</v>
      </c>
      <c r="O139" s="20">
        <f>IF(ISNA(INDEX($A$34:$T$110,MATCH($B139,$B$34:$B$110,0),15)),"",INDEX($A$34:$T$110,MATCH($B139,$B$34:$B$110,0),15))</f>
        <v>8</v>
      </c>
      <c r="P139" s="20">
        <f>IF(ISNA(INDEX($A$34:$T$110,MATCH($B139,$B$34:$B$110,0),16)),"",INDEX($A$34:$T$110,MATCH($B139,$B$34:$B$110,0),16))</f>
        <v>11</v>
      </c>
      <c r="Q139" s="29" t="str">
        <f>IF(ISNA(INDEX($A$34:$T$110,MATCH($B139,$B$34:$B$110,0),17)),"",INDEX($A$34:$T$110,MATCH($B139,$B$34:$B$110,0),17))</f>
        <v>E</v>
      </c>
      <c r="R139" s="29">
        <f>IF(ISNA(INDEX($A$34:$T$110,MATCH($B139,$B$34:$B$110,0),18)),"",INDEX($A$34:$T$110,MATCH($B139,$B$34:$B$110,0),18))</f>
        <v>0</v>
      </c>
      <c r="S139" s="29">
        <f>IF(ISNA(INDEX($A$34:$T$110,MATCH($B139,$B$34:$B$110,0),19)),"",INDEX($A$34:$T$110,MATCH($B139,$B$34:$B$110,0),19))</f>
        <v>0</v>
      </c>
      <c r="T139" s="19" t="s">
        <v>88</v>
      </c>
    </row>
    <row r="140" spans="1:20" ht="36" customHeight="1" x14ac:dyDescent="0.2">
      <c r="A140" s="32" t="str">
        <f>IF(ISNA(INDEX($A$34:$T$110,MATCH($B140,$B$34:$B$110,0),1)),"",INDEX($A$34:$T$110,MATCH($B140,$B$34:$B$110,0),1))</f>
        <v>UMM2379</v>
      </c>
      <c r="B140" s="181" t="s">
        <v>160</v>
      </c>
      <c r="C140" s="182"/>
      <c r="D140" s="182"/>
      <c r="E140" s="182"/>
      <c r="F140" s="182"/>
      <c r="G140" s="182"/>
      <c r="H140" s="182"/>
      <c r="I140" s="183"/>
      <c r="J140" s="20">
        <f>IF(ISNA(INDEX($A$34:$T$110,MATCH($B140,$B$34:$B$110,0),10)),"",INDEX($A$34:$T$110,MATCH($B140,$B$34:$B$110,0),10))</f>
        <v>5</v>
      </c>
      <c r="K140" s="20">
        <f>IF(ISNA(INDEX($A$34:$T$110,MATCH($B140,$B$34:$B$110,0),11)),"",INDEX($A$34:$T$110,MATCH($B140,$B$34:$B$110,0),11))</f>
        <v>2</v>
      </c>
      <c r="L140" s="20">
        <f>IF(ISNA(INDEX($A$34:$T$110,MATCH($B140,$B$34:$B$110,0),12)),"",INDEX($A$34:$T$110,MATCH($B140,$B$34:$B$110,0),12))</f>
        <v>1</v>
      </c>
      <c r="M140" s="20">
        <f>IF(ISNA(INDEX($A$34:$T$110,MATCH($B140,$B$34:$B$110,0),13)),"",INDEX($A$34:$T$110,MATCH($B140,$B$34:$B$110,0),13))</f>
        <v>0</v>
      </c>
      <c r="N140" s="20">
        <f>IF(ISNA(INDEX($A$34:$T$110,MATCH($B140,$B$34:$B$110,0),14)),"",INDEX($A$34:$T$110,MATCH($B140,$B$34:$B$110,0),14))</f>
        <v>3</v>
      </c>
      <c r="O140" s="20">
        <f>IF(ISNA(INDEX($A$34:$T$110,MATCH($B140,$B$34:$B$110,0),15)),"",INDEX($A$34:$T$110,MATCH($B140,$B$34:$B$110,0),15))</f>
        <v>6</v>
      </c>
      <c r="P140" s="20">
        <f>IF(ISNA(INDEX($A$34:$T$110,MATCH($B140,$B$34:$B$110,0),16)),"",INDEX($A$34:$T$110,MATCH($B140,$B$34:$B$110,0),16))</f>
        <v>9</v>
      </c>
      <c r="Q140" s="29" t="str">
        <f>IF(ISNA(INDEX($A$34:$T$110,MATCH($B140,$B$34:$B$110,0),17)),"",INDEX($A$34:$T$110,MATCH($B140,$B$34:$B$110,0),17))</f>
        <v>E</v>
      </c>
      <c r="R140" s="29">
        <f>IF(ISNA(INDEX($A$34:$T$110,MATCH($B140,$B$34:$B$110,0),18)),"",INDEX($A$34:$T$110,MATCH($B140,$B$34:$B$110,0),18))</f>
        <v>0</v>
      </c>
      <c r="S140" s="29">
        <f>IF(ISNA(INDEX($A$34:$T$110,MATCH($B140,$B$34:$B$110,0),19)),"",INDEX($A$34:$T$110,MATCH($B140,$B$34:$B$110,0),19))</f>
        <v>0</v>
      </c>
      <c r="T140" s="19" t="s">
        <v>88</v>
      </c>
    </row>
    <row r="141" spans="1:20" ht="23.25" customHeight="1" x14ac:dyDescent="0.2">
      <c r="A141" s="32" t="str">
        <f>IF(ISNA(INDEX($A$34:$T$110,MATCH($B141,$B$34:$B$110,0),1)),"",INDEX($A$34:$T$110,MATCH($B141,$B$34:$B$110,0),1))</f>
        <v>UMM2381</v>
      </c>
      <c r="B141" s="181" t="s">
        <v>164</v>
      </c>
      <c r="C141" s="182"/>
      <c r="D141" s="182"/>
      <c r="E141" s="182"/>
      <c r="F141" s="182"/>
      <c r="G141" s="182"/>
      <c r="H141" s="182"/>
      <c r="I141" s="183"/>
      <c r="J141" s="20">
        <f>IF(ISNA(INDEX($A$34:$T$110,MATCH($B141,$B$34:$B$110,0),10)),"",INDEX($A$34:$T$110,MATCH($B141,$B$34:$B$110,0),10))</f>
        <v>5</v>
      </c>
      <c r="K141" s="20">
        <f>IF(ISNA(INDEX($A$34:$T$110,MATCH($B141,$B$34:$B$110,0),11)),"",INDEX($A$34:$T$110,MATCH($B141,$B$34:$B$110,0),11))</f>
        <v>2</v>
      </c>
      <c r="L141" s="20">
        <f>IF(ISNA(INDEX($A$34:$T$110,MATCH($B141,$B$34:$B$110,0),12)),"",INDEX($A$34:$T$110,MATCH($B141,$B$34:$B$110,0),12))</f>
        <v>1</v>
      </c>
      <c r="M141" s="20">
        <f>IF(ISNA(INDEX($A$34:$T$110,MATCH($B141,$B$34:$B$110,0),13)),"",INDEX($A$34:$T$110,MATCH($B141,$B$34:$B$110,0),13))</f>
        <v>0</v>
      </c>
      <c r="N141" s="20">
        <f>IF(ISNA(INDEX($A$34:$T$110,MATCH($B141,$B$34:$B$110,0),14)),"",INDEX($A$34:$T$110,MATCH($B141,$B$34:$B$110,0),14))</f>
        <v>3</v>
      </c>
      <c r="O141" s="20">
        <f>IF(ISNA(INDEX($A$34:$T$110,MATCH($B141,$B$34:$B$110,0),15)),"",INDEX($A$34:$T$110,MATCH($B141,$B$34:$B$110,0),15))</f>
        <v>6</v>
      </c>
      <c r="P141" s="20">
        <f>IF(ISNA(INDEX($A$34:$T$110,MATCH($B141,$B$34:$B$110,0),16)),"",INDEX($A$34:$T$110,MATCH($B141,$B$34:$B$110,0),16))</f>
        <v>9</v>
      </c>
      <c r="Q141" s="29" t="str">
        <f>IF(ISNA(INDEX($A$34:$T$110,MATCH($B141,$B$34:$B$110,0),17)),"",INDEX($A$34:$T$110,MATCH($B141,$B$34:$B$110,0),17))</f>
        <v>E</v>
      </c>
      <c r="R141" s="29">
        <f>IF(ISNA(INDEX($A$34:$T$110,MATCH($B141,$B$34:$B$110,0),18)),"",INDEX($A$34:$T$110,MATCH($B141,$B$34:$B$110,0),18))</f>
        <v>0</v>
      </c>
      <c r="S141" s="29">
        <f>IF(ISNA(INDEX($A$34:$T$110,MATCH($B141,$B$34:$B$110,0),19)),"",INDEX($A$34:$T$110,MATCH($B141,$B$34:$B$110,0),19))</f>
        <v>0</v>
      </c>
      <c r="T141" s="19" t="s">
        <v>88</v>
      </c>
    </row>
    <row r="142" spans="1:20" ht="23.25" customHeight="1" x14ac:dyDescent="0.2">
      <c r="A142" s="32" t="str">
        <f>IF(ISNA(INDEX($A$34:$T$110,MATCH($B142,$B$34:$B$110,0),1)),"",INDEX($A$34:$T$110,MATCH($B142,$B$34:$B$110,0),1))</f>
        <v>UMM2382</v>
      </c>
      <c r="B142" s="181" t="s">
        <v>166</v>
      </c>
      <c r="C142" s="182"/>
      <c r="D142" s="182"/>
      <c r="E142" s="182"/>
      <c r="F142" s="182"/>
      <c r="G142" s="182"/>
      <c r="H142" s="182"/>
      <c r="I142" s="183"/>
      <c r="J142" s="20">
        <f>IF(ISNA(INDEX($A$34:$T$110,MATCH($B142,$B$34:$B$110,0),10)),"",INDEX($A$34:$T$110,MATCH($B142,$B$34:$B$110,0),10))</f>
        <v>5</v>
      </c>
      <c r="K142" s="20">
        <f>IF(ISNA(INDEX($A$34:$T$110,MATCH($B142,$B$34:$B$110,0),11)),"",INDEX($A$34:$T$110,MATCH($B142,$B$34:$B$110,0),11))</f>
        <v>2</v>
      </c>
      <c r="L142" s="20">
        <f>IF(ISNA(INDEX($A$34:$T$110,MATCH($B142,$B$34:$B$110,0),12)),"",INDEX($A$34:$T$110,MATCH($B142,$B$34:$B$110,0),12))</f>
        <v>1</v>
      </c>
      <c r="M142" s="20">
        <f>IF(ISNA(INDEX($A$34:$T$110,MATCH($B142,$B$34:$B$110,0),13)),"",INDEX($A$34:$T$110,MATCH($B142,$B$34:$B$110,0),13))</f>
        <v>0</v>
      </c>
      <c r="N142" s="20">
        <f>IF(ISNA(INDEX($A$34:$T$110,MATCH($B142,$B$34:$B$110,0),14)),"",INDEX($A$34:$T$110,MATCH($B142,$B$34:$B$110,0),14))</f>
        <v>3</v>
      </c>
      <c r="O142" s="20">
        <f>IF(ISNA(INDEX($A$34:$T$110,MATCH($B142,$B$34:$B$110,0),15)),"",INDEX($A$34:$T$110,MATCH($B142,$B$34:$B$110,0),15))</f>
        <v>6</v>
      </c>
      <c r="P142" s="20">
        <f>IF(ISNA(INDEX($A$34:$T$110,MATCH($B142,$B$34:$B$110,0),16)),"",INDEX($A$34:$T$110,MATCH($B142,$B$34:$B$110,0),16))</f>
        <v>9</v>
      </c>
      <c r="Q142" s="29" t="str">
        <f>IF(ISNA(INDEX($A$34:$T$110,MATCH($B142,$B$34:$B$110,0),17)),"",INDEX($A$34:$T$110,MATCH($B142,$B$34:$B$110,0),17))</f>
        <v>E</v>
      </c>
      <c r="R142" s="29">
        <f>IF(ISNA(INDEX($A$34:$T$110,MATCH($B142,$B$34:$B$110,0),18)),"",INDEX($A$34:$T$110,MATCH($B142,$B$34:$B$110,0),18))</f>
        <v>0</v>
      </c>
      <c r="S142" s="29">
        <f>IF(ISNA(INDEX($A$34:$T$110,MATCH($B142,$B$34:$B$110,0),19)),"",INDEX($A$34:$T$110,MATCH($B142,$B$34:$B$110,0),19))</f>
        <v>0</v>
      </c>
      <c r="T142" s="19" t="s">
        <v>88</v>
      </c>
    </row>
    <row r="143" spans="1:20" ht="23.25" customHeight="1" x14ac:dyDescent="0.2">
      <c r="A143" s="32" t="str">
        <f>IF(ISNA(INDEX($A$34:$T$110,MATCH($B143,$B$34:$B$110,0),1)),"",INDEX($A$34:$T$110,MATCH($B143,$B$34:$B$110,0),1))</f>
        <v>UMM2383</v>
      </c>
      <c r="B143" s="181" t="s">
        <v>168</v>
      </c>
      <c r="C143" s="182"/>
      <c r="D143" s="182"/>
      <c r="E143" s="182"/>
      <c r="F143" s="182"/>
      <c r="G143" s="182"/>
      <c r="H143" s="182"/>
      <c r="I143" s="183"/>
      <c r="J143" s="20">
        <f>IF(ISNA(INDEX($A$34:$T$110,MATCH($B143,$B$34:$B$110,0),10)),"",INDEX($A$34:$T$110,MATCH($B143,$B$34:$B$110,0),10))</f>
        <v>5</v>
      </c>
      <c r="K143" s="20">
        <f>IF(ISNA(INDEX($A$34:$T$110,MATCH($B143,$B$34:$B$110,0),11)),"",INDEX($A$34:$T$110,MATCH($B143,$B$34:$B$110,0),11))</f>
        <v>2</v>
      </c>
      <c r="L143" s="20">
        <f>IF(ISNA(INDEX($A$34:$T$110,MATCH($B143,$B$34:$B$110,0),12)),"",INDEX($A$34:$T$110,MATCH($B143,$B$34:$B$110,0),12))</f>
        <v>1</v>
      </c>
      <c r="M143" s="20">
        <f>IF(ISNA(INDEX($A$34:$T$110,MATCH($B143,$B$34:$B$110,0),13)),"",INDEX($A$34:$T$110,MATCH($B143,$B$34:$B$110,0),13))</f>
        <v>0</v>
      </c>
      <c r="N143" s="20">
        <f>IF(ISNA(INDEX($A$34:$T$110,MATCH($B143,$B$34:$B$110,0),14)),"",INDEX($A$34:$T$110,MATCH($B143,$B$34:$B$110,0),14))</f>
        <v>3</v>
      </c>
      <c r="O143" s="20">
        <f>IF(ISNA(INDEX($A$34:$T$110,MATCH($B143,$B$34:$B$110,0),15)),"",INDEX($A$34:$T$110,MATCH($B143,$B$34:$B$110,0),15))</f>
        <v>6</v>
      </c>
      <c r="P143" s="20">
        <f>IF(ISNA(INDEX($A$34:$T$110,MATCH($B143,$B$34:$B$110,0),16)),"",INDEX($A$34:$T$110,MATCH($B143,$B$34:$B$110,0),16))</f>
        <v>9</v>
      </c>
      <c r="Q143" s="29" t="str">
        <f>IF(ISNA(INDEX($A$34:$T$110,MATCH($B143,$B$34:$B$110,0),17)),"",INDEX($A$34:$T$110,MATCH($B143,$B$34:$B$110,0),17))</f>
        <v>E</v>
      </c>
      <c r="R143" s="29">
        <f>IF(ISNA(INDEX($A$34:$T$110,MATCH($B143,$B$34:$B$110,0),18)),"",INDEX($A$34:$T$110,MATCH($B143,$B$34:$B$110,0),18))</f>
        <v>0</v>
      </c>
      <c r="S143" s="29">
        <f>IF(ISNA(INDEX($A$34:$T$110,MATCH($B143,$B$34:$B$110,0),19)),"",INDEX($A$34:$T$110,MATCH($B143,$B$34:$B$110,0),19))</f>
        <v>0</v>
      </c>
      <c r="T143" s="19" t="s">
        <v>88</v>
      </c>
    </row>
    <row r="144" spans="1:20" x14ac:dyDescent="0.2">
      <c r="A144" s="32" t="str">
        <f>IF(ISNA(INDEX($A$34:$T$110,MATCH($B144,$B$34:$B$110,0),1)),"",INDEX($A$34:$T$110,MATCH($B144,$B$34:$B$110,0),1))</f>
        <v>UMX2303</v>
      </c>
      <c r="B144" s="181" t="s">
        <v>170</v>
      </c>
      <c r="C144" s="182"/>
      <c r="D144" s="182"/>
      <c r="E144" s="182"/>
      <c r="F144" s="182"/>
      <c r="G144" s="182"/>
      <c r="H144" s="182"/>
      <c r="I144" s="183"/>
      <c r="J144" s="20">
        <f>IF(ISNA(INDEX($A$34:$T$110,MATCH($B144,$B$34:$B$110,0),10)),"",INDEX($A$34:$T$110,MATCH($B144,$B$34:$B$110,0),10))</f>
        <v>5</v>
      </c>
      <c r="K144" s="20">
        <f>IF(ISNA(INDEX($A$34:$T$110,MATCH($B144,$B$34:$B$110,0),11)),"",INDEX($A$34:$T$110,MATCH($B144,$B$34:$B$110,0),11))</f>
        <v>2</v>
      </c>
      <c r="L144" s="20">
        <f>IF(ISNA(INDEX($A$34:$T$110,MATCH($B144,$B$34:$B$110,0),12)),"",INDEX($A$34:$T$110,MATCH($B144,$B$34:$B$110,0),12))</f>
        <v>1</v>
      </c>
      <c r="M144" s="20">
        <f>IF(ISNA(INDEX($A$34:$T$110,MATCH($B144,$B$34:$B$110,0),13)),"",INDEX($A$34:$T$110,MATCH($B144,$B$34:$B$110,0),13))</f>
        <v>0</v>
      </c>
      <c r="N144" s="20">
        <f>IF(ISNA(INDEX($A$34:$T$110,MATCH($B144,$B$34:$B$110,0),14)),"",INDEX($A$34:$T$110,MATCH($B144,$B$34:$B$110,0),14))</f>
        <v>3</v>
      </c>
      <c r="O144" s="20">
        <f>IF(ISNA(INDEX($A$34:$T$110,MATCH($B144,$B$34:$B$110,0),15)),"",INDEX($A$34:$T$110,MATCH($B144,$B$34:$B$110,0),15))</f>
        <v>6</v>
      </c>
      <c r="P144" s="20">
        <f>IF(ISNA(INDEX($A$34:$T$110,MATCH($B144,$B$34:$B$110,0),16)),"",INDEX($A$34:$T$110,MATCH($B144,$B$34:$B$110,0),16))</f>
        <v>9</v>
      </c>
      <c r="Q144" s="29" t="str">
        <f>IF(ISNA(INDEX($A$34:$T$110,MATCH($B144,$B$34:$B$110,0),17)),"",INDEX($A$34:$T$110,MATCH($B144,$B$34:$B$110,0),17))</f>
        <v>E</v>
      </c>
      <c r="R144" s="29">
        <f>IF(ISNA(INDEX($A$34:$T$110,MATCH($B144,$B$34:$B$110,0),18)),"",INDEX($A$34:$T$110,MATCH($B144,$B$34:$B$110,0),18))</f>
        <v>0</v>
      </c>
      <c r="S144" s="29">
        <f>IF(ISNA(INDEX($A$34:$T$110,MATCH($B144,$B$34:$B$110,0),19)),"",INDEX($A$34:$T$110,MATCH($B144,$B$34:$B$110,0),19))</f>
        <v>0</v>
      </c>
      <c r="T144" s="19" t="s">
        <v>88</v>
      </c>
    </row>
    <row r="145" spans="1:20" hidden="1" x14ac:dyDescent="0.2">
      <c r="A145" s="32" t="str">
        <f>IF(ISNA(INDEX($A$34:$T$110,MATCH($B145,$B$34:$B$110,0),1)),"",INDEX($A$34:$T$110,MATCH($B145,$B$34:$B$110,0),1))</f>
        <v/>
      </c>
      <c r="B145" s="69"/>
      <c r="C145" s="69"/>
      <c r="D145" s="69"/>
      <c r="E145" s="69"/>
      <c r="F145" s="69"/>
      <c r="G145" s="69"/>
      <c r="H145" s="69"/>
      <c r="I145" s="69"/>
      <c r="J145" s="20" t="str">
        <f>IF(ISNA(INDEX($A$34:$T$110,MATCH($B145,$B$34:$B$110,0),10)),"",INDEX($A$34:$T$110,MATCH($B145,$B$34:$B$110,0),10))</f>
        <v/>
      </c>
      <c r="K145" s="20" t="str">
        <f>IF(ISNA(INDEX($A$34:$T$110,MATCH($B145,$B$34:$B$110,0),11)),"",INDEX($A$34:$T$110,MATCH($B145,$B$34:$B$110,0),11))</f>
        <v/>
      </c>
      <c r="L145" s="20" t="str">
        <f>IF(ISNA(INDEX($A$34:$T$110,MATCH($B145,$B$34:$B$110,0),12)),"",INDEX($A$34:$T$110,MATCH($B145,$B$34:$B$110,0),12))</f>
        <v/>
      </c>
      <c r="M145" s="20" t="str">
        <f>IF(ISNA(INDEX($A$34:$T$110,MATCH($B145,$B$34:$B$110,0),13)),"",INDEX($A$34:$T$110,MATCH($B145,$B$34:$B$110,0),13))</f>
        <v/>
      </c>
      <c r="N145" s="20" t="str">
        <f>IF(ISNA(INDEX($A$34:$T$110,MATCH($B145,$B$34:$B$110,0),14)),"",INDEX($A$34:$T$110,MATCH($B145,$B$34:$B$110,0),14))</f>
        <v/>
      </c>
      <c r="O145" s="20" t="str">
        <f>IF(ISNA(INDEX($A$34:$T$110,MATCH($B145,$B$34:$B$110,0),15)),"",INDEX($A$34:$T$110,MATCH($B145,$B$34:$B$110,0),15))</f>
        <v/>
      </c>
      <c r="P145" s="20" t="str">
        <f>IF(ISNA(INDEX($A$34:$T$110,MATCH($B145,$B$34:$B$110,0),16)),"",INDEX($A$34:$T$110,MATCH($B145,$B$34:$B$110,0),16))</f>
        <v/>
      </c>
      <c r="Q145" s="29" t="str">
        <f>IF(ISNA(INDEX($A$34:$T$110,MATCH($B145,$B$34:$B$110,0),17)),"",INDEX($A$34:$T$110,MATCH($B145,$B$34:$B$110,0),17))</f>
        <v/>
      </c>
      <c r="R145" s="29" t="str">
        <f>IF(ISNA(INDEX($A$34:$T$110,MATCH($B145,$B$34:$B$110,0),18)),"",INDEX($A$34:$T$110,MATCH($B145,$B$34:$B$110,0),18))</f>
        <v/>
      </c>
      <c r="S145" s="29" t="str">
        <f>IF(ISNA(INDEX($A$34:$T$110,MATCH($B145,$B$34:$B$110,0),19)),"",INDEX($A$34:$T$110,MATCH($B145,$B$34:$B$110,0),19))</f>
        <v/>
      </c>
      <c r="T145" s="19" t="s">
        <v>88</v>
      </c>
    </row>
    <row r="146" spans="1:20" hidden="1" x14ac:dyDescent="0.2">
      <c r="A146" s="32" t="str">
        <f>IF(ISNA(INDEX($A$34:$T$110,MATCH($B146,$B$34:$B$110,0),1)),"",INDEX($A$34:$T$110,MATCH($B146,$B$34:$B$110,0),1))</f>
        <v/>
      </c>
      <c r="B146" s="69"/>
      <c r="C146" s="69"/>
      <c r="D146" s="69"/>
      <c r="E146" s="69"/>
      <c r="F146" s="69"/>
      <c r="G146" s="69"/>
      <c r="H146" s="69"/>
      <c r="I146" s="69"/>
      <c r="J146" s="20" t="str">
        <f>IF(ISNA(INDEX($A$34:$T$110,MATCH($B146,$B$34:$B$110,0),10)),"",INDEX($A$34:$T$110,MATCH($B146,$B$34:$B$110,0),10))</f>
        <v/>
      </c>
      <c r="K146" s="20" t="str">
        <f>IF(ISNA(INDEX($A$34:$T$110,MATCH($B146,$B$34:$B$110,0),11)),"",INDEX($A$34:$T$110,MATCH($B146,$B$34:$B$110,0),11))</f>
        <v/>
      </c>
      <c r="L146" s="20" t="str">
        <f>IF(ISNA(INDEX($A$34:$T$110,MATCH($B146,$B$34:$B$110,0),12)),"",INDEX($A$34:$T$110,MATCH($B146,$B$34:$B$110,0),12))</f>
        <v/>
      </c>
      <c r="M146" s="20" t="str">
        <f>IF(ISNA(INDEX($A$34:$T$110,MATCH($B146,$B$34:$B$110,0),13)),"",INDEX($A$34:$T$110,MATCH($B146,$B$34:$B$110,0),13))</f>
        <v/>
      </c>
      <c r="N146" s="20" t="str">
        <f>IF(ISNA(INDEX($A$34:$T$110,MATCH($B146,$B$34:$B$110,0),14)),"",INDEX($A$34:$T$110,MATCH($B146,$B$34:$B$110,0),14))</f>
        <v/>
      </c>
      <c r="O146" s="20" t="str">
        <f>IF(ISNA(INDEX($A$34:$T$110,MATCH($B146,$B$34:$B$110,0),15)),"",INDEX($A$34:$T$110,MATCH($B146,$B$34:$B$110,0),15))</f>
        <v/>
      </c>
      <c r="P146" s="20" t="str">
        <f>IF(ISNA(INDEX($A$34:$T$110,MATCH($B146,$B$34:$B$110,0),16)),"",INDEX($A$34:$T$110,MATCH($B146,$B$34:$B$110,0),16))</f>
        <v/>
      </c>
      <c r="Q146" s="29" t="str">
        <f>IF(ISNA(INDEX($A$34:$T$110,MATCH($B146,$B$34:$B$110,0),17)),"",INDEX($A$34:$T$110,MATCH($B146,$B$34:$B$110,0),17))</f>
        <v/>
      </c>
      <c r="R146" s="29" t="str">
        <f>IF(ISNA(INDEX($A$34:$T$110,MATCH($B146,$B$34:$B$110,0),18)),"",INDEX($A$34:$T$110,MATCH($B146,$B$34:$B$110,0),18))</f>
        <v/>
      </c>
      <c r="S146" s="29" t="str">
        <f>IF(ISNA(INDEX($A$34:$T$110,MATCH($B146,$B$34:$B$110,0),19)),"",INDEX($A$34:$T$110,MATCH($B146,$B$34:$B$110,0),19))</f>
        <v/>
      </c>
      <c r="T146" s="19" t="s">
        <v>88</v>
      </c>
    </row>
    <row r="147" spans="1:20" hidden="1" x14ac:dyDescent="0.2">
      <c r="A147" s="32" t="str">
        <f>IF(ISNA(INDEX($A$34:$T$110,MATCH($B147,$B$34:$B$110,0),1)),"",INDEX($A$34:$T$110,MATCH($B147,$B$34:$B$110,0),1))</f>
        <v/>
      </c>
      <c r="B147" s="69"/>
      <c r="C147" s="69"/>
      <c r="D147" s="69"/>
      <c r="E147" s="69"/>
      <c r="F147" s="69"/>
      <c r="G147" s="69"/>
      <c r="H147" s="69"/>
      <c r="I147" s="69"/>
      <c r="J147" s="20" t="str">
        <f>IF(ISNA(INDEX($A$34:$T$110,MATCH($B147,$B$34:$B$110,0),10)),"",INDEX($A$34:$T$110,MATCH($B147,$B$34:$B$110,0),10))</f>
        <v/>
      </c>
      <c r="K147" s="20" t="str">
        <f>IF(ISNA(INDEX($A$34:$T$110,MATCH($B147,$B$34:$B$110,0),11)),"",INDEX($A$34:$T$110,MATCH($B147,$B$34:$B$110,0),11))</f>
        <v/>
      </c>
      <c r="L147" s="20" t="str">
        <f>IF(ISNA(INDEX($A$34:$T$110,MATCH($B147,$B$34:$B$110,0),12)),"",INDEX($A$34:$T$110,MATCH($B147,$B$34:$B$110,0),12))</f>
        <v/>
      </c>
      <c r="M147" s="20" t="str">
        <f>IF(ISNA(INDEX($A$34:$T$110,MATCH($B147,$B$34:$B$110,0),13)),"",INDEX($A$34:$T$110,MATCH($B147,$B$34:$B$110,0),13))</f>
        <v/>
      </c>
      <c r="N147" s="20" t="str">
        <f>IF(ISNA(INDEX($A$34:$T$110,MATCH($B147,$B$34:$B$110,0),14)),"",INDEX($A$34:$T$110,MATCH($B147,$B$34:$B$110,0),14))</f>
        <v/>
      </c>
      <c r="O147" s="20" t="str">
        <f>IF(ISNA(INDEX($A$34:$T$110,MATCH($B147,$B$34:$B$110,0),15)),"",INDEX($A$34:$T$110,MATCH($B147,$B$34:$B$110,0),15))</f>
        <v/>
      </c>
      <c r="P147" s="20" t="str">
        <f>IF(ISNA(INDEX($A$34:$T$110,MATCH($B147,$B$34:$B$110,0),16)),"",INDEX($A$34:$T$110,MATCH($B147,$B$34:$B$110,0),16))</f>
        <v/>
      </c>
      <c r="Q147" s="29" t="str">
        <f>IF(ISNA(INDEX($A$34:$T$110,MATCH($B147,$B$34:$B$110,0),17)),"",INDEX($A$34:$T$110,MATCH($B147,$B$34:$B$110,0),17))</f>
        <v/>
      </c>
      <c r="R147" s="29" t="str">
        <f>IF(ISNA(INDEX($A$34:$T$110,MATCH($B147,$B$34:$B$110,0),18)),"",INDEX($A$34:$T$110,MATCH($B147,$B$34:$B$110,0),18))</f>
        <v/>
      </c>
      <c r="S147" s="29" t="str">
        <f>IF(ISNA(INDEX($A$34:$T$110,MATCH($B147,$B$34:$B$110,0),19)),"",INDEX($A$34:$T$110,MATCH($B147,$B$34:$B$110,0),19))</f>
        <v/>
      </c>
      <c r="T147" s="19" t="s">
        <v>88</v>
      </c>
    </row>
    <row r="148" spans="1:20" hidden="1" x14ac:dyDescent="0.2">
      <c r="A148" s="32" t="str">
        <f>IF(ISNA(INDEX($A$34:$T$110,MATCH($B148,$B$34:$B$110,0),1)),"",INDEX($A$34:$T$110,MATCH($B148,$B$34:$B$110,0),1))</f>
        <v/>
      </c>
      <c r="B148" s="69"/>
      <c r="C148" s="69"/>
      <c r="D148" s="69"/>
      <c r="E148" s="69"/>
      <c r="F148" s="69"/>
      <c r="G148" s="69"/>
      <c r="H148" s="69"/>
      <c r="I148" s="69"/>
      <c r="J148" s="20" t="str">
        <f>IF(ISNA(INDEX($A$34:$T$110,MATCH($B148,$B$34:$B$110,0),10)),"",INDEX($A$34:$T$110,MATCH($B148,$B$34:$B$110,0),10))</f>
        <v/>
      </c>
      <c r="K148" s="20" t="str">
        <f>IF(ISNA(INDEX($A$34:$T$110,MATCH($B148,$B$34:$B$110,0),11)),"",INDEX($A$34:$T$110,MATCH($B148,$B$34:$B$110,0),11))</f>
        <v/>
      </c>
      <c r="L148" s="20" t="str">
        <f>IF(ISNA(INDEX($A$34:$T$110,MATCH($B148,$B$34:$B$110,0),12)),"",INDEX($A$34:$T$110,MATCH($B148,$B$34:$B$110,0),12))</f>
        <v/>
      </c>
      <c r="M148" s="20" t="str">
        <f>IF(ISNA(INDEX($A$34:$T$110,MATCH($B148,$B$34:$B$110,0),13)),"",INDEX($A$34:$T$110,MATCH($B148,$B$34:$B$110,0),13))</f>
        <v/>
      </c>
      <c r="N148" s="20" t="str">
        <f>IF(ISNA(INDEX($A$34:$T$110,MATCH($B148,$B$34:$B$110,0),14)),"",INDEX($A$34:$T$110,MATCH($B148,$B$34:$B$110,0),14))</f>
        <v/>
      </c>
      <c r="O148" s="20" t="str">
        <f>IF(ISNA(INDEX($A$34:$T$110,MATCH($B148,$B$34:$B$110,0),15)),"",INDEX($A$34:$T$110,MATCH($B148,$B$34:$B$110,0),15))</f>
        <v/>
      </c>
      <c r="P148" s="20" t="str">
        <f>IF(ISNA(INDEX($A$34:$T$110,MATCH($B148,$B$34:$B$110,0),16)),"",INDEX($A$34:$T$110,MATCH($B148,$B$34:$B$110,0),16))</f>
        <v/>
      </c>
      <c r="Q148" s="29" t="str">
        <f>IF(ISNA(INDEX($A$34:$T$110,MATCH($B148,$B$34:$B$110,0),17)),"",INDEX($A$34:$T$110,MATCH($B148,$B$34:$B$110,0),17))</f>
        <v/>
      </c>
      <c r="R148" s="29" t="str">
        <f>IF(ISNA(INDEX($A$34:$T$110,MATCH($B148,$B$34:$B$110,0),18)),"",INDEX($A$34:$T$110,MATCH($B148,$B$34:$B$110,0),18))</f>
        <v/>
      </c>
      <c r="S148" s="29" t="str">
        <f>IF(ISNA(INDEX($A$34:$T$110,MATCH($B148,$B$34:$B$110,0),19)),"",INDEX($A$34:$T$110,MATCH($B148,$B$34:$B$110,0),19))</f>
        <v/>
      </c>
      <c r="T148" s="19" t="s">
        <v>88</v>
      </c>
    </row>
    <row r="149" spans="1:20" hidden="1" x14ac:dyDescent="0.2">
      <c r="A149" s="32" t="str">
        <f>IF(ISNA(INDEX($A$34:$T$110,MATCH($B149,$B$34:$B$110,0),1)),"",INDEX($A$34:$T$110,MATCH($B149,$B$34:$B$110,0),1))</f>
        <v/>
      </c>
      <c r="B149" s="69"/>
      <c r="C149" s="69"/>
      <c r="D149" s="69"/>
      <c r="E149" s="69"/>
      <c r="F149" s="69"/>
      <c r="G149" s="69"/>
      <c r="H149" s="69"/>
      <c r="I149" s="69"/>
      <c r="J149" s="20" t="str">
        <f>IF(ISNA(INDEX($A$34:$T$110,MATCH($B149,$B$34:$B$110,0),10)),"",INDEX($A$34:$T$110,MATCH($B149,$B$34:$B$110,0),10))</f>
        <v/>
      </c>
      <c r="K149" s="20" t="str">
        <f>IF(ISNA(INDEX($A$34:$T$110,MATCH($B149,$B$34:$B$110,0),11)),"",INDEX($A$34:$T$110,MATCH($B149,$B$34:$B$110,0),11))</f>
        <v/>
      </c>
      <c r="L149" s="20" t="str">
        <f>IF(ISNA(INDEX($A$34:$T$110,MATCH($B149,$B$34:$B$110,0),12)),"",INDEX($A$34:$T$110,MATCH($B149,$B$34:$B$110,0),12))</f>
        <v/>
      </c>
      <c r="M149" s="20" t="str">
        <f>IF(ISNA(INDEX($A$34:$T$110,MATCH($B149,$B$34:$B$110,0),13)),"",INDEX($A$34:$T$110,MATCH($B149,$B$34:$B$110,0),13))</f>
        <v/>
      </c>
      <c r="N149" s="20" t="str">
        <f>IF(ISNA(INDEX($A$34:$T$110,MATCH($B149,$B$34:$B$110,0),14)),"",INDEX($A$34:$T$110,MATCH($B149,$B$34:$B$110,0),14))</f>
        <v/>
      </c>
      <c r="O149" s="20" t="str">
        <f>IF(ISNA(INDEX($A$34:$T$110,MATCH($B149,$B$34:$B$110,0),15)),"",INDEX($A$34:$T$110,MATCH($B149,$B$34:$B$110,0),15))</f>
        <v/>
      </c>
      <c r="P149" s="20" t="str">
        <f>IF(ISNA(INDEX($A$34:$T$110,MATCH($B149,$B$34:$B$110,0),16)),"",INDEX($A$34:$T$110,MATCH($B149,$B$34:$B$110,0),16))</f>
        <v/>
      </c>
      <c r="Q149" s="29" t="str">
        <f>IF(ISNA(INDEX($A$34:$T$110,MATCH($B149,$B$34:$B$110,0),17)),"",INDEX($A$34:$T$110,MATCH($B149,$B$34:$B$110,0),17))</f>
        <v/>
      </c>
      <c r="R149" s="29" t="str">
        <f>IF(ISNA(INDEX($A$34:$T$110,MATCH($B149,$B$34:$B$110,0),18)),"",INDEX($A$34:$T$110,MATCH($B149,$B$34:$B$110,0),18))</f>
        <v/>
      </c>
      <c r="S149" s="29" t="str">
        <f>IF(ISNA(INDEX($A$34:$T$110,MATCH($B149,$B$34:$B$110,0),19)),"",INDEX($A$34:$T$110,MATCH($B149,$B$34:$B$110,0),19))</f>
        <v/>
      </c>
      <c r="T149" s="19" t="s">
        <v>88</v>
      </c>
    </row>
    <row r="150" spans="1:20" hidden="1" x14ac:dyDescent="0.2">
      <c r="A150" s="32" t="str">
        <f>IF(ISNA(INDEX($A$34:$T$110,MATCH($B150,$B$34:$B$110,0),1)),"",INDEX($A$34:$T$110,MATCH($B150,$B$34:$B$110,0),1))</f>
        <v/>
      </c>
      <c r="B150" s="69"/>
      <c r="C150" s="69"/>
      <c r="D150" s="69"/>
      <c r="E150" s="69"/>
      <c r="F150" s="69"/>
      <c r="G150" s="69"/>
      <c r="H150" s="69"/>
      <c r="I150" s="69"/>
      <c r="J150" s="20" t="str">
        <f>IF(ISNA(INDEX($A$34:$T$110,MATCH($B150,$B$34:$B$110,0),10)),"",INDEX($A$34:$T$110,MATCH($B150,$B$34:$B$110,0),10))</f>
        <v/>
      </c>
      <c r="K150" s="20" t="str">
        <f>IF(ISNA(INDEX($A$34:$T$110,MATCH($B150,$B$34:$B$110,0),11)),"",INDEX($A$34:$T$110,MATCH($B150,$B$34:$B$110,0),11))</f>
        <v/>
      </c>
      <c r="L150" s="20" t="str">
        <f>IF(ISNA(INDEX($A$34:$T$110,MATCH($B150,$B$34:$B$110,0),12)),"",INDEX($A$34:$T$110,MATCH($B150,$B$34:$B$110,0),12))</f>
        <v/>
      </c>
      <c r="M150" s="20" t="str">
        <f>IF(ISNA(INDEX($A$34:$T$110,MATCH($B150,$B$34:$B$110,0),13)),"",INDEX($A$34:$T$110,MATCH($B150,$B$34:$B$110,0),13))</f>
        <v/>
      </c>
      <c r="N150" s="20" t="str">
        <f>IF(ISNA(INDEX($A$34:$T$110,MATCH($B150,$B$34:$B$110,0),14)),"",INDEX($A$34:$T$110,MATCH($B150,$B$34:$B$110,0),14))</f>
        <v/>
      </c>
      <c r="O150" s="20" t="str">
        <f>IF(ISNA(INDEX($A$34:$T$110,MATCH($B150,$B$34:$B$110,0),15)),"",INDEX($A$34:$T$110,MATCH($B150,$B$34:$B$110,0),15))</f>
        <v/>
      </c>
      <c r="P150" s="20" t="str">
        <f>IF(ISNA(INDEX($A$34:$T$110,MATCH($B150,$B$34:$B$110,0),16)),"",INDEX($A$34:$T$110,MATCH($B150,$B$34:$B$110,0),16))</f>
        <v/>
      </c>
      <c r="Q150" s="29" t="str">
        <f>IF(ISNA(INDEX($A$34:$T$110,MATCH($B150,$B$34:$B$110,0),17)),"",INDEX($A$34:$T$110,MATCH($B150,$B$34:$B$110,0),17))</f>
        <v/>
      </c>
      <c r="R150" s="29" t="str">
        <f>IF(ISNA(INDEX($A$34:$T$110,MATCH($B150,$B$34:$B$110,0),18)),"",INDEX($A$34:$T$110,MATCH($B150,$B$34:$B$110,0),18))</f>
        <v/>
      </c>
      <c r="S150" s="29" t="str">
        <f>IF(ISNA(INDEX($A$34:$T$110,MATCH($B150,$B$34:$B$110,0),19)),"",INDEX($A$34:$T$110,MATCH($B150,$B$34:$B$110,0),19))</f>
        <v/>
      </c>
      <c r="T150" s="19" t="s">
        <v>88</v>
      </c>
    </row>
    <row r="151" spans="1:20" hidden="1" x14ac:dyDescent="0.2">
      <c r="A151" s="32" t="str">
        <f>IF(ISNA(INDEX($A$34:$T$110,MATCH($B151,$B$34:$B$110,0),1)),"",INDEX($A$34:$T$110,MATCH($B151,$B$34:$B$110,0),1))</f>
        <v/>
      </c>
      <c r="B151" s="69"/>
      <c r="C151" s="69"/>
      <c r="D151" s="69"/>
      <c r="E151" s="69"/>
      <c r="F151" s="69"/>
      <c r="G151" s="69"/>
      <c r="H151" s="69"/>
      <c r="I151" s="69"/>
      <c r="J151" s="20" t="str">
        <f>IF(ISNA(INDEX($A$34:$T$110,MATCH($B151,$B$34:$B$110,0),10)),"",INDEX($A$34:$T$110,MATCH($B151,$B$34:$B$110,0),10))</f>
        <v/>
      </c>
      <c r="K151" s="20" t="str">
        <f>IF(ISNA(INDEX($A$34:$T$110,MATCH($B151,$B$34:$B$110,0),11)),"",INDEX($A$34:$T$110,MATCH($B151,$B$34:$B$110,0),11))</f>
        <v/>
      </c>
      <c r="L151" s="20" t="str">
        <f>IF(ISNA(INDEX($A$34:$T$110,MATCH($B151,$B$34:$B$110,0),12)),"",INDEX($A$34:$T$110,MATCH($B151,$B$34:$B$110,0),12))</f>
        <v/>
      </c>
      <c r="M151" s="20" t="str">
        <f>IF(ISNA(INDEX($A$34:$T$110,MATCH($B151,$B$34:$B$110,0),13)),"",INDEX($A$34:$T$110,MATCH($B151,$B$34:$B$110,0),13))</f>
        <v/>
      </c>
      <c r="N151" s="20" t="str">
        <f>IF(ISNA(INDEX($A$34:$T$110,MATCH($B151,$B$34:$B$110,0),14)),"",INDEX($A$34:$T$110,MATCH($B151,$B$34:$B$110,0),14))</f>
        <v/>
      </c>
      <c r="O151" s="20" t="str">
        <f>IF(ISNA(INDEX($A$34:$T$110,MATCH($B151,$B$34:$B$110,0),15)),"",INDEX($A$34:$T$110,MATCH($B151,$B$34:$B$110,0),15))</f>
        <v/>
      </c>
      <c r="P151" s="20" t="str">
        <f>IF(ISNA(INDEX($A$34:$T$110,MATCH($B151,$B$34:$B$110,0),16)),"",INDEX($A$34:$T$110,MATCH($B151,$B$34:$B$110,0),16))</f>
        <v/>
      </c>
      <c r="Q151" s="29" t="str">
        <f>IF(ISNA(INDEX($A$34:$T$110,MATCH($B151,$B$34:$B$110,0),17)),"",INDEX($A$34:$T$110,MATCH($B151,$B$34:$B$110,0),17))</f>
        <v/>
      </c>
      <c r="R151" s="29" t="str">
        <f>IF(ISNA(INDEX($A$34:$T$110,MATCH($B151,$B$34:$B$110,0),18)),"",INDEX($A$34:$T$110,MATCH($B151,$B$34:$B$110,0),18))</f>
        <v/>
      </c>
      <c r="S151" s="29" t="str">
        <f>IF(ISNA(INDEX($A$34:$T$110,MATCH($B151,$B$34:$B$110,0),19)),"",INDEX($A$34:$T$110,MATCH($B151,$B$34:$B$110,0),19))</f>
        <v/>
      </c>
      <c r="T151" s="19" t="s">
        <v>88</v>
      </c>
    </row>
    <row r="152" spans="1:20" x14ac:dyDescent="0.2">
      <c r="A152" s="21" t="s">
        <v>25</v>
      </c>
      <c r="B152" s="178"/>
      <c r="C152" s="179"/>
      <c r="D152" s="179"/>
      <c r="E152" s="179"/>
      <c r="F152" s="179"/>
      <c r="G152" s="179"/>
      <c r="H152" s="179"/>
      <c r="I152" s="180"/>
      <c r="J152" s="23">
        <f t="shared" ref="J152:P152" si="39">SUM(J135:J151)</f>
        <v>54</v>
      </c>
      <c r="K152" s="23">
        <f t="shared" si="39"/>
        <v>18</v>
      </c>
      <c r="L152" s="23">
        <f t="shared" si="39"/>
        <v>9</v>
      </c>
      <c r="M152" s="23">
        <f t="shared" si="39"/>
        <v>5</v>
      </c>
      <c r="N152" s="23">
        <f t="shared" si="39"/>
        <v>32</v>
      </c>
      <c r="O152" s="23">
        <f t="shared" si="39"/>
        <v>66</v>
      </c>
      <c r="P152" s="23">
        <f t="shared" si="39"/>
        <v>98</v>
      </c>
      <c r="Q152" s="21">
        <f>COUNTIF(Q135:Q151,"E")</f>
        <v>9</v>
      </c>
      <c r="R152" s="21">
        <f>COUNTIF(R135:R151,"C")</f>
        <v>1</v>
      </c>
      <c r="S152" s="21">
        <f>COUNTIF(S135:S151,"VP")</f>
        <v>0</v>
      </c>
      <c r="T152" s="19"/>
    </row>
    <row r="153" spans="1:20" ht="19.5" customHeight="1" x14ac:dyDescent="0.2">
      <c r="A153" s="129" t="s">
        <v>61</v>
      </c>
      <c r="B153" s="130"/>
      <c r="C153" s="130"/>
      <c r="D153" s="130"/>
      <c r="E153" s="130"/>
      <c r="F153" s="130"/>
      <c r="G153" s="130"/>
      <c r="H153" s="130"/>
      <c r="I153" s="130"/>
      <c r="J153" s="130"/>
      <c r="K153" s="130"/>
      <c r="L153" s="130"/>
      <c r="M153" s="130"/>
      <c r="N153" s="130"/>
      <c r="O153" s="130"/>
      <c r="P153" s="130"/>
      <c r="Q153" s="130"/>
      <c r="R153" s="130"/>
      <c r="S153" s="130"/>
      <c r="T153" s="131"/>
    </row>
    <row r="154" spans="1:20" ht="25.5" customHeight="1" x14ac:dyDescent="0.2">
      <c r="A154" s="32" t="str">
        <f>IF(ISNA(INDEX($A$34:$T$110,MATCH($B154,$B$34:$B$110,0),1)),"",INDEX($A$34:$T$110,MATCH($B154,$B$34:$B$110,0),1))</f>
        <v>UMM2485</v>
      </c>
      <c r="B154" s="68" t="s">
        <v>172</v>
      </c>
      <c r="C154" s="68"/>
      <c r="D154" s="68"/>
      <c r="E154" s="68"/>
      <c r="F154" s="68"/>
      <c r="G154" s="68"/>
      <c r="H154" s="68"/>
      <c r="I154" s="68"/>
      <c r="J154" s="20">
        <f>IF(ISNA(INDEX($A$34:$T$110,MATCH($B154,$B$34:$B$110,0),10)),"",INDEX($A$34:$T$110,MATCH($B154,$B$34:$B$110,0),10))</f>
        <v>6</v>
      </c>
      <c r="K154" s="20">
        <f>IF(ISNA(INDEX($A$34:$T$110,MATCH($B154,$B$34:$B$110,0),11)),"",INDEX($A$34:$T$110,MATCH($B154,$B$34:$B$110,0),11))</f>
        <v>2</v>
      </c>
      <c r="L154" s="20">
        <f>IF(ISNA(INDEX($A$34:$T$110,MATCH($B154,$B$34:$B$110,0),12)),"",INDEX($A$34:$T$110,MATCH($B154,$B$34:$B$110,0),12))</f>
        <v>2</v>
      </c>
      <c r="M154" s="20">
        <f>IF(ISNA(INDEX($A$34:$T$110,MATCH($B154,$B$34:$B$110,0),13)),"",INDEX($A$34:$T$110,MATCH($B154,$B$34:$B$110,0),13))</f>
        <v>0</v>
      </c>
      <c r="N154" s="20">
        <f>IF(ISNA(INDEX($A$34:$T$110,MATCH($B154,$B$34:$B$110,0),14)),"",INDEX($A$34:$T$110,MATCH($B154,$B$34:$B$110,0),14))</f>
        <v>4</v>
      </c>
      <c r="O154" s="20">
        <f>IF(ISNA(INDEX($A$34:$T$110,MATCH($B154,$B$34:$B$110,0),15)),"",INDEX($A$34:$T$110,MATCH($B154,$B$34:$B$110,0),15))</f>
        <v>9</v>
      </c>
      <c r="P154" s="20">
        <f>IF(ISNA(INDEX($A$34:$T$110,MATCH($B154,$B$34:$B$110,0),16)),"",INDEX($A$34:$T$110,MATCH($B154,$B$34:$B$110,0),16))</f>
        <v>13</v>
      </c>
      <c r="Q154" s="29" t="str">
        <f>IF(ISNA(INDEX($A$34:$T$110,MATCH($B154,$B$34:$B$110,0),17)),"",INDEX($A$34:$T$110,MATCH($B154,$B$34:$B$110,0),17))</f>
        <v>E</v>
      </c>
      <c r="R154" s="29">
        <f>IF(ISNA(INDEX($A$34:$T$110,MATCH($B154,$B$34:$B$110,0),18)),"",INDEX($A$34:$T$110,MATCH($B154,$B$34:$B$110,0),18))</f>
        <v>0</v>
      </c>
      <c r="S154" s="29">
        <f>IF(ISNA(INDEX($A$34:$T$110,MATCH($B154,$B$34:$B$110,0),19)),"",INDEX($A$34:$T$110,MATCH($B154,$B$34:$B$110,0),19))</f>
        <v>0</v>
      </c>
      <c r="T154" s="19" t="s">
        <v>88</v>
      </c>
    </row>
    <row r="155" spans="1:20" ht="24.75" customHeight="1" x14ac:dyDescent="0.2">
      <c r="A155" s="32" t="str">
        <f>IF(ISNA(INDEX($A$34:$T$110,MATCH($B155,$B$34:$B$110,0),1)),"",INDEX($A$34:$T$110,MATCH($B155,$B$34:$B$110,0),1))</f>
        <v>UMM2486</v>
      </c>
      <c r="B155" s="68" t="s">
        <v>174</v>
      </c>
      <c r="C155" s="68"/>
      <c r="D155" s="68"/>
      <c r="E155" s="68"/>
      <c r="F155" s="68"/>
      <c r="G155" s="68"/>
      <c r="H155" s="68"/>
      <c r="I155" s="68"/>
      <c r="J155" s="20">
        <f>IF(ISNA(INDEX($A$34:$T$110,MATCH($B155,$B$34:$B$110,0),10)),"",INDEX($A$34:$T$110,MATCH($B155,$B$34:$B$110,0),10))</f>
        <v>6</v>
      </c>
      <c r="K155" s="20">
        <f>IF(ISNA(INDEX($A$34:$T$110,MATCH($B155,$B$34:$B$110,0),11)),"",INDEX($A$34:$T$110,MATCH($B155,$B$34:$B$110,0),11))</f>
        <v>2</v>
      </c>
      <c r="L155" s="20">
        <f>IF(ISNA(INDEX($A$34:$T$110,MATCH($B155,$B$34:$B$110,0),12)),"",INDEX($A$34:$T$110,MATCH($B155,$B$34:$B$110,0),12))</f>
        <v>2</v>
      </c>
      <c r="M155" s="20">
        <f>IF(ISNA(INDEX($A$34:$T$110,MATCH($B155,$B$34:$B$110,0),13)),"",INDEX($A$34:$T$110,MATCH($B155,$B$34:$B$110,0),13))</f>
        <v>0</v>
      </c>
      <c r="N155" s="20">
        <f>IF(ISNA(INDEX($A$34:$T$110,MATCH($B155,$B$34:$B$110,0),14)),"",INDEX($A$34:$T$110,MATCH($B155,$B$34:$B$110,0),14))</f>
        <v>4</v>
      </c>
      <c r="O155" s="20">
        <f>IF(ISNA(INDEX($A$34:$T$110,MATCH($B155,$B$34:$B$110,0),15)),"",INDEX($A$34:$T$110,MATCH($B155,$B$34:$B$110,0),15))</f>
        <v>9</v>
      </c>
      <c r="P155" s="20">
        <f>IF(ISNA(INDEX($A$34:$T$110,MATCH($B155,$B$34:$B$110,0),16)),"",INDEX($A$34:$T$110,MATCH($B155,$B$34:$B$110,0),16))</f>
        <v>13</v>
      </c>
      <c r="Q155" s="29" t="str">
        <f>IF(ISNA(INDEX($A$34:$T$110,MATCH($B155,$B$34:$B$110,0),17)),"",INDEX($A$34:$T$110,MATCH($B155,$B$34:$B$110,0),17))</f>
        <v>E</v>
      </c>
      <c r="R155" s="29">
        <f>IF(ISNA(INDEX($A$34:$T$110,MATCH($B155,$B$34:$B$110,0),18)),"",INDEX($A$34:$T$110,MATCH($B155,$B$34:$B$110,0),18))</f>
        <v>0</v>
      </c>
      <c r="S155" s="29">
        <f>IF(ISNA(INDEX($A$34:$T$110,MATCH($B155,$B$34:$B$110,0),19)),"",INDEX($A$34:$T$110,MATCH($B155,$B$34:$B$110,0),19))</f>
        <v>0</v>
      </c>
      <c r="T155" s="19" t="s">
        <v>88</v>
      </c>
    </row>
    <row r="156" spans="1:20" ht="27.75" customHeight="1" x14ac:dyDescent="0.2">
      <c r="A156" s="32" t="str">
        <f>IF(ISNA(INDEX($A$34:$T$110,MATCH($B156,$B$34:$B$110,0),1)),"",INDEX($A$34:$T$110,MATCH($B156,$B$34:$B$110,0),1))</f>
        <v>UMM2487</v>
      </c>
      <c r="B156" s="68" t="s">
        <v>176</v>
      </c>
      <c r="C156" s="68"/>
      <c r="D156" s="68"/>
      <c r="E156" s="68"/>
      <c r="F156" s="68"/>
      <c r="G156" s="68"/>
      <c r="H156" s="68"/>
      <c r="I156" s="68"/>
      <c r="J156" s="20">
        <f>IF(ISNA(INDEX($A$34:$T$110,MATCH($B156,$B$34:$B$110,0),10)),"",INDEX($A$34:$T$110,MATCH($B156,$B$34:$B$110,0),10))</f>
        <v>6</v>
      </c>
      <c r="K156" s="20">
        <f>IF(ISNA(INDEX($A$34:$T$110,MATCH($B156,$B$34:$B$110,0),11)),"",INDEX($A$34:$T$110,MATCH($B156,$B$34:$B$110,0),11))</f>
        <v>0</v>
      </c>
      <c r="L156" s="20">
        <f>IF(ISNA(INDEX($A$34:$T$110,MATCH($B156,$B$34:$B$110,0),12)),"",INDEX($A$34:$T$110,MATCH($B156,$B$34:$B$110,0),12))</f>
        <v>0</v>
      </c>
      <c r="M156" s="20">
        <f>IF(ISNA(INDEX($A$34:$T$110,MATCH($B156,$B$34:$B$110,0),13)),"",INDEX($A$34:$T$110,MATCH($B156,$B$34:$B$110,0),13))</f>
        <v>3</v>
      </c>
      <c r="N156" s="20">
        <f>IF(ISNA(INDEX($A$34:$T$110,MATCH($B156,$B$34:$B$110,0),14)),"",INDEX($A$34:$T$110,MATCH($B156,$B$34:$B$110,0),14))</f>
        <v>3</v>
      </c>
      <c r="O156" s="20">
        <f>IF(ISNA(INDEX($A$34:$T$110,MATCH($B156,$B$34:$B$110,0),15)),"",INDEX($A$34:$T$110,MATCH($B156,$B$34:$B$110,0),15))</f>
        <v>10</v>
      </c>
      <c r="P156" s="20">
        <f>IF(ISNA(INDEX($A$34:$T$110,MATCH($B156,$B$34:$B$110,0),16)),"",INDEX($A$34:$T$110,MATCH($B156,$B$34:$B$110,0),16))</f>
        <v>13</v>
      </c>
      <c r="Q156" s="29" t="str">
        <f>IF(ISNA(INDEX($A$34:$T$110,MATCH($B156,$B$34:$B$110,0),17)),"",INDEX($A$34:$T$110,MATCH($B156,$B$34:$B$110,0),17))</f>
        <v>E</v>
      </c>
      <c r="R156" s="29">
        <f>IF(ISNA(INDEX($A$34:$T$110,MATCH($B156,$B$34:$B$110,0),18)),"",INDEX($A$34:$T$110,MATCH($B156,$B$34:$B$110,0),18))</f>
        <v>0</v>
      </c>
      <c r="S156" s="29">
        <f>IF(ISNA(INDEX($A$34:$T$110,MATCH($B156,$B$34:$B$110,0),19)),"",INDEX($A$34:$T$110,MATCH($B156,$B$34:$B$110,0),19))</f>
        <v>0</v>
      </c>
      <c r="T156" s="19" t="s">
        <v>88</v>
      </c>
    </row>
    <row r="157" spans="1:20" x14ac:dyDescent="0.2">
      <c r="A157" s="32" t="str">
        <f>IF(ISNA(INDEX($A$34:$T$110,MATCH($B157,$B$34:$B$110,0),1)),"",INDEX($A$34:$T$110,MATCH($B157,$B$34:$B$110,0),1))</f>
        <v>UMM2488</v>
      </c>
      <c r="B157" s="68" t="s">
        <v>178</v>
      </c>
      <c r="C157" s="68"/>
      <c r="D157" s="68"/>
      <c r="E157" s="68"/>
      <c r="F157" s="68"/>
      <c r="G157" s="68"/>
      <c r="H157" s="68"/>
      <c r="I157" s="68"/>
      <c r="J157" s="20">
        <f>IF(ISNA(INDEX($A$34:$T$110,MATCH($B157,$B$34:$B$110,0),10)),"",INDEX($A$34:$T$110,MATCH($B157,$B$34:$B$110,0),10))</f>
        <v>6</v>
      </c>
      <c r="K157" s="20">
        <f>IF(ISNA(INDEX($A$34:$T$110,MATCH($B157,$B$34:$B$110,0),11)),"",INDEX($A$34:$T$110,MATCH($B157,$B$34:$B$110,0),11))</f>
        <v>2</v>
      </c>
      <c r="L157" s="20">
        <f>IF(ISNA(INDEX($A$34:$T$110,MATCH($B157,$B$34:$B$110,0),12)),"",INDEX($A$34:$T$110,MATCH($B157,$B$34:$B$110,0),12))</f>
        <v>1</v>
      </c>
      <c r="M157" s="20">
        <f>IF(ISNA(INDEX($A$34:$T$110,MATCH($B157,$B$34:$B$110,0),13)),"",INDEX($A$34:$T$110,MATCH($B157,$B$34:$B$110,0),13))</f>
        <v>0</v>
      </c>
      <c r="N157" s="20">
        <f>IF(ISNA(INDEX($A$34:$T$110,MATCH($B157,$B$34:$B$110,0),14)),"",INDEX($A$34:$T$110,MATCH($B157,$B$34:$B$110,0),14))</f>
        <v>3</v>
      </c>
      <c r="O157" s="20">
        <f>IF(ISNA(INDEX($A$34:$T$110,MATCH($B157,$B$34:$B$110,0),15)),"",INDEX($A$34:$T$110,MATCH($B157,$B$34:$B$110,0),15))</f>
        <v>10</v>
      </c>
      <c r="P157" s="20">
        <f>IF(ISNA(INDEX($A$34:$T$110,MATCH($B157,$B$34:$B$110,0),16)),"",INDEX($A$34:$T$110,MATCH($B157,$B$34:$B$110,0),16))</f>
        <v>13</v>
      </c>
      <c r="Q157" s="29" t="str">
        <f>IF(ISNA(INDEX($A$34:$T$110,MATCH($B157,$B$34:$B$110,0),17)),"",INDEX($A$34:$T$110,MATCH($B157,$B$34:$B$110,0),17))</f>
        <v>E</v>
      </c>
      <c r="R157" s="29">
        <f>IF(ISNA(INDEX($A$34:$T$110,MATCH($B157,$B$34:$B$110,0),18)),"",INDEX($A$34:$T$110,MATCH($B157,$B$34:$B$110,0),18))</f>
        <v>0</v>
      </c>
      <c r="S157" s="29">
        <f>IF(ISNA(INDEX($A$34:$T$110,MATCH($B157,$B$34:$B$110,0),19)),"",INDEX($A$34:$T$110,MATCH($B157,$B$34:$B$110,0),19))</f>
        <v>0</v>
      </c>
      <c r="T157" s="19" t="s">
        <v>88</v>
      </c>
    </row>
    <row r="158" spans="1:20" ht="25.5" customHeight="1" x14ac:dyDescent="0.2">
      <c r="A158" s="32" t="str">
        <f>IF(ISNA(INDEX($A$34:$T$110,MATCH($B158,$B$34:$B$110,0),1)),"",INDEX($A$34:$T$110,MATCH($B158,$B$34:$B$110,0),1))</f>
        <v>UMX2404</v>
      </c>
      <c r="B158" s="68" t="s">
        <v>180</v>
      </c>
      <c r="C158" s="68"/>
      <c r="D158" s="68"/>
      <c r="E158" s="68"/>
      <c r="F158" s="68"/>
      <c r="G158" s="68"/>
      <c r="H158" s="68"/>
      <c r="I158" s="68"/>
      <c r="J158" s="20">
        <f>IF(ISNA(INDEX($A$34:$T$110,MATCH($B158,$B$34:$B$110,0),10)),"",INDEX($A$34:$T$110,MATCH($B158,$B$34:$B$110,0),10))</f>
        <v>6</v>
      </c>
      <c r="K158" s="20">
        <f>IF(ISNA(INDEX($A$34:$T$110,MATCH($B158,$B$34:$B$110,0),11)),"",INDEX($A$34:$T$110,MATCH($B158,$B$34:$B$110,0),11))</f>
        <v>2</v>
      </c>
      <c r="L158" s="20">
        <f>IF(ISNA(INDEX($A$34:$T$110,MATCH($B158,$B$34:$B$110,0),12)),"",INDEX($A$34:$T$110,MATCH($B158,$B$34:$B$110,0),12))</f>
        <v>1</v>
      </c>
      <c r="M158" s="20">
        <f>IF(ISNA(INDEX($A$34:$T$110,MATCH($B158,$B$34:$B$110,0),13)),"",INDEX($A$34:$T$110,MATCH($B158,$B$34:$B$110,0),13))</f>
        <v>0</v>
      </c>
      <c r="N158" s="20">
        <f>IF(ISNA(INDEX($A$34:$T$110,MATCH($B158,$B$34:$B$110,0),14)),"",INDEX($A$34:$T$110,MATCH($B158,$B$34:$B$110,0),14))</f>
        <v>3</v>
      </c>
      <c r="O158" s="20">
        <f>IF(ISNA(INDEX($A$34:$T$110,MATCH($B158,$B$34:$B$110,0),15)),"",INDEX($A$34:$T$110,MATCH($B158,$B$34:$B$110,0),15))</f>
        <v>10</v>
      </c>
      <c r="P158" s="20">
        <f>IF(ISNA(INDEX($A$34:$T$110,MATCH($B158,$B$34:$B$110,0),16)),"",INDEX($A$34:$T$110,MATCH($B158,$B$34:$B$110,0),16))</f>
        <v>13</v>
      </c>
      <c r="Q158" s="29" t="str">
        <f>IF(ISNA(INDEX($A$34:$T$110,MATCH($B158,$B$34:$B$110,0),17)),"",INDEX($A$34:$T$110,MATCH($B158,$B$34:$B$110,0),17))</f>
        <v>E</v>
      </c>
      <c r="R158" s="29">
        <f>IF(ISNA(INDEX($A$34:$T$110,MATCH($B158,$B$34:$B$110,0),18)),"",INDEX($A$34:$T$110,MATCH($B158,$B$34:$B$110,0),18))</f>
        <v>0</v>
      </c>
      <c r="S158" s="29">
        <f>IF(ISNA(INDEX($A$34:$T$110,MATCH($B158,$B$34:$B$110,0),19)),"",INDEX($A$34:$T$110,MATCH($B158,$B$34:$B$110,0),19))</f>
        <v>0</v>
      </c>
      <c r="T158" s="19" t="s">
        <v>88</v>
      </c>
    </row>
    <row r="159" spans="1:20" x14ac:dyDescent="0.2">
      <c r="A159" s="21" t="s">
        <v>25</v>
      </c>
      <c r="B159" s="85"/>
      <c r="C159" s="85"/>
      <c r="D159" s="85"/>
      <c r="E159" s="85"/>
      <c r="F159" s="85"/>
      <c r="G159" s="85"/>
      <c r="H159" s="85"/>
      <c r="I159" s="85"/>
      <c r="J159" s="23">
        <f t="shared" ref="J159:P159" si="40">SUM(J154:J158)</f>
        <v>30</v>
      </c>
      <c r="K159" s="23">
        <f t="shared" si="40"/>
        <v>8</v>
      </c>
      <c r="L159" s="23">
        <f t="shared" si="40"/>
        <v>6</v>
      </c>
      <c r="M159" s="23">
        <f t="shared" si="40"/>
        <v>3</v>
      </c>
      <c r="N159" s="23">
        <f t="shared" si="40"/>
        <v>17</v>
      </c>
      <c r="O159" s="23">
        <f t="shared" si="40"/>
        <v>48</v>
      </c>
      <c r="P159" s="23">
        <f t="shared" si="40"/>
        <v>65</v>
      </c>
      <c r="Q159" s="21">
        <f>COUNTIF(Q154:Q158,"E")</f>
        <v>5</v>
      </c>
      <c r="R159" s="21">
        <f>COUNTIF(R154:R158,"C")</f>
        <v>0</v>
      </c>
      <c r="S159" s="21">
        <f>COUNTIF(S154:S158,"VP")</f>
        <v>0</v>
      </c>
      <c r="T159" s="22"/>
    </row>
    <row r="160" spans="1:20" ht="20.25" customHeight="1" x14ac:dyDescent="0.2">
      <c r="A160" s="86" t="s">
        <v>68</v>
      </c>
      <c r="B160" s="87"/>
      <c r="C160" s="87"/>
      <c r="D160" s="87"/>
      <c r="E160" s="87"/>
      <c r="F160" s="87"/>
      <c r="G160" s="87"/>
      <c r="H160" s="87"/>
      <c r="I160" s="88"/>
      <c r="J160" s="23">
        <f t="shared" ref="J160:S160" si="41">SUM(J152,J159)</f>
        <v>84</v>
      </c>
      <c r="K160" s="23">
        <f t="shared" si="41"/>
        <v>26</v>
      </c>
      <c r="L160" s="23">
        <f t="shared" si="41"/>
        <v>15</v>
      </c>
      <c r="M160" s="23">
        <f t="shared" si="41"/>
        <v>8</v>
      </c>
      <c r="N160" s="23">
        <f t="shared" si="41"/>
        <v>49</v>
      </c>
      <c r="O160" s="23">
        <f t="shared" si="41"/>
        <v>114</v>
      </c>
      <c r="P160" s="23">
        <f t="shared" si="41"/>
        <v>163</v>
      </c>
      <c r="Q160" s="23">
        <f t="shared" si="41"/>
        <v>14</v>
      </c>
      <c r="R160" s="23">
        <f t="shared" si="41"/>
        <v>1</v>
      </c>
      <c r="S160" s="23">
        <f t="shared" si="41"/>
        <v>0</v>
      </c>
      <c r="T160" s="28"/>
    </row>
    <row r="161" spans="1:20" ht="16.5" customHeight="1" x14ac:dyDescent="0.2">
      <c r="A161" s="89" t="s">
        <v>48</v>
      </c>
      <c r="B161" s="90"/>
      <c r="C161" s="90"/>
      <c r="D161" s="90"/>
      <c r="E161" s="90"/>
      <c r="F161" s="90"/>
      <c r="G161" s="90"/>
      <c r="H161" s="90"/>
      <c r="I161" s="90"/>
      <c r="J161" s="91"/>
      <c r="K161" s="23">
        <f t="shared" ref="K161:P161" si="42">K152*14+K159*12</f>
        <v>348</v>
      </c>
      <c r="L161" s="23">
        <f t="shared" si="42"/>
        <v>198</v>
      </c>
      <c r="M161" s="23">
        <f t="shared" si="42"/>
        <v>106</v>
      </c>
      <c r="N161" s="23">
        <f t="shared" si="42"/>
        <v>652</v>
      </c>
      <c r="O161" s="23">
        <f t="shared" si="42"/>
        <v>1500</v>
      </c>
      <c r="P161" s="23">
        <f t="shared" si="42"/>
        <v>2152</v>
      </c>
      <c r="Q161" s="73"/>
      <c r="R161" s="74"/>
      <c r="S161" s="74"/>
      <c r="T161" s="75"/>
    </row>
    <row r="162" spans="1:20" x14ac:dyDescent="0.2">
      <c r="A162" s="92"/>
      <c r="B162" s="93"/>
      <c r="C162" s="93"/>
      <c r="D162" s="93"/>
      <c r="E162" s="93"/>
      <c r="F162" s="93"/>
      <c r="G162" s="93"/>
      <c r="H162" s="93"/>
      <c r="I162" s="93"/>
      <c r="J162" s="94"/>
      <c r="K162" s="79">
        <f>SUM(K161:M161)</f>
        <v>652</v>
      </c>
      <c r="L162" s="80"/>
      <c r="M162" s="81"/>
      <c r="N162" s="82">
        <f>SUM(N161:O161)</f>
        <v>2152</v>
      </c>
      <c r="O162" s="83"/>
      <c r="P162" s="84"/>
      <c r="Q162" s="76"/>
      <c r="R162" s="77"/>
      <c r="S162" s="77"/>
      <c r="T162" s="78"/>
    </row>
    <row r="163" spans="1:20" ht="19.5" customHeight="1" x14ac:dyDescent="0.2"/>
    <row r="164" spans="1:20" ht="16.5" customHeight="1" x14ac:dyDescent="0.2">
      <c r="B164" s="8"/>
      <c r="C164" s="8"/>
      <c r="D164" s="8"/>
      <c r="E164" s="8"/>
      <c r="F164" s="8"/>
      <c r="G164" s="8"/>
      <c r="H164" s="17"/>
      <c r="I164" s="17"/>
      <c r="J164" s="17"/>
      <c r="M164" s="8"/>
      <c r="N164" s="8"/>
      <c r="O164" s="8"/>
      <c r="P164" s="8"/>
      <c r="Q164" s="8"/>
      <c r="R164" s="8"/>
      <c r="S164" s="8"/>
    </row>
    <row r="165" spans="1:20" ht="18" customHeight="1" x14ac:dyDescent="0.2">
      <c r="A165" s="177" t="s">
        <v>91</v>
      </c>
      <c r="B165" s="184"/>
      <c r="C165" s="184"/>
      <c r="D165" s="184"/>
      <c r="E165" s="184"/>
      <c r="F165" s="184"/>
      <c r="G165" s="184"/>
      <c r="H165" s="184"/>
      <c r="I165" s="184"/>
      <c r="J165" s="184"/>
      <c r="K165" s="184"/>
      <c r="L165" s="184"/>
      <c r="M165" s="184"/>
      <c r="N165" s="184"/>
      <c r="O165" s="184"/>
      <c r="P165" s="184"/>
      <c r="Q165" s="184"/>
      <c r="R165" s="184"/>
      <c r="S165" s="184"/>
      <c r="T165" s="184"/>
    </row>
    <row r="166" spans="1:20" ht="20.25" customHeight="1" x14ac:dyDescent="0.2">
      <c r="A166" s="185" t="s">
        <v>27</v>
      </c>
      <c r="B166" s="85" t="s">
        <v>26</v>
      </c>
      <c r="C166" s="85"/>
      <c r="D166" s="85"/>
      <c r="E166" s="85"/>
      <c r="F166" s="85"/>
      <c r="G166" s="85"/>
      <c r="H166" s="85"/>
      <c r="I166" s="85"/>
      <c r="J166" s="177" t="s">
        <v>40</v>
      </c>
      <c r="K166" s="177" t="s">
        <v>24</v>
      </c>
      <c r="L166" s="177"/>
      <c r="M166" s="177"/>
      <c r="N166" s="177" t="s">
        <v>41</v>
      </c>
      <c r="O166" s="177"/>
      <c r="P166" s="177"/>
      <c r="Q166" s="177" t="s">
        <v>23</v>
      </c>
      <c r="R166" s="177"/>
      <c r="S166" s="177"/>
      <c r="T166" s="177" t="s">
        <v>22</v>
      </c>
    </row>
    <row r="167" spans="1:20" ht="15" customHeight="1" x14ac:dyDescent="0.2">
      <c r="A167" s="186"/>
      <c r="B167" s="85"/>
      <c r="C167" s="85"/>
      <c r="D167" s="85"/>
      <c r="E167" s="85"/>
      <c r="F167" s="85"/>
      <c r="G167" s="85"/>
      <c r="H167" s="85"/>
      <c r="I167" s="85"/>
      <c r="J167" s="177"/>
      <c r="K167" s="30" t="s">
        <v>28</v>
      </c>
      <c r="L167" s="30" t="s">
        <v>29</v>
      </c>
      <c r="M167" s="30" t="s">
        <v>30</v>
      </c>
      <c r="N167" s="30" t="s">
        <v>34</v>
      </c>
      <c r="O167" s="30" t="s">
        <v>7</v>
      </c>
      <c r="P167" s="30" t="s">
        <v>31</v>
      </c>
      <c r="Q167" s="30" t="s">
        <v>32</v>
      </c>
      <c r="R167" s="30" t="s">
        <v>28</v>
      </c>
      <c r="S167" s="30" t="s">
        <v>33</v>
      </c>
      <c r="T167" s="177"/>
    </row>
    <row r="168" spans="1:20" x14ac:dyDescent="0.2">
      <c r="A168" s="129" t="s">
        <v>60</v>
      </c>
      <c r="B168" s="130"/>
      <c r="C168" s="130"/>
      <c r="D168" s="130"/>
      <c r="E168" s="130"/>
      <c r="F168" s="130"/>
      <c r="G168" s="130"/>
      <c r="H168" s="130"/>
      <c r="I168" s="130"/>
      <c r="J168" s="130"/>
      <c r="K168" s="130"/>
      <c r="L168" s="130"/>
      <c r="M168" s="130"/>
      <c r="N168" s="130"/>
      <c r="O168" s="130"/>
      <c r="P168" s="130"/>
      <c r="Q168" s="130"/>
      <c r="R168" s="130"/>
      <c r="S168" s="130"/>
      <c r="T168" s="131"/>
    </row>
    <row r="169" spans="1:20" ht="24.75" customHeight="1" x14ac:dyDescent="0.2">
      <c r="A169" s="32" t="str">
        <f>IF(ISNA(INDEX($A$34:$T$110,MATCH($B169,$B$34:$B$110,0),1)),"",INDEX($A$34:$T$110,MATCH($B169,$B$34:$B$110,0),1))</f>
        <v>UMM2167</v>
      </c>
      <c r="B169" s="68" t="s">
        <v>140</v>
      </c>
      <c r="C169" s="68"/>
      <c r="D169" s="68"/>
      <c r="E169" s="68"/>
      <c r="F169" s="68"/>
      <c r="G169" s="68"/>
      <c r="H169" s="68"/>
      <c r="I169" s="68"/>
      <c r="J169" s="20">
        <f>IF(ISNA(INDEX($A$34:$T$110,MATCH($B169,$B$34:$B$110,0),10)),"",INDEX($A$34:$T$110,MATCH($B169,$B$34:$B$110,0),10))</f>
        <v>6</v>
      </c>
      <c r="K169" s="20">
        <f>IF(ISNA(INDEX($A$34:$T$110,MATCH($B169,$B$34:$B$110,0),11)),"",INDEX($A$34:$T$110,MATCH($B169,$B$34:$B$110,0),11))</f>
        <v>2</v>
      </c>
      <c r="L169" s="20">
        <f>IF(ISNA(INDEX($A$34:$T$110,MATCH($B169,$B$34:$B$110,0),12)),"",INDEX($A$34:$T$110,MATCH($B169,$B$34:$B$110,0),12))</f>
        <v>1</v>
      </c>
      <c r="M169" s="20">
        <f>IF(ISNA(INDEX($A$34:$T$110,MATCH($B169,$B$34:$B$110,0),13)),"",INDEX($A$34:$T$110,MATCH($B169,$B$34:$B$110,0),13))</f>
        <v>0</v>
      </c>
      <c r="N169" s="20">
        <f>IF(ISNA(INDEX($A$34:$T$110,MATCH($B169,$B$34:$B$110,0),14)),"",INDEX($A$34:$T$110,MATCH($B169,$B$34:$B$110,0),14))</f>
        <v>3</v>
      </c>
      <c r="O169" s="20">
        <f>IF(ISNA(INDEX($A$34:$T$110,MATCH($B169,$B$34:$B$110,0),15)),"",INDEX($A$34:$T$110,MATCH($B169,$B$34:$B$110,0),15))</f>
        <v>8</v>
      </c>
      <c r="P169" s="20">
        <f>IF(ISNA(INDEX($A$34:$T$110,MATCH($B169,$B$34:$B$110,0),16)),"",INDEX($A$34:$T$110,MATCH($B169,$B$34:$B$110,0),16))</f>
        <v>11</v>
      </c>
      <c r="Q169" s="29" t="str">
        <f>IF(ISNA(INDEX($A$34:$T$110,MATCH($B169,$B$34:$B$110,0),17)),"",INDEX($A$34:$T$110,MATCH($B169,$B$34:$B$110,0),17))</f>
        <v>E</v>
      </c>
      <c r="R169" s="29">
        <f>IF(ISNA(INDEX($A$34:$T$110,MATCH($B169,$B$34:$B$110,0),18)),"",INDEX($A$34:$T$110,MATCH($B169,$B$34:$B$110,0),18))</f>
        <v>0</v>
      </c>
      <c r="S169" s="29">
        <f>IF(ISNA(INDEX($A$34:$T$110,MATCH($B169,$B$34:$B$110,0),19)),"",INDEX($A$34:$T$110,MATCH($B169,$B$34:$B$110,0),19))</f>
        <v>0</v>
      </c>
      <c r="T169" s="19" t="s">
        <v>89</v>
      </c>
    </row>
    <row r="170" spans="1:20" ht="23.25" customHeight="1" x14ac:dyDescent="0.2">
      <c r="A170" s="32" t="str">
        <f>IF(ISNA(INDEX($A$34:$T$110,MATCH($B170,$B$34:$B$110,0),1)),"",INDEX($A$34:$T$110,MATCH($B170,$B$34:$B$110,0),1))</f>
        <v>UMM2168</v>
      </c>
      <c r="B170" s="68" t="s">
        <v>142</v>
      </c>
      <c r="C170" s="68"/>
      <c r="D170" s="68"/>
      <c r="E170" s="68"/>
      <c r="F170" s="68"/>
      <c r="G170" s="68"/>
      <c r="H170" s="68"/>
      <c r="I170" s="68"/>
      <c r="J170" s="20">
        <f>IF(ISNA(INDEX($A$34:$T$110,MATCH($B170,$B$34:$B$110,0),10)),"",INDEX($A$34:$T$110,MATCH($B170,$B$34:$B$110,0),10))</f>
        <v>6</v>
      </c>
      <c r="K170" s="20">
        <f>IF(ISNA(INDEX($A$34:$T$110,MATCH($B170,$B$34:$B$110,0),11)),"",INDEX($A$34:$T$110,MATCH($B170,$B$34:$B$110,0),11))</f>
        <v>2</v>
      </c>
      <c r="L170" s="20">
        <f>IF(ISNA(INDEX($A$34:$T$110,MATCH($B170,$B$34:$B$110,0),12)),"",INDEX($A$34:$T$110,MATCH($B170,$B$34:$B$110,0),12))</f>
        <v>1</v>
      </c>
      <c r="M170" s="20">
        <f>IF(ISNA(INDEX($A$34:$T$110,MATCH($B170,$B$34:$B$110,0),13)),"",INDEX($A$34:$T$110,MATCH($B170,$B$34:$B$110,0),13))</f>
        <v>0</v>
      </c>
      <c r="N170" s="20">
        <f>IF(ISNA(INDEX($A$34:$T$110,MATCH($B170,$B$34:$B$110,0),14)),"",INDEX($A$34:$T$110,MATCH($B170,$B$34:$B$110,0),14))</f>
        <v>3</v>
      </c>
      <c r="O170" s="20">
        <f>IF(ISNA(INDEX($A$34:$T$110,MATCH($B170,$B$34:$B$110,0),15)),"",INDEX($A$34:$T$110,MATCH($B170,$B$34:$B$110,0),15))</f>
        <v>8</v>
      </c>
      <c r="P170" s="20">
        <f>IF(ISNA(INDEX($A$34:$T$110,MATCH($B170,$B$34:$B$110,0),16)),"",INDEX($A$34:$T$110,MATCH($B170,$B$34:$B$110,0),16))</f>
        <v>11</v>
      </c>
      <c r="Q170" s="29" t="str">
        <f>IF(ISNA(INDEX($A$34:$T$110,MATCH($B170,$B$34:$B$110,0),17)),"",INDEX($A$34:$T$110,MATCH($B170,$B$34:$B$110,0),17))</f>
        <v>E</v>
      </c>
      <c r="R170" s="29">
        <f>IF(ISNA(INDEX($A$34:$T$110,MATCH($B170,$B$34:$B$110,0),18)),"",INDEX($A$34:$T$110,MATCH($B170,$B$34:$B$110,0),18))</f>
        <v>0</v>
      </c>
      <c r="S170" s="29">
        <f>IF(ISNA(INDEX($A$34:$T$110,MATCH($B170,$B$34:$B$110,0),19)),"",INDEX($A$34:$T$110,MATCH($B170,$B$34:$B$110,0),19))</f>
        <v>0</v>
      </c>
      <c r="T170" s="19" t="s">
        <v>89</v>
      </c>
    </row>
    <row r="171" spans="1:20" ht="30" customHeight="1" x14ac:dyDescent="0.2">
      <c r="A171" s="32" t="str">
        <f>IF(ISNA(INDEX($A$34:$T$110,MATCH($B171,$B$34:$B$110,0),1)),"",INDEX($A$34:$T$110,MATCH($B171,$B$34:$B$110,0),1))</f>
        <v>UMM2169</v>
      </c>
      <c r="B171" s="68" t="s">
        <v>144</v>
      </c>
      <c r="C171" s="68"/>
      <c r="D171" s="68"/>
      <c r="E171" s="68"/>
      <c r="F171" s="68"/>
      <c r="G171" s="68"/>
      <c r="H171" s="68"/>
      <c r="I171" s="68"/>
      <c r="J171" s="20">
        <f>IF(ISNA(INDEX($A$34:$T$110,MATCH($B171,$B$34:$B$110,0),10)),"",INDEX($A$34:$T$110,MATCH($B171,$B$34:$B$110,0),10))</f>
        <v>6</v>
      </c>
      <c r="K171" s="20">
        <f>IF(ISNA(INDEX($A$34:$T$110,MATCH($B171,$B$34:$B$110,0),11)),"",INDEX($A$34:$T$110,MATCH($B171,$B$34:$B$110,0),11))</f>
        <v>2</v>
      </c>
      <c r="L171" s="20">
        <f>IF(ISNA(INDEX($A$34:$T$110,MATCH($B171,$B$34:$B$110,0),12)),"",INDEX($A$34:$T$110,MATCH($B171,$B$34:$B$110,0),12))</f>
        <v>1</v>
      </c>
      <c r="M171" s="20">
        <f>IF(ISNA(INDEX($A$34:$T$110,MATCH($B171,$B$34:$B$110,0),13)),"",INDEX($A$34:$T$110,MATCH($B171,$B$34:$B$110,0),13))</f>
        <v>0</v>
      </c>
      <c r="N171" s="20">
        <f>IF(ISNA(INDEX($A$34:$T$110,MATCH($B171,$B$34:$B$110,0),14)),"",INDEX($A$34:$T$110,MATCH($B171,$B$34:$B$110,0),14))</f>
        <v>3</v>
      </c>
      <c r="O171" s="20">
        <f>IF(ISNA(INDEX($A$34:$T$110,MATCH($B171,$B$34:$B$110,0),15)),"",INDEX($A$34:$T$110,MATCH($B171,$B$34:$B$110,0),15))</f>
        <v>8</v>
      </c>
      <c r="P171" s="20">
        <f>IF(ISNA(INDEX($A$34:$T$110,MATCH($B171,$B$34:$B$110,0),16)),"",INDEX($A$34:$T$110,MATCH($B171,$B$34:$B$110,0),16))</f>
        <v>11</v>
      </c>
      <c r="Q171" s="29" t="str">
        <f>IF(ISNA(INDEX($A$34:$T$110,MATCH($B171,$B$34:$B$110,0),17)),"",INDEX($A$34:$T$110,MATCH($B171,$B$34:$B$110,0),17))</f>
        <v>E</v>
      </c>
      <c r="R171" s="29">
        <f>IF(ISNA(INDEX($A$34:$T$110,MATCH($B171,$B$34:$B$110,0),18)),"",INDEX($A$34:$T$110,MATCH($B171,$B$34:$B$110,0),18))</f>
        <v>0</v>
      </c>
      <c r="S171" s="29">
        <f>IF(ISNA(INDEX($A$34:$T$110,MATCH($B171,$B$34:$B$110,0),19)),"",INDEX($A$34:$T$110,MATCH($B171,$B$34:$B$110,0),19))</f>
        <v>0</v>
      </c>
      <c r="T171" s="19" t="s">
        <v>89</v>
      </c>
    </row>
    <row r="172" spans="1:20" ht="25.5" customHeight="1" x14ac:dyDescent="0.2">
      <c r="A172" s="32" t="str">
        <f>IF(ISNA(INDEX($A$34:$T$110,MATCH($B172,$B$34:$B$110,0),1)),"",INDEX($A$34:$T$110,MATCH($B172,$B$34:$B$110,0),1))</f>
        <v>UMM2170</v>
      </c>
      <c r="B172" s="68" t="s">
        <v>146</v>
      </c>
      <c r="C172" s="68"/>
      <c r="D172" s="68"/>
      <c r="E172" s="68"/>
      <c r="F172" s="68"/>
      <c r="G172" s="68"/>
      <c r="H172" s="68"/>
      <c r="I172" s="68"/>
      <c r="J172" s="20">
        <f>IF(ISNA(INDEX($A$34:$T$110,MATCH($B172,$B$34:$B$110,0),10)),"",INDEX($A$34:$T$110,MATCH($B172,$B$34:$B$110,0),10))</f>
        <v>6</v>
      </c>
      <c r="K172" s="20">
        <f>IF(ISNA(INDEX($A$34:$T$110,MATCH($B172,$B$34:$B$110,0),11)),"",INDEX($A$34:$T$110,MATCH($B172,$B$34:$B$110,0),11))</f>
        <v>2</v>
      </c>
      <c r="L172" s="20">
        <f>IF(ISNA(INDEX($A$34:$T$110,MATCH($B172,$B$34:$B$110,0),12)),"",INDEX($A$34:$T$110,MATCH($B172,$B$34:$B$110,0),12))</f>
        <v>1</v>
      </c>
      <c r="M172" s="20">
        <f>IF(ISNA(INDEX($A$34:$T$110,MATCH($B172,$B$34:$B$110,0),13)),"",INDEX($A$34:$T$110,MATCH($B172,$B$34:$B$110,0),13))</f>
        <v>0</v>
      </c>
      <c r="N172" s="20">
        <f>IF(ISNA(INDEX($A$34:$T$110,MATCH($B172,$B$34:$B$110,0),14)),"",INDEX($A$34:$T$110,MATCH($B172,$B$34:$B$110,0),14))</f>
        <v>3</v>
      </c>
      <c r="O172" s="20">
        <f>IF(ISNA(INDEX($A$34:$T$110,MATCH($B172,$B$34:$B$110,0),15)),"",INDEX($A$34:$T$110,MATCH($B172,$B$34:$B$110,0),15))</f>
        <v>8</v>
      </c>
      <c r="P172" s="20">
        <f>IF(ISNA(INDEX($A$34:$T$110,MATCH($B172,$B$34:$B$110,0),16)),"",INDEX($A$34:$T$110,MATCH($B172,$B$34:$B$110,0),16))</f>
        <v>11</v>
      </c>
      <c r="Q172" s="29" t="str">
        <f>IF(ISNA(INDEX($A$34:$T$110,MATCH($B172,$B$34:$B$110,0),17)),"",INDEX($A$34:$T$110,MATCH($B172,$B$34:$B$110,0),17))</f>
        <v>E</v>
      </c>
      <c r="R172" s="29">
        <f>IF(ISNA(INDEX($A$34:$T$110,MATCH($B172,$B$34:$B$110,0),18)),"",INDEX($A$34:$T$110,MATCH($B172,$B$34:$B$110,0),18))</f>
        <v>0</v>
      </c>
      <c r="S172" s="29">
        <f>IF(ISNA(INDEX($A$34:$T$110,MATCH($B172,$B$34:$B$110,0),19)),"",INDEX($A$34:$T$110,MATCH($B172,$B$34:$B$110,0),19))</f>
        <v>0</v>
      </c>
      <c r="T172" s="19" t="s">
        <v>89</v>
      </c>
    </row>
    <row r="173" spans="1:20" ht="27" customHeight="1" x14ac:dyDescent="0.2">
      <c r="A173" s="32" t="str">
        <f>IF(ISNA(INDEX($A$34:$T$110,MATCH($B173,$B$34:$B$110,0),1)),"",INDEX($A$34:$T$110,MATCH($B173,$B$34:$B$110,0),1))</f>
        <v>UMM2274</v>
      </c>
      <c r="B173" s="68" t="s">
        <v>152</v>
      </c>
      <c r="C173" s="68"/>
      <c r="D173" s="68"/>
      <c r="E173" s="68"/>
      <c r="F173" s="68"/>
      <c r="G173" s="68"/>
      <c r="H173" s="68"/>
      <c r="I173" s="68"/>
      <c r="J173" s="20">
        <f>IF(ISNA(INDEX($A$34:$T$110,MATCH($B173,$B$34:$B$110,0),10)),"",INDEX($A$34:$T$110,MATCH($B173,$B$34:$B$110,0),10))</f>
        <v>7</v>
      </c>
      <c r="K173" s="20">
        <f>IF(ISNA(INDEX($A$34:$T$110,MATCH($B173,$B$34:$B$110,0),11)),"",INDEX($A$34:$T$110,MATCH($B173,$B$34:$B$110,0),11))</f>
        <v>2</v>
      </c>
      <c r="L173" s="20">
        <f>IF(ISNA(INDEX($A$34:$T$110,MATCH($B173,$B$34:$B$110,0),12)),"",INDEX($A$34:$T$110,MATCH($B173,$B$34:$B$110,0),12))</f>
        <v>1</v>
      </c>
      <c r="M173" s="20">
        <f>IF(ISNA(INDEX($A$34:$T$110,MATCH($B173,$B$34:$B$110,0),13)),"",INDEX($A$34:$T$110,MATCH($B173,$B$34:$B$110,0),13))</f>
        <v>0</v>
      </c>
      <c r="N173" s="20">
        <f>IF(ISNA(INDEX($A$34:$T$110,MATCH($B173,$B$34:$B$110,0),14)),"",INDEX($A$34:$T$110,MATCH($B173,$B$34:$B$110,0),14))</f>
        <v>3</v>
      </c>
      <c r="O173" s="20">
        <f>IF(ISNA(INDEX($A$34:$T$110,MATCH($B173,$B$34:$B$110,0),15)),"",INDEX($A$34:$T$110,MATCH($B173,$B$34:$B$110,0),15))</f>
        <v>10</v>
      </c>
      <c r="P173" s="20">
        <f>IF(ISNA(INDEX($A$34:$T$110,MATCH($B173,$B$34:$B$110,0),16)),"",INDEX($A$34:$T$110,MATCH($B173,$B$34:$B$110,0),16))</f>
        <v>13</v>
      </c>
      <c r="Q173" s="29" t="str">
        <f>IF(ISNA(INDEX($A$34:$T$110,MATCH($B173,$B$34:$B$110,0),17)),"",INDEX($A$34:$T$110,MATCH($B173,$B$34:$B$110,0),17))</f>
        <v>E</v>
      </c>
      <c r="R173" s="29">
        <f>IF(ISNA(INDEX($A$34:$T$110,MATCH($B173,$B$34:$B$110,0),18)),"",INDEX($A$34:$T$110,MATCH($B173,$B$34:$B$110,0),18))</f>
        <v>0</v>
      </c>
      <c r="S173" s="29">
        <f>IF(ISNA(INDEX($A$34:$T$110,MATCH($B173,$B$34:$B$110,0),19)),"",INDEX($A$34:$T$110,MATCH($B173,$B$34:$B$110,0),19))</f>
        <v>0</v>
      </c>
      <c r="T173" s="19" t="s">
        <v>89</v>
      </c>
    </row>
    <row r="174" spans="1:20" ht="24.75" customHeight="1" x14ac:dyDescent="0.2">
      <c r="A174" s="32" t="str">
        <f>IF(ISNA(INDEX($A$34:$T$110,MATCH($B174,$B$34:$B$110,0),1)),"",INDEX($A$34:$T$110,MATCH($B174,$B$34:$B$110,0),1))</f>
        <v>UMM2380</v>
      </c>
      <c r="B174" s="68" t="s">
        <v>162</v>
      </c>
      <c r="C174" s="68"/>
      <c r="D174" s="68"/>
      <c r="E174" s="68"/>
      <c r="F174" s="68"/>
      <c r="G174" s="68"/>
      <c r="H174" s="68"/>
      <c r="I174" s="68"/>
      <c r="J174" s="20">
        <f>IF(ISNA(INDEX($A$34:$T$110,MATCH($B174,$B$34:$B$110,0),10)),"",INDEX($A$34:$T$110,MATCH($B174,$B$34:$B$110,0),10))</f>
        <v>5</v>
      </c>
      <c r="K174" s="20">
        <f>IF(ISNA(INDEX($A$34:$T$110,MATCH($B174,$B$34:$B$110,0),11)),"",INDEX($A$34:$T$110,MATCH($B174,$B$34:$B$110,0),11))</f>
        <v>2</v>
      </c>
      <c r="L174" s="20">
        <f>IF(ISNA(INDEX($A$34:$T$110,MATCH($B174,$B$34:$B$110,0),12)),"",INDEX($A$34:$T$110,MATCH($B174,$B$34:$B$110,0),12))</f>
        <v>1</v>
      </c>
      <c r="M174" s="20">
        <f>IF(ISNA(INDEX($A$34:$T$110,MATCH($B174,$B$34:$B$110,0),13)),"",INDEX($A$34:$T$110,MATCH($B174,$B$34:$B$110,0),13))</f>
        <v>0</v>
      </c>
      <c r="N174" s="20">
        <f>IF(ISNA(INDEX($A$34:$T$110,MATCH($B174,$B$34:$B$110,0),14)),"",INDEX($A$34:$T$110,MATCH($B174,$B$34:$B$110,0),14))</f>
        <v>3</v>
      </c>
      <c r="O174" s="20">
        <f>IF(ISNA(INDEX($A$34:$T$110,MATCH($B174,$B$34:$B$110,0),15)),"",INDEX($A$34:$T$110,MATCH($B174,$B$34:$B$110,0),15))</f>
        <v>6</v>
      </c>
      <c r="P174" s="20">
        <f>IF(ISNA(INDEX($A$34:$T$110,MATCH($B174,$B$34:$B$110,0),16)),"",INDEX($A$34:$T$110,MATCH($B174,$B$34:$B$110,0),16))</f>
        <v>9</v>
      </c>
      <c r="Q174" s="29" t="str">
        <f>IF(ISNA(INDEX($A$34:$T$110,MATCH($B174,$B$34:$B$110,0),17)),"",INDEX($A$34:$T$110,MATCH($B174,$B$34:$B$110,0),17))</f>
        <v>E</v>
      </c>
      <c r="R174" s="29">
        <f>IF(ISNA(INDEX($A$34:$T$110,MATCH($B174,$B$34:$B$110,0),18)),"",INDEX($A$34:$T$110,MATCH($B174,$B$34:$B$110,0),18))</f>
        <v>0</v>
      </c>
      <c r="S174" s="29">
        <f>IF(ISNA(INDEX($A$34:$T$110,MATCH($B174,$B$34:$B$110,0),19)),"",INDEX($A$34:$T$110,MATCH($B174,$B$34:$B$110,0),19))</f>
        <v>0</v>
      </c>
      <c r="T174" s="19" t="s">
        <v>89</v>
      </c>
    </row>
    <row r="175" spans="1:20" hidden="1" x14ac:dyDescent="0.2">
      <c r="A175" s="32" t="str">
        <f>IF(ISNA(INDEX($A$34:$T$110,MATCH($B175,$B$34:$B$110,0),1)),"",INDEX($A$34:$T$110,MATCH($B175,$B$34:$B$110,0),1))</f>
        <v/>
      </c>
      <c r="B175" s="69"/>
      <c r="C175" s="69"/>
      <c r="D175" s="69"/>
      <c r="E175" s="69"/>
      <c r="F175" s="69"/>
      <c r="G175" s="69"/>
      <c r="H175" s="69"/>
      <c r="I175" s="69"/>
      <c r="J175" s="20" t="str">
        <f>IF(ISNA(INDEX($A$34:$T$110,MATCH($B175,$B$34:$B$110,0),10)),"",INDEX($A$34:$T$110,MATCH($B175,$B$34:$B$110,0),10))</f>
        <v/>
      </c>
      <c r="K175" s="20" t="str">
        <f>IF(ISNA(INDEX($A$34:$T$110,MATCH($B175,$B$34:$B$110,0),11)),"",INDEX($A$34:$T$110,MATCH($B175,$B$34:$B$110,0),11))</f>
        <v/>
      </c>
      <c r="L175" s="20" t="str">
        <f>IF(ISNA(INDEX($A$34:$T$110,MATCH($B175,$B$34:$B$110,0),12)),"",INDEX($A$34:$T$110,MATCH($B175,$B$34:$B$110,0),12))</f>
        <v/>
      </c>
      <c r="M175" s="20" t="str">
        <f>IF(ISNA(INDEX($A$34:$T$110,MATCH($B175,$B$34:$B$110,0),13)),"",INDEX($A$34:$T$110,MATCH($B175,$B$34:$B$110,0),13))</f>
        <v/>
      </c>
      <c r="N175" s="20" t="str">
        <f>IF(ISNA(INDEX($A$34:$T$110,MATCH($B175,$B$34:$B$110,0),14)),"",INDEX($A$34:$T$110,MATCH($B175,$B$34:$B$110,0),14))</f>
        <v/>
      </c>
      <c r="O175" s="20" t="str">
        <f>IF(ISNA(INDEX($A$34:$T$110,MATCH($B175,$B$34:$B$110,0),15)),"",INDEX($A$34:$T$110,MATCH($B175,$B$34:$B$110,0),15))</f>
        <v/>
      </c>
      <c r="P175" s="20" t="str">
        <f>IF(ISNA(INDEX($A$34:$T$110,MATCH($B175,$B$34:$B$110,0),16)),"",INDEX($A$34:$T$110,MATCH($B175,$B$34:$B$110,0),16))</f>
        <v/>
      </c>
      <c r="Q175" s="29" t="str">
        <f>IF(ISNA(INDEX($A$34:$T$110,MATCH($B175,$B$34:$B$110,0),17)),"",INDEX($A$34:$T$110,MATCH($B175,$B$34:$B$110,0),17))</f>
        <v/>
      </c>
      <c r="R175" s="29" t="str">
        <f>IF(ISNA(INDEX($A$34:$T$110,MATCH($B175,$B$34:$B$110,0),18)),"",INDEX($A$34:$T$110,MATCH($B175,$B$34:$B$110,0),18))</f>
        <v/>
      </c>
      <c r="S175" s="29" t="str">
        <f>IF(ISNA(INDEX($A$34:$T$110,MATCH($B175,$B$34:$B$110,0),19)),"",INDEX($A$34:$T$110,MATCH($B175,$B$34:$B$110,0),19))</f>
        <v/>
      </c>
      <c r="T175" s="19" t="s">
        <v>89</v>
      </c>
    </row>
    <row r="176" spans="1:20" hidden="1" x14ac:dyDescent="0.2">
      <c r="A176" s="32" t="str">
        <f>IF(ISNA(INDEX($A$34:$T$110,MATCH($B176,$B$34:$B$110,0),1)),"",INDEX($A$34:$T$110,MATCH($B176,$B$34:$B$110,0),1))</f>
        <v/>
      </c>
      <c r="B176" s="69"/>
      <c r="C176" s="69"/>
      <c r="D176" s="69"/>
      <c r="E176" s="69"/>
      <c r="F176" s="69"/>
      <c r="G176" s="69"/>
      <c r="H176" s="69"/>
      <c r="I176" s="69"/>
      <c r="J176" s="20" t="str">
        <f>IF(ISNA(INDEX($A$34:$T$110,MATCH($B176,$B$34:$B$110,0),10)),"",INDEX($A$34:$T$110,MATCH($B176,$B$34:$B$110,0),10))</f>
        <v/>
      </c>
      <c r="K176" s="20" t="str">
        <f>IF(ISNA(INDEX($A$34:$T$110,MATCH($B176,$B$34:$B$110,0),11)),"",INDEX($A$34:$T$110,MATCH($B176,$B$34:$B$110,0),11))</f>
        <v/>
      </c>
      <c r="L176" s="20" t="str">
        <f>IF(ISNA(INDEX($A$34:$T$110,MATCH($B176,$B$34:$B$110,0),12)),"",INDEX($A$34:$T$110,MATCH($B176,$B$34:$B$110,0),12))</f>
        <v/>
      </c>
      <c r="M176" s="20" t="str">
        <f>IF(ISNA(INDEX($A$34:$T$110,MATCH($B176,$B$34:$B$110,0),13)),"",INDEX($A$34:$T$110,MATCH($B176,$B$34:$B$110,0),13))</f>
        <v/>
      </c>
      <c r="N176" s="20" t="str">
        <f>IF(ISNA(INDEX($A$34:$T$110,MATCH($B176,$B$34:$B$110,0),14)),"",INDEX($A$34:$T$110,MATCH($B176,$B$34:$B$110,0),14))</f>
        <v/>
      </c>
      <c r="O176" s="20" t="str">
        <f>IF(ISNA(INDEX($A$34:$T$110,MATCH($B176,$B$34:$B$110,0),15)),"",INDEX($A$34:$T$110,MATCH($B176,$B$34:$B$110,0),15))</f>
        <v/>
      </c>
      <c r="P176" s="20" t="str">
        <f>IF(ISNA(INDEX($A$34:$T$110,MATCH($B176,$B$34:$B$110,0),16)),"",INDEX($A$34:$T$110,MATCH($B176,$B$34:$B$110,0),16))</f>
        <v/>
      </c>
      <c r="Q176" s="29" t="str">
        <f>IF(ISNA(INDEX($A$34:$T$110,MATCH($B176,$B$34:$B$110,0),17)),"",INDEX($A$34:$T$110,MATCH($B176,$B$34:$B$110,0),17))</f>
        <v/>
      </c>
      <c r="R176" s="29" t="str">
        <f>IF(ISNA(INDEX($A$34:$T$110,MATCH($B176,$B$34:$B$110,0),18)),"",INDEX($A$34:$T$110,MATCH($B176,$B$34:$B$110,0),18))</f>
        <v/>
      </c>
      <c r="S176" s="29" t="str">
        <f>IF(ISNA(INDEX($A$34:$T$110,MATCH($B176,$B$34:$B$110,0),19)),"",INDEX($A$34:$T$110,MATCH($B176,$B$34:$B$110,0),19))</f>
        <v/>
      </c>
      <c r="T176" s="19" t="s">
        <v>89</v>
      </c>
    </row>
    <row r="177" spans="1:20" hidden="1" x14ac:dyDescent="0.2">
      <c r="A177" s="32" t="str">
        <f>IF(ISNA(INDEX($A$34:$T$110,MATCH($B177,$B$34:$B$110,0),1)),"",INDEX($A$34:$T$110,MATCH($B177,$B$34:$B$110,0),1))</f>
        <v/>
      </c>
      <c r="B177" s="69"/>
      <c r="C177" s="69"/>
      <c r="D177" s="69"/>
      <c r="E177" s="69"/>
      <c r="F177" s="69"/>
      <c r="G177" s="69"/>
      <c r="H177" s="69"/>
      <c r="I177" s="69"/>
      <c r="J177" s="20" t="str">
        <f>IF(ISNA(INDEX($A$34:$T$110,MATCH($B177,$B$34:$B$110,0),10)),"",INDEX($A$34:$T$110,MATCH($B177,$B$34:$B$110,0),10))</f>
        <v/>
      </c>
      <c r="K177" s="20" t="str">
        <f>IF(ISNA(INDEX($A$34:$T$110,MATCH($B177,$B$34:$B$110,0),11)),"",INDEX($A$34:$T$110,MATCH($B177,$B$34:$B$110,0),11))</f>
        <v/>
      </c>
      <c r="L177" s="20" t="str">
        <f>IF(ISNA(INDEX($A$34:$T$110,MATCH($B177,$B$34:$B$110,0),12)),"",INDEX($A$34:$T$110,MATCH($B177,$B$34:$B$110,0),12))</f>
        <v/>
      </c>
      <c r="M177" s="20" t="str">
        <f>IF(ISNA(INDEX($A$34:$T$110,MATCH($B177,$B$34:$B$110,0),13)),"",INDEX($A$34:$T$110,MATCH($B177,$B$34:$B$110,0),13))</f>
        <v/>
      </c>
      <c r="N177" s="20" t="str">
        <f>IF(ISNA(INDEX($A$34:$T$110,MATCH($B177,$B$34:$B$110,0),14)),"",INDEX($A$34:$T$110,MATCH($B177,$B$34:$B$110,0),14))</f>
        <v/>
      </c>
      <c r="O177" s="20" t="str">
        <f>IF(ISNA(INDEX($A$34:$T$110,MATCH($B177,$B$34:$B$110,0),15)),"",INDEX($A$34:$T$110,MATCH($B177,$B$34:$B$110,0),15))</f>
        <v/>
      </c>
      <c r="P177" s="20" t="str">
        <f>IF(ISNA(INDEX($A$34:$T$110,MATCH($B177,$B$34:$B$110,0),16)),"",INDEX($A$34:$T$110,MATCH($B177,$B$34:$B$110,0),16))</f>
        <v/>
      </c>
      <c r="Q177" s="29" t="str">
        <f>IF(ISNA(INDEX($A$34:$T$110,MATCH($B177,$B$34:$B$110,0),17)),"",INDEX($A$34:$T$110,MATCH($B177,$B$34:$B$110,0),17))</f>
        <v/>
      </c>
      <c r="R177" s="29" t="str">
        <f>IF(ISNA(INDEX($A$34:$T$110,MATCH($B177,$B$34:$B$110,0),18)),"",INDEX($A$34:$T$110,MATCH($B177,$B$34:$B$110,0),18))</f>
        <v/>
      </c>
      <c r="S177" s="29" t="str">
        <f>IF(ISNA(INDEX($A$34:$T$110,MATCH($B177,$B$34:$B$110,0),19)),"",INDEX($A$34:$T$110,MATCH($B177,$B$34:$B$110,0),19))</f>
        <v/>
      </c>
      <c r="T177" s="19" t="s">
        <v>89</v>
      </c>
    </row>
    <row r="178" spans="1:20" hidden="1" x14ac:dyDescent="0.2">
      <c r="A178" s="32" t="str">
        <f>IF(ISNA(INDEX($A$34:$T$110,MATCH($B178,$B$34:$B$110,0),1)),"",INDEX($A$34:$T$110,MATCH($B178,$B$34:$B$110,0),1))</f>
        <v/>
      </c>
      <c r="B178" s="69"/>
      <c r="C178" s="69"/>
      <c r="D178" s="69"/>
      <c r="E178" s="69"/>
      <c r="F178" s="69"/>
      <c r="G178" s="69"/>
      <c r="H178" s="69"/>
      <c r="I178" s="69"/>
      <c r="J178" s="20" t="str">
        <f>IF(ISNA(INDEX($A$34:$T$110,MATCH($B178,$B$34:$B$110,0),10)),"",INDEX($A$34:$T$110,MATCH($B178,$B$34:$B$110,0),10))</f>
        <v/>
      </c>
      <c r="K178" s="20" t="str">
        <f>IF(ISNA(INDEX($A$34:$T$110,MATCH($B178,$B$34:$B$110,0),11)),"",INDEX($A$34:$T$110,MATCH($B178,$B$34:$B$110,0),11))</f>
        <v/>
      </c>
      <c r="L178" s="20" t="str">
        <f>IF(ISNA(INDEX($A$34:$T$110,MATCH($B178,$B$34:$B$110,0),12)),"",INDEX($A$34:$T$110,MATCH($B178,$B$34:$B$110,0),12))</f>
        <v/>
      </c>
      <c r="M178" s="20" t="str">
        <f>IF(ISNA(INDEX($A$34:$T$110,MATCH($B178,$B$34:$B$110,0),13)),"",INDEX($A$34:$T$110,MATCH($B178,$B$34:$B$110,0),13))</f>
        <v/>
      </c>
      <c r="N178" s="20" t="str">
        <f>IF(ISNA(INDEX($A$34:$T$110,MATCH($B178,$B$34:$B$110,0),14)),"",INDEX($A$34:$T$110,MATCH($B178,$B$34:$B$110,0),14))</f>
        <v/>
      </c>
      <c r="O178" s="20" t="str">
        <f>IF(ISNA(INDEX($A$34:$T$110,MATCH($B178,$B$34:$B$110,0),15)),"",INDEX($A$34:$T$110,MATCH($B178,$B$34:$B$110,0),15))</f>
        <v/>
      </c>
      <c r="P178" s="20" t="str">
        <f>IF(ISNA(INDEX($A$34:$T$110,MATCH($B178,$B$34:$B$110,0),16)),"",INDEX($A$34:$T$110,MATCH($B178,$B$34:$B$110,0),16))</f>
        <v/>
      </c>
      <c r="Q178" s="29" t="str">
        <f>IF(ISNA(INDEX($A$34:$T$110,MATCH($B178,$B$34:$B$110,0),17)),"",INDEX($A$34:$T$110,MATCH($B178,$B$34:$B$110,0),17))</f>
        <v/>
      </c>
      <c r="R178" s="29" t="str">
        <f>IF(ISNA(INDEX($A$34:$T$110,MATCH($B178,$B$34:$B$110,0),18)),"",INDEX($A$34:$T$110,MATCH($B178,$B$34:$B$110,0),18))</f>
        <v/>
      </c>
      <c r="S178" s="29" t="str">
        <f>IF(ISNA(INDEX($A$34:$T$110,MATCH($B178,$B$34:$B$110,0),19)),"",INDEX($A$34:$T$110,MATCH($B178,$B$34:$B$110,0),19))</f>
        <v/>
      </c>
      <c r="T178" s="19" t="s">
        <v>89</v>
      </c>
    </row>
    <row r="179" spans="1:20" hidden="1" x14ac:dyDescent="0.2">
      <c r="A179" s="32" t="str">
        <f>IF(ISNA(INDEX($A$34:$T$110,MATCH($B179,$B$34:$B$110,0),1)),"",INDEX($A$34:$T$110,MATCH($B179,$B$34:$B$110,0),1))</f>
        <v/>
      </c>
      <c r="B179" s="69"/>
      <c r="C179" s="69"/>
      <c r="D179" s="69"/>
      <c r="E179" s="69"/>
      <c r="F179" s="69"/>
      <c r="G179" s="69"/>
      <c r="H179" s="69"/>
      <c r="I179" s="69"/>
      <c r="J179" s="20" t="str">
        <f>IF(ISNA(INDEX($A$34:$T$110,MATCH($B179,$B$34:$B$110,0),10)),"",INDEX($A$34:$T$110,MATCH($B179,$B$34:$B$110,0),10))</f>
        <v/>
      </c>
      <c r="K179" s="20" t="str">
        <f>IF(ISNA(INDEX($A$34:$T$110,MATCH($B179,$B$34:$B$110,0),11)),"",INDEX($A$34:$T$110,MATCH($B179,$B$34:$B$110,0),11))</f>
        <v/>
      </c>
      <c r="L179" s="20" t="str">
        <f>IF(ISNA(INDEX($A$34:$T$110,MATCH($B179,$B$34:$B$110,0),12)),"",INDEX($A$34:$T$110,MATCH($B179,$B$34:$B$110,0),12))</f>
        <v/>
      </c>
      <c r="M179" s="20" t="str">
        <f>IF(ISNA(INDEX($A$34:$T$110,MATCH($B179,$B$34:$B$110,0),13)),"",INDEX($A$34:$T$110,MATCH($B179,$B$34:$B$110,0),13))</f>
        <v/>
      </c>
      <c r="N179" s="20" t="str">
        <f>IF(ISNA(INDEX($A$34:$T$110,MATCH($B179,$B$34:$B$110,0),14)),"",INDEX($A$34:$T$110,MATCH($B179,$B$34:$B$110,0),14))</f>
        <v/>
      </c>
      <c r="O179" s="20" t="str">
        <f>IF(ISNA(INDEX($A$34:$T$110,MATCH($B179,$B$34:$B$110,0),15)),"",INDEX($A$34:$T$110,MATCH($B179,$B$34:$B$110,0),15))</f>
        <v/>
      </c>
      <c r="P179" s="20" t="str">
        <f>IF(ISNA(INDEX($A$34:$T$110,MATCH($B179,$B$34:$B$110,0),16)),"",INDEX($A$34:$T$110,MATCH($B179,$B$34:$B$110,0),16))</f>
        <v/>
      </c>
      <c r="Q179" s="29" t="str">
        <f>IF(ISNA(INDEX($A$34:$T$110,MATCH($B179,$B$34:$B$110,0),17)),"",INDEX($A$34:$T$110,MATCH($B179,$B$34:$B$110,0),17))</f>
        <v/>
      </c>
      <c r="R179" s="29" t="str">
        <f>IF(ISNA(INDEX($A$34:$T$110,MATCH($B179,$B$34:$B$110,0),18)),"",INDEX($A$34:$T$110,MATCH($B179,$B$34:$B$110,0),18))</f>
        <v/>
      </c>
      <c r="S179" s="29" t="str">
        <f>IF(ISNA(INDEX($A$34:$T$110,MATCH($B179,$B$34:$B$110,0),19)),"",INDEX($A$34:$T$110,MATCH($B179,$B$34:$B$110,0),19))</f>
        <v/>
      </c>
      <c r="T179" s="19" t="s">
        <v>89</v>
      </c>
    </row>
    <row r="180" spans="1:20" hidden="1" x14ac:dyDescent="0.2">
      <c r="A180" s="32" t="str">
        <f>IF(ISNA(INDEX($A$34:$T$110,MATCH($B180,$B$34:$B$110,0),1)),"",INDEX($A$34:$T$110,MATCH($B180,$B$34:$B$110,0),1))</f>
        <v/>
      </c>
      <c r="B180" s="69"/>
      <c r="C180" s="69"/>
      <c r="D180" s="69"/>
      <c r="E180" s="69"/>
      <c r="F180" s="69"/>
      <c r="G180" s="69"/>
      <c r="H180" s="69"/>
      <c r="I180" s="69"/>
      <c r="J180" s="20" t="str">
        <f>IF(ISNA(INDEX($A$34:$T$110,MATCH($B180,$B$34:$B$110,0),10)),"",INDEX($A$34:$T$110,MATCH($B180,$B$34:$B$110,0),10))</f>
        <v/>
      </c>
      <c r="K180" s="20" t="str">
        <f>IF(ISNA(INDEX($A$34:$T$110,MATCH($B180,$B$34:$B$110,0),11)),"",INDEX($A$34:$T$110,MATCH($B180,$B$34:$B$110,0),11))</f>
        <v/>
      </c>
      <c r="L180" s="20" t="str">
        <f>IF(ISNA(INDEX($A$34:$T$110,MATCH($B180,$B$34:$B$110,0),12)),"",INDEX($A$34:$T$110,MATCH($B180,$B$34:$B$110,0),12))</f>
        <v/>
      </c>
      <c r="M180" s="20" t="str">
        <f>IF(ISNA(INDEX($A$34:$T$110,MATCH($B180,$B$34:$B$110,0),13)),"",INDEX($A$34:$T$110,MATCH($B180,$B$34:$B$110,0),13))</f>
        <v/>
      </c>
      <c r="N180" s="20" t="str">
        <f>IF(ISNA(INDEX($A$34:$T$110,MATCH($B180,$B$34:$B$110,0),14)),"",INDEX($A$34:$T$110,MATCH($B180,$B$34:$B$110,0),14))</f>
        <v/>
      </c>
      <c r="O180" s="20" t="str">
        <f>IF(ISNA(INDEX($A$34:$T$110,MATCH($B180,$B$34:$B$110,0),15)),"",INDEX($A$34:$T$110,MATCH($B180,$B$34:$B$110,0),15))</f>
        <v/>
      </c>
      <c r="P180" s="20" t="str">
        <f>IF(ISNA(INDEX($A$34:$T$110,MATCH($B180,$B$34:$B$110,0),16)),"",INDEX($A$34:$T$110,MATCH($B180,$B$34:$B$110,0),16))</f>
        <v/>
      </c>
      <c r="Q180" s="29" t="str">
        <f>IF(ISNA(INDEX($A$34:$T$110,MATCH($B180,$B$34:$B$110,0),17)),"",INDEX($A$34:$T$110,MATCH($B180,$B$34:$B$110,0),17))</f>
        <v/>
      </c>
      <c r="R180" s="29" t="str">
        <f>IF(ISNA(INDEX($A$34:$T$110,MATCH($B180,$B$34:$B$110,0),18)),"",INDEX($A$34:$T$110,MATCH($B180,$B$34:$B$110,0),18))</f>
        <v/>
      </c>
      <c r="S180" s="29" t="str">
        <f>IF(ISNA(INDEX($A$34:$T$110,MATCH($B180,$B$34:$B$110,0),19)),"",INDEX($A$34:$T$110,MATCH($B180,$B$34:$B$110,0),19))</f>
        <v/>
      </c>
      <c r="T180" s="19" t="s">
        <v>89</v>
      </c>
    </row>
    <row r="181" spans="1:20" hidden="1" x14ac:dyDescent="0.2">
      <c r="A181" s="32" t="str">
        <f>IF(ISNA(INDEX($A$34:$T$110,MATCH($B181,$B$34:$B$110,0),1)),"",INDEX($A$34:$T$110,MATCH($B181,$B$34:$B$110,0),1))</f>
        <v/>
      </c>
      <c r="B181" s="69"/>
      <c r="C181" s="69"/>
      <c r="D181" s="69"/>
      <c r="E181" s="69"/>
      <c r="F181" s="69"/>
      <c r="G181" s="69"/>
      <c r="H181" s="69"/>
      <c r="I181" s="69"/>
      <c r="J181" s="20" t="str">
        <f>IF(ISNA(INDEX($A$34:$T$110,MATCH($B181,$B$34:$B$110,0),10)),"",INDEX($A$34:$T$110,MATCH($B181,$B$34:$B$110,0),10))</f>
        <v/>
      </c>
      <c r="K181" s="20" t="str">
        <f>IF(ISNA(INDEX($A$34:$T$110,MATCH($B181,$B$34:$B$110,0),11)),"",INDEX($A$34:$T$110,MATCH($B181,$B$34:$B$110,0),11))</f>
        <v/>
      </c>
      <c r="L181" s="20" t="str">
        <f>IF(ISNA(INDEX($A$34:$T$110,MATCH($B181,$B$34:$B$110,0),12)),"",INDEX($A$34:$T$110,MATCH($B181,$B$34:$B$110,0),12))</f>
        <v/>
      </c>
      <c r="M181" s="20" t="str">
        <f>IF(ISNA(INDEX($A$34:$T$110,MATCH($B181,$B$34:$B$110,0),13)),"",INDEX($A$34:$T$110,MATCH($B181,$B$34:$B$110,0),13))</f>
        <v/>
      </c>
      <c r="N181" s="20" t="str">
        <f>IF(ISNA(INDEX($A$34:$T$110,MATCH($B181,$B$34:$B$110,0),14)),"",INDEX($A$34:$T$110,MATCH($B181,$B$34:$B$110,0),14))</f>
        <v/>
      </c>
      <c r="O181" s="20" t="str">
        <f>IF(ISNA(INDEX($A$34:$T$110,MATCH($B181,$B$34:$B$110,0),15)),"",INDEX($A$34:$T$110,MATCH($B181,$B$34:$B$110,0),15))</f>
        <v/>
      </c>
      <c r="P181" s="20" t="str">
        <f>IF(ISNA(INDEX($A$34:$T$110,MATCH($B181,$B$34:$B$110,0),16)),"",INDEX($A$34:$T$110,MATCH($B181,$B$34:$B$110,0),16))</f>
        <v/>
      </c>
      <c r="Q181" s="29" t="str">
        <f>IF(ISNA(INDEX($A$34:$T$110,MATCH($B181,$B$34:$B$110,0),17)),"",INDEX($A$34:$T$110,MATCH($B181,$B$34:$B$110,0),17))</f>
        <v/>
      </c>
      <c r="R181" s="29" t="str">
        <f>IF(ISNA(INDEX($A$34:$T$110,MATCH($B181,$B$34:$B$110,0),18)),"",INDEX($A$34:$T$110,MATCH($B181,$B$34:$B$110,0),18))</f>
        <v/>
      </c>
      <c r="S181" s="29" t="str">
        <f>IF(ISNA(INDEX($A$34:$T$110,MATCH($B181,$B$34:$B$110,0),19)),"",INDEX($A$34:$T$110,MATCH($B181,$B$34:$B$110,0),19))</f>
        <v/>
      </c>
      <c r="T181" s="19" t="s">
        <v>89</v>
      </c>
    </row>
    <row r="182" spans="1:20" hidden="1" x14ac:dyDescent="0.2">
      <c r="A182" s="32" t="str">
        <f>IF(ISNA(INDEX($A$34:$T$110,MATCH($B182,$B$34:$B$110,0),1)),"",INDEX($A$34:$T$110,MATCH($B182,$B$34:$B$110,0),1))</f>
        <v/>
      </c>
      <c r="B182" s="70"/>
      <c r="C182" s="71"/>
      <c r="D182" s="71"/>
      <c r="E182" s="71"/>
      <c r="F182" s="71"/>
      <c r="G182" s="71"/>
      <c r="H182" s="71"/>
      <c r="I182" s="72"/>
      <c r="J182" s="20" t="str">
        <f>IF(ISNA(INDEX($A$34:$T$110,MATCH($B182,$B$34:$B$110,0),10)),"",INDEX($A$34:$T$110,MATCH($B182,$B$34:$B$110,0),10))</f>
        <v/>
      </c>
      <c r="K182" s="20" t="str">
        <f>IF(ISNA(INDEX($A$34:$T$110,MATCH($B182,$B$34:$B$110,0),11)),"",INDEX($A$34:$T$110,MATCH($B182,$B$34:$B$110,0),11))</f>
        <v/>
      </c>
      <c r="L182" s="20" t="str">
        <f>IF(ISNA(INDEX($A$34:$T$110,MATCH($B182,$B$34:$B$110,0),12)),"",INDEX($A$34:$T$110,MATCH($B182,$B$34:$B$110,0),12))</f>
        <v/>
      </c>
      <c r="M182" s="20" t="str">
        <f>IF(ISNA(INDEX($A$34:$T$110,MATCH($B182,$B$34:$B$110,0),13)),"",INDEX($A$34:$T$110,MATCH($B182,$B$34:$B$110,0),13))</f>
        <v/>
      </c>
      <c r="N182" s="20" t="str">
        <f>IF(ISNA(INDEX($A$34:$T$110,MATCH($B182,$B$34:$B$110,0),14)),"",INDEX($A$34:$T$110,MATCH($B182,$B$34:$B$110,0),14))</f>
        <v/>
      </c>
      <c r="O182" s="20" t="str">
        <f>IF(ISNA(INDEX($A$34:$T$110,MATCH($B182,$B$34:$B$110,0),15)),"",INDEX($A$34:$T$110,MATCH($B182,$B$34:$B$110,0),15))</f>
        <v/>
      </c>
      <c r="P182" s="20" t="str">
        <f>IF(ISNA(INDEX($A$34:$T$110,MATCH($B182,$B$34:$B$110,0),16)),"",INDEX($A$34:$T$110,MATCH($B182,$B$34:$B$110,0),16))</f>
        <v/>
      </c>
      <c r="Q182" s="29" t="str">
        <f>IF(ISNA(INDEX($A$34:$T$110,MATCH($B182,$B$34:$B$110,0),17)),"",INDEX($A$34:$T$110,MATCH($B182,$B$34:$B$110,0),17))</f>
        <v/>
      </c>
      <c r="R182" s="29" t="str">
        <f>IF(ISNA(INDEX($A$34:$T$110,MATCH($B182,$B$34:$B$110,0),18)),"",INDEX($A$34:$T$110,MATCH($B182,$B$34:$B$110,0),18))</f>
        <v/>
      </c>
      <c r="S182" s="29" t="str">
        <f>IF(ISNA(INDEX($A$34:$T$110,MATCH($B182,$B$34:$B$110,0),19)),"",INDEX($A$34:$T$110,MATCH($B182,$B$34:$B$110,0),19))</f>
        <v/>
      </c>
      <c r="T182" s="19" t="s">
        <v>89</v>
      </c>
    </row>
    <row r="183" spans="1:20" hidden="1" x14ac:dyDescent="0.2">
      <c r="A183" s="32" t="str">
        <f>IF(ISNA(INDEX($A$34:$T$110,MATCH($B183,$B$34:$B$110,0),1)),"",INDEX($A$34:$T$110,MATCH($B183,$B$34:$B$110,0),1))</f>
        <v/>
      </c>
      <c r="B183" s="69"/>
      <c r="C183" s="69"/>
      <c r="D183" s="69"/>
      <c r="E183" s="69"/>
      <c r="F183" s="69"/>
      <c r="G183" s="69"/>
      <c r="H183" s="69"/>
      <c r="I183" s="69"/>
      <c r="J183" s="20" t="str">
        <f>IF(ISNA(INDEX($A$34:$T$110,MATCH($B183,$B$34:$B$110,0),10)),"",INDEX($A$34:$T$110,MATCH($B183,$B$34:$B$110,0),10))</f>
        <v/>
      </c>
      <c r="K183" s="20" t="str">
        <f>IF(ISNA(INDEX($A$34:$T$110,MATCH($B183,$B$34:$B$110,0),11)),"",INDEX($A$34:$T$110,MATCH($B183,$B$34:$B$110,0),11))</f>
        <v/>
      </c>
      <c r="L183" s="20" t="str">
        <f>IF(ISNA(INDEX($A$34:$T$110,MATCH($B183,$B$34:$B$110,0),12)),"",INDEX($A$34:$T$110,MATCH($B183,$B$34:$B$110,0),12))</f>
        <v/>
      </c>
      <c r="M183" s="20" t="str">
        <f>IF(ISNA(INDEX($A$34:$T$110,MATCH($B183,$B$34:$B$110,0),13)),"",INDEX($A$34:$T$110,MATCH($B183,$B$34:$B$110,0),13))</f>
        <v/>
      </c>
      <c r="N183" s="20" t="str">
        <f>IF(ISNA(INDEX($A$34:$T$110,MATCH($B183,$B$34:$B$110,0),14)),"",INDEX($A$34:$T$110,MATCH($B183,$B$34:$B$110,0),14))</f>
        <v/>
      </c>
      <c r="O183" s="20" t="str">
        <f>IF(ISNA(INDEX($A$34:$T$110,MATCH($B183,$B$34:$B$110,0),15)),"",INDEX($A$34:$T$110,MATCH($B183,$B$34:$B$110,0),15))</f>
        <v/>
      </c>
      <c r="P183" s="20" t="str">
        <f>IF(ISNA(INDEX($A$34:$T$110,MATCH($B183,$B$34:$B$110,0),16)),"",INDEX($A$34:$T$110,MATCH($B183,$B$34:$B$110,0),16))</f>
        <v/>
      </c>
      <c r="Q183" s="29" t="str">
        <f>IF(ISNA(INDEX($A$34:$T$110,MATCH($B183,$B$34:$B$110,0),17)),"",INDEX($A$34:$T$110,MATCH($B183,$B$34:$B$110,0),17))</f>
        <v/>
      </c>
      <c r="R183" s="29" t="str">
        <f>IF(ISNA(INDEX($A$34:$T$110,MATCH($B183,$B$34:$B$110,0),18)),"",INDEX($A$34:$T$110,MATCH($B183,$B$34:$B$110,0),18))</f>
        <v/>
      </c>
      <c r="S183" s="29" t="str">
        <f>IF(ISNA(INDEX($A$34:$T$110,MATCH($B183,$B$34:$B$110,0),19)),"",INDEX($A$34:$T$110,MATCH($B183,$B$34:$B$110,0),19))</f>
        <v/>
      </c>
      <c r="T183" s="19" t="s">
        <v>89</v>
      </c>
    </row>
    <row r="184" spans="1:20" hidden="1" x14ac:dyDescent="0.2">
      <c r="A184" s="32" t="str">
        <f>IF(ISNA(INDEX($A$34:$T$110,MATCH($B184,$B$34:$B$110,0),1)),"",INDEX($A$34:$T$110,MATCH($B184,$B$34:$B$110,0),1))</f>
        <v/>
      </c>
      <c r="B184" s="69"/>
      <c r="C184" s="69"/>
      <c r="D184" s="69"/>
      <c r="E184" s="69"/>
      <c r="F184" s="69"/>
      <c r="G184" s="69"/>
      <c r="H184" s="69"/>
      <c r="I184" s="69"/>
      <c r="J184" s="20" t="str">
        <f>IF(ISNA(INDEX($A$34:$T$110,MATCH($B184,$B$34:$B$110,0),10)),"",INDEX($A$34:$T$110,MATCH($B184,$B$34:$B$110,0),10))</f>
        <v/>
      </c>
      <c r="K184" s="20" t="str">
        <f>IF(ISNA(INDEX($A$34:$T$110,MATCH($B184,$B$34:$B$110,0),11)),"",INDEX($A$34:$T$110,MATCH($B184,$B$34:$B$110,0),11))</f>
        <v/>
      </c>
      <c r="L184" s="20" t="str">
        <f>IF(ISNA(INDEX($A$34:$T$110,MATCH($B184,$B$34:$B$110,0),12)),"",INDEX($A$34:$T$110,MATCH($B184,$B$34:$B$110,0),12))</f>
        <v/>
      </c>
      <c r="M184" s="20" t="str">
        <f>IF(ISNA(INDEX($A$34:$T$110,MATCH($B184,$B$34:$B$110,0),13)),"",INDEX($A$34:$T$110,MATCH($B184,$B$34:$B$110,0),13))</f>
        <v/>
      </c>
      <c r="N184" s="20" t="str">
        <f>IF(ISNA(INDEX($A$34:$T$110,MATCH($B184,$B$34:$B$110,0),14)),"",INDEX($A$34:$T$110,MATCH($B184,$B$34:$B$110,0),14))</f>
        <v/>
      </c>
      <c r="O184" s="20" t="str">
        <f>IF(ISNA(INDEX($A$34:$T$110,MATCH($B184,$B$34:$B$110,0),15)),"",INDEX($A$34:$T$110,MATCH($B184,$B$34:$B$110,0),15))</f>
        <v/>
      </c>
      <c r="P184" s="20" t="str">
        <f>IF(ISNA(INDEX($A$34:$T$110,MATCH($B184,$B$34:$B$110,0),16)),"",INDEX($A$34:$T$110,MATCH($B184,$B$34:$B$110,0),16))</f>
        <v/>
      </c>
      <c r="Q184" s="29" t="str">
        <f>IF(ISNA(INDEX($A$34:$T$110,MATCH($B184,$B$34:$B$110,0),17)),"",INDEX($A$34:$T$110,MATCH($B184,$B$34:$B$110,0),17))</f>
        <v/>
      </c>
      <c r="R184" s="29" t="str">
        <f>IF(ISNA(INDEX($A$34:$T$110,MATCH($B184,$B$34:$B$110,0),18)),"",INDEX($A$34:$T$110,MATCH($B184,$B$34:$B$110,0),18))</f>
        <v/>
      </c>
      <c r="S184" s="29" t="str">
        <f>IF(ISNA(INDEX($A$34:$T$110,MATCH($B184,$B$34:$B$110,0),19)),"",INDEX($A$34:$T$110,MATCH($B184,$B$34:$B$110,0),19))</f>
        <v/>
      </c>
      <c r="T184" s="19" t="s">
        <v>89</v>
      </c>
    </row>
    <row r="185" spans="1:20" hidden="1" x14ac:dyDescent="0.2">
      <c r="A185" s="32" t="str">
        <f>IF(ISNA(INDEX($A$34:$T$110,MATCH($B185,$B$34:$B$110,0),1)),"",INDEX($A$34:$T$110,MATCH($B185,$B$34:$B$110,0),1))</f>
        <v/>
      </c>
      <c r="B185" s="69"/>
      <c r="C185" s="69"/>
      <c r="D185" s="69"/>
      <c r="E185" s="69"/>
      <c r="F185" s="69"/>
      <c r="G185" s="69"/>
      <c r="H185" s="69"/>
      <c r="I185" s="69"/>
      <c r="J185" s="20" t="str">
        <f>IF(ISNA(INDEX($A$34:$T$110,MATCH($B185,$B$34:$B$110,0),10)),"",INDEX($A$34:$T$110,MATCH($B185,$B$34:$B$110,0),10))</f>
        <v/>
      </c>
      <c r="K185" s="20" t="str">
        <f>IF(ISNA(INDEX($A$34:$T$110,MATCH($B185,$B$34:$B$110,0),11)),"",INDEX($A$34:$T$110,MATCH($B185,$B$34:$B$110,0),11))</f>
        <v/>
      </c>
      <c r="L185" s="20" t="str">
        <f>IF(ISNA(INDEX($A$34:$T$110,MATCH($B185,$B$34:$B$110,0),12)),"",INDEX($A$34:$T$110,MATCH($B185,$B$34:$B$110,0),12))</f>
        <v/>
      </c>
      <c r="M185" s="20" t="str">
        <f>IF(ISNA(INDEX($A$34:$T$110,MATCH($B185,$B$34:$B$110,0),13)),"",INDEX($A$34:$T$110,MATCH($B185,$B$34:$B$110,0),13))</f>
        <v/>
      </c>
      <c r="N185" s="20" t="str">
        <f>IF(ISNA(INDEX($A$34:$T$110,MATCH($B185,$B$34:$B$110,0),14)),"",INDEX($A$34:$T$110,MATCH($B185,$B$34:$B$110,0),14))</f>
        <v/>
      </c>
      <c r="O185" s="20" t="str">
        <f>IF(ISNA(INDEX($A$34:$T$110,MATCH($B185,$B$34:$B$110,0),15)),"",INDEX($A$34:$T$110,MATCH($B185,$B$34:$B$110,0),15))</f>
        <v/>
      </c>
      <c r="P185" s="20" t="str">
        <f>IF(ISNA(INDEX($A$34:$T$110,MATCH($B185,$B$34:$B$110,0),16)),"",INDEX($A$34:$T$110,MATCH($B185,$B$34:$B$110,0),16))</f>
        <v/>
      </c>
      <c r="Q185" s="29" t="str">
        <f>IF(ISNA(INDEX($A$34:$T$110,MATCH($B185,$B$34:$B$110,0),17)),"",INDEX($A$34:$T$110,MATCH($B185,$B$34:$B$110,0),17))</f>
        <v/>
      </c>
      <c r="R185" s="29" t="str">
        <f>IF(ISNA(INDEX($A$34:$T$110,MATCH($B185,$B$34:$B$110,0),18)),"",INDEX($A$34:$T$110,MATCH($B185,$B$34:$B$110,0),18))</f>
        <v/>
      </c>
      <c r="S185" s="29" t="str">
        <f>IF(ISNA(INDEX($A$34:$T$110,MATCH($B185,$B$34:$B$110,0),19)),"",INDEX($A$34:$T$110,MATCH($B185,$B$34:$B$110,0),19))</f>
        <v/>
      </c>
      <c r="T185" s="19" t="s">
        <v>89</v>
      </c>
    </row>
    <row r="186" spans="1:20" x14ac:dyDescent="0.2">
      <c r="A186" s="21" t="s">
        <v>25</v>
      </c>
      <c r="B186" s="178"/>
      <c r="C186" s="179"/>
      <c r="D186" s="179"/>
      <c r="E186" s="179"/>
      <c r="F186" s="179"/>
      <c r="G186" s="179"/>
      <c r="H186" s="179"/>
      <c r="I186" s="180"/>
      <c r="J186" s="23">
        <f t="shared" ref="J186:P186" si="43">SUM(J169:J185)</f>
        <v>36</v>
      </c>
      <c r="K186" s="23">
        <f t="shared" si="43"/>
        <v>12</v>
      </c>
      <c r="L186" s="23">
        <f t="shared" si="43"/>
        <v>6</v>
      </c>
      <c r="M186" s="23">
        <f t="shared" si="43"/>
        <v>0</v>
      </c>
      <c r="N186" s="23">
        <f t="shared" si="43"/>
        <v>18</v>
      </c>
      <c r="O186" s="23">
        <f t="shared" si="43"/>
        <v>48</v>
      </c>
      <c r="P186" s="23">
        <f t="shared" si="43"/>
        <v>66</v>
      </c>
      <c r="Q186" s="21">
        <f>COUNTIF(Q169:Q185,"E")</f>
        <v>6</v>
      </c>
      <c r="R186" s="21">
        <f>COUNTIF(R169:R185,"C")</f>
        <v>0</v>
      </c>
      <c r="S186" s="21">
        <f>COUNTIF(S169:S185,"VP")</f>
        <v>0</v>
      </c>
      <c r="T186" s="19"/>
    </row>
    <row r="187" spans="1:20" hidden="1" x14ac:dyDescent="0.2">
      <c r="A187" s="129" t="s">
        <v>61</v>
      </c>
      <c r="B187" s="130"/>
      <c r="C187" s="130"/>
      <c r="D187" s="130"/>
      <c r="E187" s="130"/>
      <c r="F187" s="130"/>
      <c r="G187" s="130"/>
      <c r="H187" s="130"/>
      <c r="I187" s="130"/>
      <c r="J187" s="130"/>
      <c r="K187" s="130"/>
      <c r="L187" s="130"/>
      <c r="M187" s="130"/>
      <c r="N187" s="130"/>
      <c r="O187" s="130"/>
      <c r="P187" s="130"/>
      <c r="Q187" s="130"/>
      <c r="R187" s="130"/>
      <c r="S187" s="130"/>
      <c r="T187" s="131"/>
    </row>
    <row r="188" spans="1:20" hidden="1" x14ac:dyDescent="0.2">
      <c r="A188" s="32" t="str">
        <f>IF(ISNA(INDEX($A$34:$T$110,MATCH($B188,$B$34:$B$110,0),1)),"",INDEX($A$34:$T$110,MATCH($B188,$B$34:$B$110,0),1))</f>
        <v/>
      </c>
      <c r="B188" s="69"/>
      <c r="C188" s="69"/>
      <c r="D188" s="69"/>
      <c r="E188" s="69"/>
      <c r="F188" s="69"/>
      <c r="G188" s="69"/>
      <c r="H188" s="69"/>
      <c r="I188" s="69"/>
      <c r="J188" s="20" t="str">
        <f>IF(ISNA(INDEX($A$34:$T$110,MATCH($B188,$B$34:$B$110,0),10)),"",INDEX($A$34:$T$110,MATCH($B188,$B$34:$B$110,0),10))</f>
        <v/>
      </c>
      <c r="K188" s="20" t="str">
        <f>IF(ISNA(INDEX($A$34:$T$110,MATCH($B188,$B$34:$B$110,0),11)),"",INDEX($A$34:$T$110,MATCH($B188,$B$34:$B$110,0),11))</f>
        <v/>
      </c>
      <c r="L188" s="20" t="str">
        <f>IF(ISNA(INDEX($A$34:$T$110,MATCH($B188,$B$34:$B$110,0),12)),"",INDEX($A$34:$T$110,MATCH($B188,$B$34:$B$110,0),12))</f>
        <v/>
      </c>
      <c r="M188" s="20" t="str">
        <f>IF(ISNA(INDEX($A$34:$T$110,MATCH($B188,$B$34:$B$110,0),13)),"",INDEX($A$34:$T$110,MATCH($B188,$B$34:$B$110,0),13))</f>
        <v/>
      </c>
      <c r="N188" s="20" t="str">
        <f>IF(ISNA(INDEX($A$34:$T$110,MATCH($B188,$B$34:$B$110,0),14)),"",INDEX($A$34:$T$110,MATCH($B188,$B$34:$B$110,0),14))</f>
        <v/>
      </c>
      <c r="O188" s="20" t="str">
        <f>IF(ISNA(INDEX($A$34:$T$110,MATCH($B188,$B$34:$B$110,0),15)),"",INDEX($A$34:$T$110,MATCH($B188,$B$34:$B$110,0),15))</f>
        <v/>
      </c>
      <c r="P188" s="20" t="str">
        <f>IF(ISNA(INDEX($A$34:$T$110,MATCH($B188,$B$34:$B$110,0),16)),"",INDEX($A$34:$T$110,MATCH($B188,$B$34:$B$110,0),16))</f>
        <v/>
      </c>
      <c r="Q188" s="29" t="str">
        <f>IF(ISNA(INDEX($A$34:$T$110,MATCH($B188,$B$34:$B$110,0),17)),"",INDEX($A$34:$T$110,MATCH($B188,$B$34:$B$110,0),17))</f>
        <v/>
      </c>
      <c r="R188" s="29" t="str">
        <f>IF(ISNA(INDEX($A$34:$T$110,MATCH($B188,$B$34:$B$110,0),18)),"",INDEX($A$34:$T$110,MATCH($B188,$B$34:$B$110,0),18))</f>
        <v/>
      </c>
      <c r="S188" s="29" t="str">
        <f>IF(ISNA(INDEX($A$34:$T$110,MATCH($B188,$B$34:$B$110,0),19)),"",INDEX($A$34:$T$110,MATCH($B188,$B$34:$B$110,0),19))</f>
        <v/>
      </c>
      <c r="T188" s="19" t="s">
        <v>89</v>
      </c>
    </row>
    <row r="189" spans="1:20" hidden="1" x14ac:dyDescent="0.2">
      <c r="A189" s="32" t="str">
        <f>IF(ISNA(INDEX($A$34:$T$110,MATCH($B189,$B$34:$B$110,0),1)),"",INDEX($A$34:$T$110,MATCH($B189,$B$34:$B$110,0),1))</f>
        <v/>
      </c>
      <c r="B189" s="69"/>
      <c r="C189" s="69"/>
      <c r="D189" s="69"/>
      <c r="E189" s="69"/>
      <c r="F189" s="69"/>
      <c r="G189" s="69"/>
      <c r="H189" s="69"/>
      <c r="I189" s="69"/>
      <c r="J189" s="20" t="str">
        <f>IF(ISNA(INDEX($A$34:$T$110,MATCH($B189,$B$34:$B$110,0),10)),"",INDEX($A$34:$T$110,MATCH($B189,$B$34:$B$110,0),10))</f>
        <v/>
      </c>
      <c r="K189" s="20" t="str">
        <f>IF(ISNA(INDEX($A$34:$T$110,MATCH($B189,$B$34:$B$110,0),11)),"",INDEX($A$34:$T$110,MATCH($B189,$B$34:$B$110,0),11))</f>
        <v/>
      </c>
      <c r="L189" s="20" t="str">
        <f>IF(ISNA(INDEX($A$34:$T$110,MATCH($B189,$B$34:$B$110,0),12)),"",INDEX($A$34:$T$110,MATCH($B189,$B$34:$B$110,0),12))</f>
        <v/>
      </c>
      <c r="M189" s="20" t="str">
        <f>IF(ISNA(INDEX($A$34:$T$110,MATCH($B189,$B$34:$B$110,0),13)),"",INDEX($A$34:$T$110,MATCH($B189,$B$34:$B$110,0),13))</f>
        <v/>
      </c>
      <c r="N189" s="20" t="str">
        <f>IF(ISNA(INDEX($A$34:$T$110,MATCH($B189,$B$34:$B$110,0),14)),"",INDEX($A$34:$T$110,MATCH($B189,$B$34:$B$110,0),14))</f>
        <v/>
      </c>
      <c r="O189" s="20" t="str">
        <f>IF(ISNA(INDEX($A$34:$T$110,MATCH($B189,$B$34:$B$110,0),15)),"",INDEX($A$34:$T$110,MATCH($B189,$B$34:$B$110,0),15))</f>
        <v/>
      </c>
      <c r="P189" s="20" t="str">
        <f>IF(ISNA(INDEX($A$34:$T$110,MATCH($B189,$B$34:$B$110,0),16)),"",INDEX($A$34:$T$110,MATCH($B189,$B$34:$B$110,0),16))</f>
        <v/>
      </c>
      <c r="Q189" s="29" t="str">
        <f>IF(ISNA(INDEX($A$34:$T$110,MATCH($B189,$B$34:$B$110,0),17)),"",INDEX($A$34:$T$110,MATCH($B189,$B$34:$B$110,0),17))</f>
        <v/>
      </c>
      <c r="R189" s="29" t="str">
        <f>IF(ISNA(INDEX($A$34:$T$110,MATCH($B189,$B$34:$B$110,0),18)),"",INDEX($A$34:$T$110,MATCH($B189,$B$34:$B$110,0),18))</f>
        <v/>
      </c>
      <c r="S189" s="29" t="str">
        <f>IF(ISNA(INDEX($A$34:$T$110,MATCH($B189,$B$34:$B$110,0),19)),"",INDEX($A$34:$T$110,MATCH($B189,$B$34:$B$110,0),19))</f>
        <v/>
      </c>
      <c r="T189" s="19" t="s">
        <v>89</v>
      </c>
    </row>
    <row r="190" spans="1:20" hidden="1" x14ac:dyDescent="0.2">
      <c r="A190" s="32" t="str">
        <f>IF(ISNA(INDEX($A$34:$T$110,MATCH($B190,$B$34:$B$110,0),1)),"",INDEX($A$34:$T$110,MATCH($B190,$B$34:$B$110,0),1))</f>
        <v/>
      </c>
      <c r="B190" s="69"/>
      <c r="C190" s="69"/>
      <c r="D190" s="69"/>
      <c r="E190" s="69"/>
      <c r="F190" s="69"/>
      <c r="G190" s="69"/>
      <c r="H190" s="69"/>
      <c r="I190" s="69"/>
      <c r="J190" s="20" t="str">
        <f>IF(ISNA(INDEX($A$34:$T$110,MATCH($B190,$B$34:$B$110,0),10)),"",INDEX($A$34:$T$110,MATCH($B190,$B$34:$B$110,0),10))</f>
        <v/>
      </c>
      <c r="K190" s="20" t="str">
        <f>IF(ISNA(INDEX($A$34:$T$110,MATCH($B190,$B$34:$B$110,0),11)),"",INDEX($A$34:$T$110,MATCH($B190,$B$34:$B$110,0),11))</f>
        <v/>
      </c>
      <c r="L190" s="20" t="str">
        <f>IF(ISNA(INDEX($A$34:$T$110,MATCH($B190,$B$34:$B$110,0),12)),"",INDEX($A$34:$T$110,MATCH($B190,$B$34:$B$110,0),12))</f>
        <v/>
      </c>
      <c r="M190" s="20" t="str">
        <f>IF(ISNA(INDEX($A$34:$T$110,MATCH($B190,$B$34:$B$110,0),13)),"",INDEX($A$34:$T$110,MATCH($B190,$B$34:$B$110,0),13))</f>
        <v/>
      </c>
      <c r="N190" s="20" t="str">
        <f>IF(ISNA(INDEX($A$34:$T$110,MATCH($B190,$B$34:$B$110,0),14)),"",INDEX($A$34:$T$110,MATCH($B190,$B$34:$B$110,0),14))</f>
        <v/>
      </c>
      <c r="O190" s="20" t="str">
        <f>IF(ISNA(INDEX($A$34:$T$110,MATCH($B190,$B$34:$B$110,0),15)),"",INDEX($A$34:$T$110,MATCH($B190,$B$34:$B$110,0),15))</f>
        <v/>
      </c>
      <c r="P190" s="20" t="str">
        <f>IF(ISNA(INDEX($A$34:$T$110,MATCH($B190,$B$34:$B$110,0),16)),"",INDEX($A$34:$T$110,MATCH($B190,$B$34:$B$110,0),16))</f>
        <v/>
      </c>
      <c r="Q190" s="29" t="str">
        <f>IF(ISNA(INDEX($A$34:$T$110,MATCH($B190,$B$34:$B$110,0),17)),"",INDEX($A$34:$T$110,MATCH($B190,$B$34:$B$110,0),17))</f>
        <v/>
      </c>
      <c r="R190" s="29" t="str">
        <f>IF(ISNA(INDEX($A$34:$T$110,MATCH($B190,$B$34:$B$110,0),18)),"",INDEX($A$34:$T$110,MATCH($B190,$B$34:$B$110,0),18))</f>
        <v/>
      </c>
      <c r="S190" s="29" t="str">
        <f>IF(ISNA(INDEX($A$34:$T$110,MATCH($B190,$B$34:$B$110,0),19)),"",INDEX($A$34:$T$110,MATCH($B190,$B$34:$B$110,0),19))</f>
        <v/>
      </c>
      <c r="T190" s="19" t="s">
        <v>89</v>
      </c>
    </row>
    <row r="191" spans="1:20" hidden="1" x14ac:dyDescent="0.2">
      <c r="A191" s="32" t="str">
        <f>IF(ISNA(INDEX($A$34:$T$110,MATCH($B191,$B$34:$B$110,0),1)),"",INDEX($A$34:$T$110,MATCH($B191,$B$34:$B$110,0),1))</f>
        <v/>
      </c>
      <c r="B191" s="69"/>
      <c r="C191" s="69"/>
      <c r="D191" s="69"/>
      <c r="E191" s="69"/>
      <c r="F191" s="69"/>
      <c r="G191" s="69"/>
      <c r="H191" s="69"/>
      <c r="I191" s="69"/>
      <c r="J191" s="20" t="str">
        <f>IF(ISNA(INDEX($A$34:$T$110,MATCH($B191,$B$34:$B$110,0),10)),"",INDEX($A$34:$T$110,MATCH($B191,$B$34:$B$110,0),10))</f>
        <v/>
      </c>
      <c r="K191" s="20" t="str">
        <f>IF(ISNA(INDEX($A$34:$T$110,MATCH($B191,$B$34:$B$110,0),11)),"",INDEX($A$34:$T$110,MATCH($B191,$B$34:$B$110,0),11))</f>
        <v/>
      </c>
      <c r="L191" s="20" t="str">
        <f>IF(ISNA(INDEX($A$34:$T$110,MATCH($B191,$B$34:$B$110,0),12)),"",INDEX($A$34:$T$110,MATCH($B191,$B$34:$B$110,0),12))</f>
        <v/>
      </c>
      <c r="M191" s="20" t="str">
        <f>IF(ISNA(INDEX($A$34:$T$110,MATCH($B191,$B$34:$B$110,0),13)),"",INDEX($A$34:$T$110,MATCH($B191,$B$34:$B$110,0),13))</f>
        <v/>
      </c>
      <c r="N191" s="20" t="str">
        <f>IF(ISNA(INDEX($A$34:$T$110,MATCH($B191,$B$34:$B$110,0),14)),"",INDEX($A$34:$T$110,MATCH($B191,$B$34:$B$110,0),14))</f>
        <v/>
      </c>
      <c r="O191" s="20" t="str">
        <f>IF(ISNA(INDEX($A$34:$T$110,MATCH($B191,$B$34:$B$110,0),15)),"",INDEX($A$34:$T$110,MATCH($B191,$B$34:$B$110,0),15))</f>
        <v/>
      </c>
      <c r="P191" s="20" t="str">
        <f>IF(ISNA(INDEX($A$34:$T$110,MATCH($B191,$B$34:$B$110,0),16)),"",INDEX($A$34:$T$110,MATCH($B191,$B$34:$B$110,0),16))</f>
        <v/>
      </c>
      <c r="Q191" s="29" t="str">
        <f>IF(ISNA(INDEX($A$34:$T$110,MATCH($B191,$B$34:$B$110,0),17)),"",INDEX($A$34:$T$110,MATCH($B191,$B$34:$B$110,0),17))</f>
        <v/>
      </c>
      <c r="R191" s="29" t="str">
        <f>IF(ISNA(INDEX($A$34:$T$110,MATCH($B191,$B$34:$B$110,0),18)),"",INDEX($A$34:$T$110,MATCH($B191,$B$34:$B$110,0),18))</f>
        <v/>
      </c>
      <c r="S191" s="29" t="str">
        <f>IF(ISNA(INDEX($A$34:$T$110,MATCH($B191,$B$34:$B$110,0),19)),"",INDEX($A$34:$T$110,MATCH($B191,$B$34:$B$110,0),19))</f>
        <v/>
      </c>
      <c r="T191" s="19" t="s">
        <v>89</v>
      </c>
    </row>
    <row r="192" spans="1:20" hidden="1" x14ac:dyDescent="0.2">
      <c r="A192" s="21" t="s">
        <v>25</v>
      </c>
      <c r="B192" s="85"/>
      <c r="C192" s="85"/>
      <c r="D192" s="85"/>
      <c r="E192" s="85"/>
      <c r="F192" s="85"/>
      <c r="G192" s="85"/>
      <c r="H192" s="85"/>
      <c r="I192" s="85"/>
      <c r="J192" s="23">
        <f t="shared" ref="J192:P192" si="44">SUM(J188:J191)</f>
        <v>0</v>
      </c>
      <c r="K192" s="23">
        <f t="shared" si="44"/>
        <v>0</v>
      </c>
      <c r="L192" s="23">
        <f t="shared" si="44"/>
        <v>0</v>
      </c>
      <c r="M192" s="23">
        <f t="shared" si="44"/>
        <v>0</v>
      </c>
      <c r="N192" s="23">
        <f t="shared" si="44"/>
        <v>0</v>
      </c>
      <c r="O192" s="23">
        <f t="shared" si="44"/>
        <v>0</v>
      </c>
      <c r="P192" s="23">
        <f t="shared" si="44"/>
        <v>0</v>
      </c>
      <c r="Q192" s="21">
        <f>COUNTIF(Q188:Q191,"E")</f>
        <v>0</v>
      </c>
      <c r="R192" s="21">
        <f>COUNTIF(R188:R191,"C")</f>
        <v>0</v>
      </c>
      <c r="S192" s="21">
        <f>COUNTIF(S188:S191,"VP")</f>
        <v>0</v>
      </c>
      <c r="T192" s="22"/>
    </row>
    <row r="193" spans="1:34" ht="16.5" customHeight="1" x14ac:dyDescent="0.2">
      <c r="A193" s="86" t="s">
        <v>68</v>
      </c>
      <c r="B193" s="87"/>
      <c r="C193" s="87"/>
      <c r="D193" s="87"/>
      <c r="E193" s="87"/>
      <c r="F193" s="87"/>
      <c r="G193" s="87"/>
      <c r="H193" s="87"/>
      <c r="I193" s="88"/>
      <c r="J193" s="23">
        <f t="shared" ref="J193:S193" si="45">SUM(J186,J192)</f>
        <v>36</v>
      </c>
      <c r="K193" s="23">
        <f t="shared" si="45"/>
        <v>12</v>
      </c>
      <c r="L193" s="23">
        <f t="shared" si="45"/>
        <v>6</v>
      </c>
      <c r="M193" s="23">
        <f t="shared" si="45"/>
        <v>0</v>
      </c>
      <c r="N193" s="23">
        <f t="shared" si="45"/>
        <v>18</v>
      </c>
      <c r="O193" s="23">
        <f t="shared" si="45"/>
        <v>48</v>
      </c>
      <c r="P193" s="23">
        <f t="shared" si="45"/>
        <v>66</v>
      </c>
      <c r="Q193" s="23">
        <f t="shared" si="45"/>
        <v>6</v>
      </c>
      <c r="R193" s="23">
        <f t="shared" si="45"/>
        <v>0</v>
      </c>
      <c r="S193" s="23">
        <f t="shared" si="45"/>
        <v>0</v>
      </c>
      <c r="T193" s="28"/>
    </row>
    <row r="194" spans="1:34" x14ac:dyDescent="0.2">
      <c r="A194" s="89" t="s">
        <v>48</v>
      </c>
      <c r="B194" s="90"/>
      <c r="C194" s="90"/>
      <c r="D194" s="90"/>
      <c r="E194" s="90"/>
      <c r="F194" s="90"/>
      <c r="G194" s="90"/>
      <c r="H194" s="90"/>
      <c r="I194" s="90"/>
      <c r="J194" s="91"/>
      <c r="K194" s="23">
        <f t="shared" ref="K194:P194" si="46">K186*14+K192*12</f>
        <v>168</v>
      </c>
      <c r="L194" s="23">
        <f t="shared" si="46"/>
        <v>84</v>
      </c>
      <c r="M194" s="23">
        <f t="shared" si="46"/>
        <v>0</v>
      </c>
      <c r="N194" s="23">
        <f t="shared" si="46"/>
        <v>252</v>
      </c>
      <c r="O194" s="23">
        <f t="shared" si="46"/>
        <v>672</v>
      </c>
      <c r="P194" s="23">
        <f t="shared" si="46"/>
        <v>924</v>
      </c>
      <c r="Q194" s="73"/>
      <c r="R194" s="74"/>
      <c r="S194" s="74"/>
      <c r="T194" s="75"/>
    </row>
    <row r="195" spans="1:34" x14ac:dyDescent="0.2">
      <c r="A195" s="92"/>
      <c r="B195" s="93"/>
      <c r="C195" s="93"/>
      <c r="D195" s="93"/>
      <c r="E195" s="93"/>
      <c r="F195" s="93"/>
      <c r="G195" s="93"/>
      <c r="H195" s="93"/>
      <c r="I195" s="93"/>
      <c r="J195" s="94"/>
      <c r="K195" s="79">
        <f>SUM(K194:M194)</f>
        <v>252</v>
      </c>
      <c r="L195" s="80"/>
      <c r="M195" s="81"/>
      <c r="N195" s="82">
        <f>SUM(N194:O194)</f>
        <v>924</v>
      </c>
      <c r="O195" s="83"/>
      <c r="P195" s="84"/>
      <c r="Q195" s="76"/>
      <c r="R195" s="77"/>
      <c r="S195" s="77"/>
      <c r="T195" s="78"/>
    </row>
    <row r="197" spans="1:34" x14ac:dyDescent="0.2">
      <c r="B197" s="2"/>
      <c r="C197" s="2"/>
      <c r="D197" s="2"/>
      <c r="E197" s="2"/>
      <c r="F197" s="2"/>
      <c r="G197" s="2"/>
      <c r="M197" s="8"/>
      <c r="N197" s="8"/>
      <c r="O197" s="8"/>
      <c r="P197" s="8"/>
      <c r="Q197" s="8"/>
      <c r="R197" s="8"/>
      <c r="S197" s="8"/>
    </row>
    <row r="198" spans="1:34" x14ac:dyDescent="0.2">
      <c r="A198" s="95" t="s">
        <v>57</v>
      </c>
      <c r="B198" s="95"/>
    </row>
    <row r="199" spans="1:34" x14ac:dyDescent="0.2">
      <c r="A199" s="194" t="s">
        <v>27</v>
      </c>
      <c r="B199" s="196" t="s">
        <v>49</v>
      </c>
      <c r="C199" s="197"/>
      <c r="D199" s="197"/>
      <c r="E199" s="197"/>
      <c r="F199" s="197"/>
      <c r="G199" s="198"/>
      <c r="H199" s="196" t="s">
        <v>52</v>
      </c>
      <c r="I199" s="198"/>
      <c r="J199" s="202" t="s">
        <v>53</v>
      </c>
      <c r="K199" s="203"/>
      <c r="L199" s="203"/>
      <c r="M199" s="203"/>
      <c r="N199" s="203"/>
      <c r="O199" s="204"/>
      <c r="P199" s="196" t="s">
        <v>47</v>
      </c>
      <c r="Q199" s="198"/>
      <c r="R199" s="202" t="s">
        <v>54</v>
      </c>
      <c r="S199" s="203"/>
      <c r="T199" s="204"/>
      <c r="U199" s="43" t="s">
        <v>92</v>
      </c>
    </row>
    <row r="200" spans="1:34" x14ac:dyDescent="0.2">
      <c r="A200" s="195"/>
      <c r="B200" s="199"/>
      <c r="C200" s="200"/>
      <c r="D200" s="200"/>
      <c r="E200" s="200"/>
      <c r="F200" s="200"/>
      <c r="G200" s="201"/>
      <c r="H200" s="199"/>
      <c r="I200" s="201"/>
      <c r="J200" s="202" t="s">
        <v>34</v>
      </c>
      <c r="K200" s="204"/>
      <c r="L200" s="202" t="s">
        <v>7</v>
      </c>
      <c r="M200" s="204"/>
      <c r="N200" s="202" t="s">
        <v>31</v>
      </c>
      <c r="O200" s="204"/>
      <c r="P200" s="199"/>
      <c r="Q200" s="201"/>
      <c r="R200" s="35" t="s">
        <v>55</v>
      </c>
      <c r="S200" s="202" t="s">
        <v>56</v>
      </c>
      <c r="T200" s="204"/>
    </row>
    <row r="201" spans="1:34" x14ac:dyDescent="0.2">
      <c r="A201" s="35">
        <v>1</v>
      </c>
      <c r="B201" s="202" t="s">
        <v>50</v>
      </c>
      <c r="C201" s="203"/>
      <c r="D201" s="203"/>
      <c r="E201" s="203"/>
      <c r="F201" s="203"/>
      <c r="G201" s="204"/>
      <c r="H201" s="209">
        <f>J201</f>
        <v>742</v>
      </c>
      <c r="I201" s="209"/>
      <c r="J201" s="210">
        <f>SUM((N42+N63+N77)*14+(N88*12)-J202)</f>
        <v>742</v>
      </c>
      <c r="K201" s="211"/>
      <c r="L201" s="210">
        <f>SUM((O42+O63+O77)*14+(O88*12)-L202)</f>
        <v>1744</v>
      </c>
      <c r="M201" s="211"/>
      <c r="N201" s="212">
        <f>SUM(J201:M201)</f>
        <v>2486</v>
      </c>
      <c r="O201" s="213"/>
      <c r="P201" s="214">
        <f>H201/H203</f>
        <v>0.82079646017699115</v>
      </c>
      <c r="Q201" s="215"/>
      <c r="R201" s="36">
        <f>J42+J63-R202</f>
        <v>48</v>
      </c>
      <c r="S201" s="216">
        <f>J77+J88-S202</f>
        <v>49</v>
      </c>
      <c r="T201" s="217"/>
    </row>
    <row r="202" spans="1:34" x14ac:dyDescent="0.2">
      <c r="A202" s="35">
        <v>2</v>
      </c>
      <c r="B202" s="202" t="s">
        <v>51</v>
      </c>
      <c r="C202" s="203"/>
      <c r="D202" s="203"/>
      <c r="E202" s="203"/>
      <c r="F202" s="203"/>
      <c r="G202" s="204"/>
      <c r="H202" s="209">
        <f>J202</f>
        <v>162</v>
      </c>
      <c r="I202" s="209"/>
      <c r="J202" s="218">
        <f>N108</f>
        <v>162</v>
      </c>
      <c r="K202" s="219"/>
      <c r="L202" s="218">
        <f>O108</f>
        <v>428</v>
      </c>
      <c r="M202" s="219"/>
      <c r="N202" s="220">
        <f>SUM(J202:M202)</f>
        <v>590</v>
      </c>
      <c r="O202" s="213"/>
      <c r="P202" s="214">
        <f>H202/H203</f>
        <v>0.17920353982300885</v>
      </c>
      <c r="Q202" s="215"/>
      <c r="R202" s="18">
        <v>12</v>
      </c>
      <c r="S202" s="221">
        <v>11</v>
      </c>
      <c r="T202" s="222"/>
      <c r="U202" s="98" t="str">
        <f>IF(N202=P108,"Corect","Nu corespunde cu tabelul de opționale")</f>
        <v>Corect</v>
      </c>
      <c r="V202" s="99"/>
      <c r="W202" s="99"/>
      <c r="X202" s="99"/>
    </row>
    <row r="203" spans="1:34" x14ac:dyDescent="0.2">
      <c r="A203" s="202" t="s">
        <v>25</v>
      </c>
      <c r="B203" s="203"/>
      <c r="C203" s="203"/>
      <c r="D203" s="203"/>
      <c r="E203" s="203"/>
      <c r="F203" s="203"/>
      <c r="G203" s="204"/>
      <c r="H203" s="177">
        <f>SUM(H201:I202)</f>
        <v>904</v>
      </c>
      <c r="I203" s="177"/>
      <c r="J203" s="177">
        <f>SUM(J201:K202)</f>
        <v>904</v>
      </c>
      <c r="K203" s="177"/>
      <c r="L203" s="129">
        <f>SUM(L201:M202)</f>
        <v>2172</v>
      </c>
      <c r="M203" s="131"/>
      <c r="N203" s="129">
        <f>SUM(N201:O202)</f>
        <v>3076</v>
      </c>
      <c r="O203" s="131"/>
      <c r="P203" s="205">
        <f>SUM(P201:Q202)</f>
        <v>1</v>
      </c>
      <c r="Q203" s="206"/>
      <c r="R203" s="37">
        <f>SUM(R201:R202)</f>
        <v>60</v>
      </c>
      <c r="S203" s="207">
        <f>SUM(S201:T202)</f>
        <v>60</v>
      </c>
      <c r="T203" s="208"/>
    </row>
    <row r="206" spans="1:34" x14ac:dyDescent="0.2">
      <c r="A206" s="64" t="s">
        <v>75</v>
      </c>
      <c r="B206" s="64"/>
      <c r="C206" s="64"/>
      <c r="D206" s="64"/>
      <c r="E206" s="64"/>
      <c r="F206" s="64"/>
      <c r="G206" s="64"/>
      <c r="H206" s="64"/>
      <c r="I206" s="64"/>
      <c r="J206" s="64"/>
      <c r="K206" s="64"/>
      <c r="L206" s="64"/>
      <c r="M206" s="64"/>
      <c r="N206" s="64"/>
      <c r="O206" s="64"/>
      <c r="P206" s="64"/>
      <c r="Q206" s="64"/>
      <c r="R206" s="64"/>
      <c r="S206" s="64"/>
      <c r="T206" s="64"/>
    </row>
    <row r="207" spans="1:34" hidden="1" x14ac:dyDescent="0.2"/>
    <row r="208" spans="1:34" ht="12.75" hidden="1" customHeight="1" x14ac:dyDescent="0.2">
      <c r="A208" s="65" t="s">
        <v>69</v>
      </c>
      <c r="B208" s="65"/>
      <c r="C208" s="65"/>
      <c r="D208" s="65"/>
      <c r="E208" s="65"/>
      <c r="F208" s="65"/>
      <c r="G208" s="65"/>
      <c r="H208" s="65"/>
      <c r="I208" s="65"/>
      <c r="J208" s="65"/>
      <c r="K208" s="65"/>
      <c r="L208" s="65"/>
      <c r="M208" s="65"/>
      <c r="N208" s="65"/>
      <c r="O208" s="65"/>
      <c r="P208" s="65"/>
      <c r="Q208" s="65"/>
      <c r="R208" s="65"/>
      <c r="S208" s="65"/>
      <c r="T208" s="65"/>
      <c r="U208" s="223" t="s">
        <v>93</v>
      </c>
      <c r="V208" s="134"/>
      <c r="W208" s="134"/>
      <c r="X208" s="134"/>
      <c r="Y208" s="134"/>
      <c r="Z208" s="134"/>
      <c r="AA208" s="134"/>
      <c r="AB208" s="134"/>
      <c r="AC208" s="134"/>
      <c r="AD208" s="134"/>
      <c r="AE208" s="134"/>
      <c r="AF208" s="134"/>
      <c r="AG208" s="134"/>
      <c r="AH208" s="134"/>
    </row>
    <row r="209" spans="1:34" ht="20.25" hidden="1" customHeight="1" x14ac:dyDescent="0.2">
      <c r="A209" s="65" t="s">
        <v>27</v>
      </c>
      <c r="B209" s="65" t="s">
        <v>26</v>
      </c>
      <c r="C209" s="65"/>
      <c r="D209" s="65"/>
      <c r="E209" s="65"/>
      <c r="F209" s="65"/>
      <c r="G209" s="65"/>
      <c r="H209" s="65"/>
      <c r="I209" s="65"/>
      <c r="J209" s="66" t="s">
        <v>40</v>
      </c>
      <c r="K209" s="66" t="s">
        <v>24</v>
      </c>
      <c r="L209" s="66"/>
      <c r="M209" s="66"/>
      <c r="N209" s="66" t="s">
        <v>41</v>
      </c>
      <c r="O209" s="67"/>
      <c r="P209" s="67"/>
      <c r="Q209" s="66" t="s">
        <v>23</v>
      </c>
      <c r="R209" s="66"/>
      <c r="S209" s="66"/>
      <c r="T209" s="66" t="s">
        <v>22</v>
      </c>
      <c r="U209" s="134"/>
      <c r="V209" s="134"/>
      <c r="W209" s="134"/>
      <c r="X209" s="134"/>
      <c r="Y209" s="134"/>
      <c r="Z209" s="134"/>
      <c r="AA209" s="134"/>
      <c r="AB209" s="134"/>
      <c r="AC209" s="134"/>
      <c r="AD209" s="134"/>
      <c r="AE209" s="134"/>
      <c r="AF209" s="134"/>
      <c r="AG209" s="134"/>
      <c r="AH209" s="134"/>
    </row>
    <row r="210" spans="1:34" hidden="1" x14ac:dyDescent="0.2">
      <c r="A210" s="65"/>
      <c r="B210" s="65"/>
      <c r="C210" s="65"/>
      <c r="D210" s="65"/>
      <c r="E210" s="65"/>
      <c r="F210" s="65"/>
      <c r="G210" s="65"/>
      <c r="H210" s="65"/>
      <c r="I210" s="65"/>
      <c r="J210" s="66"/>
      <c r="K210" s="5" t="s">
        <v>28</v>
      </c>
      <c r="L210" s="5" t="s">
        <v>29</v>
      </c>
      <c r="M210" s="5" t="s">
        <v>30</v>
      </c>
      <c r="N210" s="5" t="s">
        <v>34</v>
      </c>
      <c r="O210" s="5" t="s">
        <v>7</v>
      </c>
      <c r="P210" s="5" t="s">
        <v>31</v>
      </c>
      <c r="Q210" s="5" t="s">
        <v>32</v>
      </c>
      <c r="R210" s="5" t="s">
        <v>28</v>
      </c>
      <c r="S210" s="5" t="s">
        <v>33</v>
      </c>
      <c r="T210" s="66"/>
      <c r="U210" s="134"/>
      <c r="V210" s="134"/>
      <c r="W210" s="134"/>
      <c r="X210" s="134"/>
      <c r="Y210" s="134"/>
      <c r="Z210" s="134"/>
      <c r="AA210" s="134"/>
      <c r="AB210" s="134"/>
      <c r="AC210" s="134"/>
      <c r="AD210" s="134"/>
      <c r="AE210" s="134"/>
      <c r="AF210" s="134"/>
      <c r="AG210" s="134"/>
      <c r="AH210" s="134"/>
    </row>
    <row r="211" spans="1:34" hidden="1" x14ac:dyDescent="0.2">
      <c r="A211" s="252" t="s">
        <v>70</v>
      </c>
      <c r="B211" s="252"/>
      <c r="C211" s="252"/>
      <c r="D211" s="252"/>
      <c r="E211" s="252"/>
      <c r="F211" s="252"/>
      <c r="G211" s="252"/>
      <c r="H211" s="252"/>
      <c r="I211" s="252"/>
      <c r="J211" s="252"/>
      <c r="K211" s="252"/>
      <c r="L211" s="252"/>
      <c r="M211" s="252"/>
      <c r="N211" s="252"/>
      <c r="O211" s="252"/>
      <c r="P211" s="252"/>
      <c r="Q211" s="252"/>
      <c r="R211" s="252"/>
      <c r="S211" s="252"/>
      <c r="T211" s="252"/>
      <c r="U211" s="134"/>
      <c r="V211" s="134"/>
      <c r="W211" s="134"/>
      <c r="X211" s="134"/>
      <c r="Y211" s="134"/>
      <c r="Z211" s="134"/>
      <c r="AA211" s="134"/>
      <c r="AB211" s="134"/>
      <c r="AC211" s="134"/>
      <c r="AD211" s="134"/>
      <c r="AE211" s="134"/>
      <c r="AF211" s="134"/>
      <c r="AG211" s="134"/>
      <c r="AH211" s="134"/>
    </row>
    <row r="212" spans="1:34" ht="28.5" hidden="1" customHeight="1" x14ac:dyDescent="0.2">
      <c r="A212" s="44" t="s">
        <v>64</v>
      </c>
      <c r="B212" s="251" t="s">
        <v>95</v>
      </c>
      <c r="C212" s="251"/>
      <c r="D212" s="251"/>
      <c r="E212" s="251"/>
      <c r="F212" s="251"/>
      <c r="G212" s="251"/>
      <c r="H212" s="251"/>
      <c r="I212" s="251"/>
      <c r="J212" s="38">
        <v>5</v>
      </c>
      <c r="K212" s="38">
        <v>2</v>
      </c>
      <c r="L212" s="38">
        <v>1</v>
      </c>
      <c r="M212" s="38">
        <v>0</v>
      </c>
      <c r="N212" s="45">
        <f>K212+L212+M212</f>
        <v>3</v>
      </c>
      <c r="O212" s="45">
        <f>P212-N212</f>
        <v>6</v>
      </c>
      <c r="P212" s="45">
        <f>ROUND(PRODUCT(J212,25)/14,0)</f>
        <v>9</v>
      </c>
      <c r="Q212" s="38" t="s">
        <v>32</v>
      </c>
      <c r="R212" s="38"/>
      <c r="S212" s="38"/>
      <c r="T212" s="38" t="s">
        <v>37</v>
      </c>
      <c r="U212" s="134"/>
      <c r="V212" s="134"/>
      <c r="W212" s="134"/>
      <c r="X212" s="134"/>
      <c r="Y212" s="134"/>
      <c r="Z212" s="134"/>
      <c r="AA212" s="134"/>
      <c r="AB212" s="134"/>
      <c r="AC212" s="134"/>
      <c r="AD212" s="134"/>
      <c r="AE212" s="134"/>
      <c r="AF212" s="134"/>
      <c r="AG212" s="134"/>
      <c r="AH212" s="134"/>
    </row>
    <row r="213" spans="1:34" ht="24" hidden="1" customHeight="1" x14ac:dyDescent="0.2">
      <c r="A213" s="44" t="s">
        <v>65</v>
      </c>
      <c r="B213" s="251" t="s">
        <v>96</v>
      </c>
      <c r="C213" s="251"/>
      <c r="D213" s="251"/>
      <c r="E213" s="251"/>
      <c r="F213" s="251"/>
      <c r="G213" s="251"/>
      <c r="H213" s="251"/>
      <c r="I213" s="251"/>
      <c r="J213" s="38">
        <v>5</v>
      </c>
      <c r="K213" s="38">
        <v>2</v>
      </c>
      <c r="L213" s="38">
        <v>1</v>
      </c>
      <c r="M213" s="38">
        <v>0</v>
      </c>
      <c r="N213" s="45">
        <f>K213+L213+M213</f>
        <v>3</v>
      </c>
      <c r="O213" s="45">
        <f>P213-N213</f>
        <v>6</v>
      </c>
      <c r="P213" s="45">
        <f>ROUND(PRODUCT(J213,25)/14,0)</f>
        <v>9</v>
      </c>
      <c r="Q213" s="38" t="s">
        <v>32</v>
      </c>
      <c r="R213" s="38"/>
      <c r="S213" s="38"/>
      <c r="T213" s="38" t="s">
        <v>37</v>
      </c>
      <c r="U213" s="134"/>
      <c r="V213" s="134"/>
      <c r="W213" s="134"/>
      <c r="X213" s="134"/>
      <c r="Y213" s="134"/>
      <c r="Z213" s="134"/>
      <c r="AA213" s="134"/>
      <c r="AB213" s="134"/>
      <c r="AC213" s="134"/>
      <c r="AD213" s="134"/>
      <c r="AE213" s="134"/>
      <c r="AF213" s="134"/>
      <c r="AG213" s="134"/>
      <c r="AH213" s="134"/>
    </row>
    <row r="214" spans="1:34" hidden="1" x14ac:dyDescent="0.2">
      <c r="A214" s="224" t="s">
        <v>71</v>
      </c>
      <c r="B214" s="225"/>
      <c r="C214" s="225"/>
      <c r="D214" s="225"/>
      <c r="E214" s="225"/>
      <c r="F214" s="225"/>
      <c r="G214" s="225"/>
      <c r="H214" s="225"/>
      <c r="I214" s="225"/>
      <c r="J214" s="225"/>
      <c r="K214" s="225"/>
      <c r="L214" s="225"/>
      <c r="M214" s="225"/>
      <c r="N214" s="225"/>
      <c r="O214" s="225"/>
      <c r="P214" s="225"/>
      <c r="Q214" s="225"/>
      <c r="R214" s="225"/>
      <c r="S214" s="225"/>
      <c r="T214" s="226"/>
      <c r="U214" s="134"/>
      <c r="V214" s="134"/>
      <c r="W214" s="134"/>
      <c r="X214" s="134"/>
      <c r="Y214" s="134"/>
      <c r="Z214" s="134"/>
      <c r="AA214" s="134"/>
      <c r="AB214" s="134"/>
      <c r="AC214" s="134"/>
      <c r="AD214" s="134"/>
      <c r="AE214" s="134"/>
      <c r="AF214" s="134"/>
      <c r="AG214" s="134"/>
      <c r="AH214" s="134"/>
    </row>
    <row r="215" spans="1:34" ht="60" hidden="1" customHeight="1" x14ac:dyDescent="0.2">
      <c r="A215" s="44" t="s">
        <v>66</v>
      </c>
      <c r="B215" s="227" t="s">
        <v>97</v>
      </c>
      <c r="C215" s="228"/>
      <c r="D215" s="228"/>
      <c r="E215" s="228"/>
      <c r="F215" s="228"/>
      <c r="G215" s="228"/>
      <c r="H215" s="228"/>
      <c r="I215" s="229"/>
      <c r="J215" s="38">
        <v>5</v>
      </c>
      <c r="K215" s="38">
        <v>2</v>
      </c>
      <c r="L215" s="38">
        <v>1</v>
      </c>
      <c r="M215" s="38">
        <v>0</v>
      </c>
      <c r="N215" s="45">
        <f>K215+L215+M215</f>
        <v>3</v>
      </c>
      <c r="O215" s="45">
        <f>P215-N215</f>
        <v>6</v>
      </c>
      <c r="P215" s="45">
        <f>ROUND(PRODUCT(J215,25)/14,0)</f>
        <v>9</v>
      </c>
      <c r="Q215" s="38" t="s">
        <v>32</v>
      </c>
      <c r="R215" s="38"/>
      <c r="S215" s="38"/>
      <c r="T215" s="38" t="s">
        <v>76</v>
      </c>
      <c r="U215" s="134"/>
      <c r="V215" s="134"/>
      <c r="W215" s="134"/>
      <c r="X215" s="134"/>
      <c r="Y215" s="134"/>
      <c r="Z215" s="134"/>
      <c r="AA215" s="134"/>
      <c r="AB215" s="134"/>
      <c r="AC215" s="134"/>
      <c r="AD215" s="134"/>
      <c r="AE215" s="134"/>
      <c r="AF215" s="134"/>
      <c r="AG215" s="134"/>
      <c r="AH215" s="134"/>
    </row>
    <row r="216" spans="1:34" ht="15" hidden="1" customHeight="1" x14ac:dyDescent="0.2">
      <c r="A216" s="44" t="s">
        <v>67</v>
      </c>
      <c r="B216" s="227" t="s">
        <v>98</v>
      </c>
      <c r="C216" s="228"/>
      <c r="D216" s="228"/>
      <c r="E216" s="228"/>
      <c r="F216" s="228"/>
      <c r="G216" s="228"/>
      <c r="H216" s="228"/>
      <c r="I216" s="229"/>
      <c r="J216" s="38">
        <v>5</v>
      </c>
      <c r="K216" s="38">
        <v>1</v>
      </c>
      <c r="L216" s="38">
        <v>2</v>
      </c>
      <c r="M216" s="38">
        <v>0</v>
      </c>
      <c r="N216" s="45">
        <f>K216+L216+M216</f>
        <v>3</v>
      </c>
      <c r="O216" s="45">
        <f>P216-N216</f>
        <v>6</v>
      </c>
      <c r="P216" s="45">
        <f>ROUND(PRODUCT(J216,25)/14,0)</f>
        <v>9</v>
      </c>
      <c r="Q216" s="38" t="s">
        <v>32</v>
      </c>
      <c r="R216" s="38"/>
      <c r="S216" s="38"/>
      <c r="T216" s="38" t="s">
        <v>77</v>
      </c>
      <c r="U216" s="134"/>
      <c r="V216" s="134"/>
      <c r="W216" s="134"/>
      <c r="X216" s="134"/>
      <c r="Y216" s="134"/>
      <c r="Z216" s="134"/>
      <c r="AA216" s="134"/>
      <c r="AB216" s="134"/>
      <c r="AC216" s="134"/>
      <c r="AD216" s="134"/>
      <c r="AE216" s="134"/>
      <c r="AF216" s="134"/>
      <c r="AG216" s="134"/>
      <c r="AH216" s="134"/>
    </row>
    <row r="217" spans="1:34" hidden="1" x14ac:dyDescent="0.2">
      <c r="A217" s="224" t="s">
        <v>72</v>
      </c>
      <c r="B217" s="225"/>
      <c r="C217" s="225"/>
      <c r="D217" s="225"/>
      <c r="E217" s="225"/>
      <c r="F217" s="225"/>
      <c r="G217" s="225"/>
      <c r="H217" s="225"/>
      <c r="I217" s="225"/>
      <c r="J217" s="225"/>
      <c r="K217" s="225"/>
      <c r="L217" s="225"/>
      <c r="M217" s="225"/>
      <c r="N217" s="225"/>
      <c r="O217" s="225"/>
      <c r="P217" s="225"/>
      <c r="Q217" s="225"/>
      <c r="R217" s="225"/>
      <c r="S217" s="225"/>
      <c r="T217" s="226"/>
      <c r="U217" s="134"/>
      <c r="V217" s="134"/>
      <c r="W217" s="134"/>
      <c r="X217" s="134"/>
      <c r="Y217" s="134"/>
      <c r="Z217" s="134"/>
      <c r="AA217" s="134"/>
      <c r="AB217" s="134"/>
      <c r="AC217" s="134"/>
      <c r="AD217" s="134"/>
      <c r="AE217" s="134"/>
      <c r="AF217" s="134"/>
      <c r="AG217" s="134"/>
      <c r="AH217" s="134"/>
    </row>
    <row r="218" spans="1:34" ht="40.5" hidden="1" customHeight="1" x14ac:dyDescent="0.2">
      <c r="A218" s="44" t="s">
        <v>78</v>
      </c>
      <c r="B218" s="253" t="s">
        <v>99</v>
      </c>
      <c r="C218" s="254"/>
      <c r="D218" s="254"/>
      <c r="E218" s="254"/>
      <c r="F218" s="254"/>
      <c r="G218" s="254"/>
      <c r="H218" s="254"/>
      <c r="I218" s="255"/>
      <c r="J218" s="38">
        <v>5</v>
      </c>
      <c r="K218" s="38">
        <v>0</v>
      </c>
      <c r="L218" s="38">
        <v>0</v>
      </c>
      <c r="M218" s="38">
        <v>3</v>
      </c>
      <c r="N218" s="45">
        <f>K218+L218+M218</f>
        <v>3</v>
      </c>
      <c r="O218" s="45">
        <f>P218-N218</f>
        <v>6</v>
      </c>
      <c r="P218" s="45">
        <f>ROUND(PRODUCT(J218,25)/14,0)</f>
        <v>9</v>
      </c>
      <c r="Q218" s="38"/>
      <c r="R218" s="38" t="s">
        <v>28</v>
      </c>
      <c r="S218" s="38"/>
      <c r="T218" s="38" t="s">
        <v>76</v>
      </c>
      <c r="U218" s="134"/>
      <c r="V218" s="134"/>
      <c r="W218" s="134"/>
      <c r="X218" s="134"/>
      <c r="Y218" s="134"/>
      <c r="Z218" s="134"/>
      <c r="AA218" s="134"/>
      <c r="AB218" s="134"/>
      <c r="AC218" s="134"/>
      <c r="AD218" s="134"/>
      <c r="AE218" s="134"/>
      <c r="AF218" s="134"/>
      <c r="AG218" s="134"/>
      <c r="AH218" s="134"/>
    </row>
    <row r="219" spans="1:34" ht="18" hidden="1" customHeight="1" x14ac:dyDescent="0.2">
      <c r="A219" s="44" t="s">
        <v>79</v>
      </c>
      <c r="B219" s="227" t="s">
        <v>100</v>
      </c>
      <c r="C219" s="228"/>
      <c r="D219" s="228"/>
      <c r="E219" s="228"/>
      <c r="F219" s="228"/>
      <c r="G219" s="228"/>
      <c r="H219" s="228"/>
      <c r="I219" s="229"/>
      <c r="J219" s="38">
        <v>5</v>
      </c>
      <c r="K219" s="38">
        <v>1</v>
      </c>
      <c r="L219" s="38">
        <v>2</v>
      </c>
      <c r="M219" s="38">
        <v>0</v>
      </c>
      <c r="N219" s="45">
        <f>K219+L219+M219</f>
        <v>3</v>
      </c>
      <c r="O219" s="45">
        <f>P219-N219</f>
        <v>6</v>
      </c>
      <c r="P219" s="45">
        <f>ROUND(PRODUCT(J219,25)/14,0)</f>
        <v>9</v>
      </c>
      <c r="Q219" s="38" t="s">
        <v>32</v>
      </c>
      <c r="R219" s="38"/>
      <c r="S219" s="38"/>
      <c r="T219" s="38" t="s">
        <v>77</v>
      </c>
      <c r="U219" s="134"/>
      <c r="V219" s="134"/>
      <c r="W219" s="134"/>
      <c r="X219" s="134"/>
      <c r="Y219" s="134"/>
      <c r="Z219" s="134"/>
      <c r="AA219" s="134"/>
      <c r="AB219" s="134"/>
      <c r="AC219" s="134"/>
      <c r="AD219" s="134"/>
      <c r="AE219" s="134"/>
      <c r="AF219" s="134"/>
      <c r="AG219" s="134"/>
      <c r="AH219" s="134"/>
    </row>
    <row r="220" spans="1:34" hidden="1" x14ac:dyDescent="0.2">
      <c r="A220" s="230" t="s">
        <v>73</v>
      </c>
      <c r="B220" s="231"/>
      <c r="C220" s="231"/>
      <c r="D220" s="231"/>
      <c r="E220" s="231"/>
      <c r="F220" s="231"/>
      <c r="G220" s="231"/>
      <c r="H220" s="231"/>
      <c r="I220" s="231"/>
      <c r="J220" s="231"/>
      <c r="K220" s="231"/>
      <c r="L220" s="231"/>
      <c r="M220" s="231"/>
      <c r="N220" s="231"/>
      <c r="O220" s="231"/>
      <c r="P220" s="231"/>
      <c r="Q220" s="231"/>
      <c r="R220" s="231"/>
      <c r="S220" s="231"/>
      <c r="T220" s="232"/>
      <c r="U220" s="134"/>
      <c r="V220" s="134"/>
      <c r="W220" s="134"/>
      <c r="X220" s="134"/>
      <c r="Y220" s="134"/>
      <c r="Z220" s="134"/>
      <c r="AA220" s="134"/>
      <c r="AB220" s="134"/>
      <c r="AC220" s="134"/>
      <c r="AD220" s="134"/>
      <c r="AE220" s="134"/>
      <c r="AF220" s="134"/>
      <c r="AG220" s="134"/>
      <c r="AH220" s="134"/>
    </row>
    <row r="221" spans="1:34" ht="18.75" hidden="1" customHeight="1" x14ac:dyDescent="0.2">
      <c r="A221" s="44"/>
      <c r="B221" s="227" t="s">
        <v>101</v>
      </c>
      <c r="C221" s="228"/>
      <c r="D221" s="228"/>
      <c r="E221" s="228"/>
      <c r="F221" s="228"/>
      <c r="G221" s="228"/>
      <c r="H221" s="228"/>
      <c r="I221" s="229"/>
      <c r="J221" s="38">
        <v>5</v>
      </c>
      <c r="K221" s="38"/>
      <c r="L221" s="38"/>
      <c r="M221" s="38"/>
      <c r="N221" s="45"/>
      <c r="O221" s="45"/>
      <c r="P221" s="45"/>
      <c r="Q221" s="38"/>
      <c r="R221" s="38"/>
      <c r="S221" s="38"/>
      <c r="T221" s="46"/>
      <c r="U221" s="134"/>
      <c r="V221" s="134"/>
      <c r="W221" s="134"/>
      <c r="X221" s="134"/>
      <c r="Y221" s="134"/>
      <c r="Z221" s="134"/>
      <c r="AA221" s="134"/>
      <c r="AB221" s="134"/>
      <c r="AC221" s="134"/>
      <c r="AD221" s="134"/>
      <c r="AE221" s="134"/>
      <c r="AF221" s="134"/>
      <c r="AG221" s="134"/>
      <c r="AH221" s="134"/>
    </row>
    <row r="222" spans="1:34" ht="20.25" hidden="1" customHeight="1" x14ac:dyDescent="0.2">
      <c r="A222" s="233" t="s">
        <v>68</v>
      </c>
      <c r="B222" s="234"/>
      <c r="C222" s="234"/>
      <c r="D222" s="234"/>
      <c r="E222" s="234"/>
      <c r="F222" s="234"/>
      <c r="G222" s="234"/>
      <c r="H222" s="234"/>
      <c r="I222" s="235"/>
      <c r="J222" s="39">
        <f>SUM(J212:J213,J215:J216,J218:J219,J221)</f>
        <v>35</v>
      </c>
      <c r="K222" s="39">
        <f t="shared" ref="K222:P222" si="47">SUM(K212:K213,K215:K216,K218:K219,K221)</f>
        <v>8</v>
      </c>
      <c r="L222" s="39">
        <f t="shared" si="47"/>
        <v>7</v>
      </c>
      <c r="M222" s="39">
        <f t="shared" si="47"/>
        <v>3</v>
      </c>
      <c r="N222" s="39">
        <f t="shared" si="47"/>
        <v>18</v>
      </c>
      <c r="O222" s="39">
        <f t="shared" si="47"/>
        <v>36</v>
      </c>
      <c r="P222" s="39">
        <f t="shared" si="47"/>
        <v>54</v>
      </c>
      <c r="Q222" s="41">
        <f>COUNTIF(Q212:Q213,"E")+COUNTIF(Q215:Q216,"E")+COUNTIF(Q218:Q219,"E")+COUNTIF(Q221,"E")</f>
        <v>5</v>
      </c>
      <c r="R222" s="41">
        <f>COUNTIF(R212:R213,"C")+COUNTIF(R215:R216,"C")+COUNTIF(R218:R219,"C")+COUNTIF(R221,"C")</f>
        <v>1</v>
      </c>
      <c r="S222" s="41">
        <f>COUNTIF(S212:S213,"VP")+COUNTIF(S215:S216,"VP")+COUNTIF(S218:S219,"VP")+COUNTIF(S221,"VP")</f>
        <v>0</v>
      </c>
      <c r="T222" s="40"/>
      <c r="U222" s="134"/>
      <c r="V222" s="134"/>
      <c r="W222" s="134"/>
      <c r="X222" s="134"/>
      <c r="Y222" s="134"/>
      <c r="Z222" s="134"/>
      <c r="AA222" s="134"/>
      <c r="AB222" s="134"/>
      <c r="AC222" s="134"/>
      <c r="AD222" s="134"/>
      <c r="AE222" s="134"/>
      <c r="AF222" s="134"/>
      <c r="AG222" s="134"/>
      <c r="AH222" s="134"/>
    </row>
    <row r="223" spans="1:34" ht="19.5" hidden="1" customHeight="1" x14ac:dyDescent="0.2">
      <c r="A223" s="236" t="s">
        <v>48</v>
      </c>
      <c r="B223" s="237"/>
      <c r="C223" s="237"/>
      <c r="D223" s="237"/>
      <c r="E223" s="237"/>
      <c r="F223" s="237"/>
      <c r="G223" s="237"/>
      <c r="H223" s="237"/>
      <c r="I223" s="237"/>
      <c r="J223" s="238"/>
      <c r="K223" s="39">
        <f>SUM(K212:K213,K215:K216,K218:K219)*14</f>
        <v>112</v>
      </c>
      <c r="L223" s="39">
        <f t="shared" ref="L223:P223" si="48">SUM(L212:L213,L215:L216,L218:L219)*14</f>
        <v>98</v>
      </c>
      <c r="M223" s="39">
        <f t="shared" si="48"/>
        <v>42</v>
      </c>
      <c r="N223" s="39">
        <f t="shared" si="48"/>
        <v>252</v>
      </c>
      <c r="O223" s="39">
        <f t="shared" si="48"/>
        <v>504</v>
      </c>
      <c r="P223" s="39">
        <f t="shared" si="48"/>
        <v>756</v>
      </c>
      <c r="Q223" s="242"/>
      <c r="R223" s="243"/>
      <c r="S223" s="243"/>
      <c r="T223" s="244"/>
      <c r="U223" s="134"/>
      <c r="V223" s="134"/>
      <c r="W223" s="134"/>
      <c r="X223" s="134"/>
      <c r="Y223" s="134"/>
      <c r="Z223" s="134"/>
      <c r="AA223" s="134"/>
      <c r="AB223" s="134"/>
      <c r="AC223" s="134"/>
      <c r="AD223" s="134"/>
      <c r="AE223" s="134"/>
      <c r="AF223" s="134"/>
      <c r="AG223" s="134"/>
      <c r="AH223" s="134"/>
    </row>
    <row r="224" spans="1:34" ht="20.25" hidden="1" customHeight="1" x14ac:dyDescent="0.2">
      <c r="A224" s="239"/>
      <c r="B224" s="240"/>
      <c r="C224" s="240"/>
      <c r="D224" s="240"/>
      <c r="E224" s="240"/>
      <c r="F224" s="240"/>
      <c r="G224" s="240"/>
      <c r="H224" s="240"/>
      <c r="I224" s="240"/>
      <c r="J224" s="241"/>
      <c r="K224" s="248">
        <f>SUM(K223:M223)</f>
        <v>252</v>
      </c>
      <c r="L224" s="249"/>
      <c r="M224" s="250"/>
      <c r="N224" s="248">
        <f>SUM(N223:O223)</f>
        <v>756</v>
      </c>
      <c r="O224" s="249"/>
      <c r="P224" s="250"/>
      <c r="Q224" s="245"/>
      <c r="R224" s="246"/>
      <c r="S224" s="246"/>
      <c r="T224" s="247"/>
      <c r="U224" s="134"/>
      <c r="V224" s="134"/>
      <c r="W224" s="134"/>
      <c r="X224" s="134"/>
      <c r="Y224" s="134"/>
      <c r="Z224" s="134"/>
      <c r="AA224" s="134"/>
      <c r="AB224" s="134"/>
      <c r="AC224" s="134"/>
      <c r="AD224" s="134"/>
      <c r="AE224" s="134"/>
      <c r="AF224" s="134"/>
      <c r="AG224" s="134"/>
      <c r="AH224" s="134"/>
    </row>
    <row r="225" spans="1:34" hidden="1" x14ac:dyDescent="0.2">
      <c r="U225" s="134"/>
      <c r="V225" s="134"/>
      <c r="W225" s="134"/>
      <c r="X225" s="134"/>
      <c r="Y225" s="134"/>
      <c r="Z225" s="134"/>
      <c r="AA225" s="134"/>
      <c r="AB225" s="134"/>
      <c r="AC225" s="134"/>
      <c r="AD225" s="134"/>
      <c r="AE225" s="134"/>
      <c r="AF225" s="134"/>
      <c r="AG225" s="134"/>
      <c r="AH225" s="134"/>
    </row>
    <row r="226" spans="1:34" hidden="1" x14ac:dyDescent="0.2">
      <c r="A226" s="256" t="s">
        <v>80</v>
      </c>
      <c r="B226" s="256"/>
      <c r="C226" s="256"/>
      <c r="D226" s="256"/>
      <c r="E226" s="256"/>
      <c r="F226" s="256"/>
      <c r="G226" s="256"/>
      <c r="H226" s="256"/>
      <c r="I226" s="256"/>
      <c r="J226" s="256"/>
      <c r="K226" s="256"/>
      <c r="L226" s="256"/>
      <c r="M226" s="256"/>
      <c r="N226" s="256"/>
      <c r="O226" s="256"/>
      <c r="P226" s="256"/>
      <c r="Q226" s="256"/>
      <c r="R226" s="256"/>
      <c r="S226" s="256"/>
      <c r="T226" s="256"/>
      <c r="U226" s="134"/>
      <c r="V226" s="134"/>
      <c r="W226" s="134"/>
      <c r="X226" s="134"/>
      <c r="Y226" s="134"/>
      <c r="Z226" s="134"/>
      <c r="AA226" s="134"/>
      <c r="AB226" s="134"/>
      <c r="AC226" s="134"/>
      <c r="AD226" s="134"/>
      <c r="AE226" s="134"/>
      <c r="AF226" s="134"/>
      <c r="AG226" s="134"/>
      <c r="AH226" s="134"/>
    </row>
    <row r="227" spans="1:34" hidden="1" x14ac:dyDescent="0.2">
      <c r="A227" s="256" t="s">
        <v>81</v>
      </c>
      <c r="B227" s="256"/>
      <c r="C227" s="256"/>
      <c r="D227" s="256"/>
      <c r="E227" s="256"/>
      <c r="F227" s="256"/>
      <c r="G227" s="256"/>
      <c r="H227" s="256"/>
      <c r="I227" s="256"/>
      <c r="J227" s="256"/>
      <c r="K227" s="256"/>
      <c r="L227" s="256"/>
      <c r="M227" s="256"/>
      <c r="N227" s="256"/>
      <c r="O227" s="256"/>
      <c r="P227" s="256"/>
      <c r="Q227" s="256"/>
      <c r="R227" s="256"/>
      <c r="S227" s="256"/>
      <c r="T227" s="256"/>
      <c r="U227" s="134"/>
      <c r="V227" s="134"/>
      <c r="W227" s="134"/>
      <c r="X227" s="134"/>
      <c r="Y227" s="134"/>
      <c r="Z227" s="134"/>
      <c r="AA227" s="134"/>
      <c r="AB227" s="134"/>
      <c r="AC227" s="134"/>
      <c r="AD227" s="134"/>
      <c r="AE227" s="134"/>
      <c r="AF227" s="134"/>
      <c r="AG227" s="134"/>
      <c r="AH227" s="134"/>
    </row>
    <row r="228" spans="1:34" hidden="1" x14ac:dyDescent="0.2">
      <c r="A228" s="256" t="s">
        <v>82</v>
      </c>
      <c r="B228" s="256"/>
      <c r="C228" s="256"/>
      <c r="D228" s="256"/>
      <c r="E228" s="256"/>
      <c r="F228" s="256"/>
      <c r="G228" s="256"/>
      <c r="H228" s="256"/>
      <c r="I228" s="256"/>
      <c r="J228" s="256"/>
      <c r="K228" s="256"/>
      <c r="L228" s="256"/>
      <c r="M228" s="256"/>
      <c r="N228" s="256"/>
      <c r="O228" s="256"/>
      <c r="P228" s="256"/>
      <c r="Q228" s="256"/>
      <c r="R228" s="256"/>
      <c r="S228" s="256"/>
      <c r="T228" s="256"/>
      <c r="U228" s="134"/>
      <c r="V228" s="134"/>
      <c r="W228" s="134"/>
      <c r="X228" s="134"/>
      <c r="Y228" s="134"/>
      <c r="Z228" s="134"/>
      <c r="AA228" s="134"/>
      <c r="AB228" s="134"/>
      <c r="AC228" s="134"/>
      <c r="AD228" s="134"/>
      <c r="AE228" s="134"/>
      <c r="AF228" s="134"/>
      <c r="AG228" s="134"/>
      <c r="AH228" s="134"/>
    </row>
    <row r="229" spans="1:34" hidden="1" x14ac:dyDescent="0.2">
      <c r="U229" s="134"/>
      <c r="V229" s="134"/>
      <c r="W229" s="134"/>
      <c r="X229" s="134"/>
      <c r="Y229" s="134"/>
      <c r="Z229" s="134"/>
      <c r="AA229" s="134"/>
      <c r="AB229" s="134"/>
      <c r="AC229" s="134"/>
      <c r="AD229" s="134"/>
      <c r="AE229" s="134"/>
      <c r="AF229" s="134"/>
      <c r="AG229" s="134"/>
      <c r="AH229" s="134"/>
    </row>
    <row r="230" spans="1:34" hidden="1" x14ac:dyDescent="0.2">
      <c r="U230" s="134"/>
      <c r="V230" s="134"/>
      <c r="W230" s="134"/>
      <c r="X230" s="134"/>
      <c r="Y230" s="134"/>
      <c r="Z230" s="134"/>
      <c r="AA230" s="134"/>
      <c r="AB230" s="134"/>
      <c r="AC230" s="134"/>
      <c r="AD230" s="134"/>
      <c r="AE230" s="134"/>
      <c r="AF230" s="134"/>
      <c r="AG230" s="134"/>
      <c r="AH230" s="134"/>
    </row>
    <row r="231" spans="1:34" x14ac:dyDescent="0.2">
      <c r="A231" s="65" t="s">
        <v>69</v>
      </c>
      <c r="B231" s="65"/>
      <c r="C231" s="65"/>
      <c r="D231" s="65"/>
      <c r="E231" s="65"/>
      <c r="F231" s="65"/>
      <c r="G231" s="65"/>
      <c r="H231" s="65"/>
      <c r="I231" s="65"/>
      <c r="J231" s="65"/>
      <c r="K231" s="65"/>
      <c r="L231" s="65"/>
      <c r="M231" s="65"/>
      <c r="N231" s="65"/>
      <c r="O231" s="65"/>
      <c r="P231" s="65"/>
      <c r="Q231" s="65"/>
      <c r="R231" s="65"/>
      <c r="S231" s="65"/>
      <c r="T231" s="65"/>
    </row>
    <row r="232" spans="1:34" x14ac:dyDescent="0.2">
      <c r="A232" s="65" t="s">
        <v>27</v>
      </c>
      <c r="B232" s="65" t="s">
        <v>26</v>
      </c>
      <c r="C232" s="65"/>
      <c r="D232" s="65"/>
      <c r="E232" s="65"/>
      <c r="F232" s="65"/>
      <c r="G232" s="65"/>
      <c r="H232" s="65"/>
      <c r="I232" s="65"/>
      <c r="J232" s="66" t="s">
        <v>40</v>
      </c>
      <c r="K232" s="66" t="s">
        <v>24</v>
      </c>
      <c r="L232" s="66"/>
      <c r="M232" s="66"/>
      <c r="N232" s="66" t="s">
        <v>41</v>
      </c>
      <c r="O232" s="67"/>
      <c r="P232" s="67"/>
      <c r="Q232" s="66" t="s">
        <v>23</v>
      </c>
      <c r="R232" s="66"/>
      <c r="S232" s="66"/>
      <c r="T232" s="66" t="s">
        <v>22</v>
      </c>
    </row>
    <row r="233" spans="1:34" x14ac:dyDescent="0.2">
      <c r="A233" s="65"/>
      <c r="B233" s="65"/>
      <c r="C233" s="65"/>
      <c r="D233" s="65"/>
      <c r="E233" s="65"/>
      <c r="F233" s="65"/>
      <c r="G233" s="65"/>
      <c r="H233" s="65"/>
      <c r="I233" s="65"/>
      <c r="J233" s="66"/>
      <c r="K233" s="5" t="s">
        <v>28</v>
      </c>
      <c r="L233" s="5" t="s">
        <v>29</v>
      </c>
      <c r="M233" s="5" t="s">
        <v>30</v>
      </c>
      <c r="N233" s="5" t="s">
        <v>34</v>
      </c>
      <c r="O233" s="5" t="s">
        <v>7</v>
      </c>
      <c r="P233" s="5" t="s">
        <v>31</v>
      </c>
      <c r="Q233" s="5" t="s">
        <v>32</v>
      </c>
      <c r="R233" s="5" t="s">
        <v>28</v>
      </c>
      <c r="S233" s="5" t="s">
        <v>33</v>
      </c>
      <c r="T233" s="66"/>
    </row>
    <row r="234" spans="1:34" x14ac:dyDescent="0.2">
      <c r="A234" s="252" t="s">
        <v>70</v>
      </c>
      <c r="B234" s="252"/>
      <c r="C234" s="252"/>
      <c r="D234" s="252"/>
      <c r="E234" s="252"/>
      <c r="F234" s="252"/>
      <c r="G234" s="252"/>
      <c r="H234" s="252"/>
      <c r="I234" s="252"/>
      <c r="J234" s="252"/>
      <c r="K234" s="252"/>
      <c r="L234" s="252"/>
      <c r="M234" s="252"/>
      <c r="N234" s="252"/>
      <c r="O234" s="252"/>
      <c r="P234" s="252"/>
      <c r="Q234" s="252"/>
      <c r="R234" s="252"/>
      <c r="S234" s="252"/>
      <c r="T234" s="252"/>
    </row>
    <row r="235" spans="1:34" ht="41.25" customHeight="1" x14ac:dyDescent="0.2">
      <c r="A235" s="44" t="s">
        <v>64</v>
      </c>
      <c r="B235" s="251" t="s">
        <v>102</v>
      </c>
      <c r="C235" s="251"/>
      <c r="D235" s="251"/>
      <c r="E235" s="251"/>
      <c r="F235" s="251"/>
      <c r="G235" s="251"/>
      <c r="H235" s="251"/>
      <c r="I235" s="251"/>
      <c r="J235" s="38">
        <v>5</v>
      </c>
      <c r="K235" s="38">
        <v>2</v>
      </c>
      <c r="L235" s="38">
        <v>1</v>
      </c>
      <c r="M235" s="38">
        <v>0</v>
      </c>
      <c r="N235" s="45">
        <f>K235+L235+M235</f>
        <v>3</v>
      </c>
      <c r="O235" s="45">
        <f>P235-N235</f>
        <v>6</v>
      </c>
      <c r="P235" s="45">
        <f>ROUND(PRODUCT(J235,25)/14,0)</f>
        <v>9</v>
      </c>
      <c r="Q235" s="38" t="s">
        <v>32</v>
      </c>
      <c r="R235" s="38"/>
      <c r="S235" s="38"/>
      <c r="T235" s="38" t="s">
        <v>37</v>
      </c>
    </row>
    <row r="236" spans="1:34" ht="36" customHeight="1" x14ac:dyDescent="0.2">
      <c r="A236" s="44" t="s">
        <v>65</v>
      </c>
      <c r="B236" s="251" t="s">
        <v>103</v>
      </c>
      <c r="C236" s="251"/>
      <c r="D236" s="251"/>
      <c r="E236" s="251"/>
      <c r="F236" s="251"/>
      <c r="G236" s="251"/>
      <c r="H236" s="251"/>
      <c r="I236" s="251"/>
      <c r="J236" s="38">
        <v>5</v>
      </c>
      <c r="K236" s="38">
        <v>2</v>
      </c>
      <c r="L236" s="38">
        <v>1</v>
      </c>
      <c r="M236" s="38">
        <v>0</v>
      </c>
      <c r="N236" s="45">
        <f>K236+L236+M236</f>
        <v>3</v>
      </c>
      <c r="O236" s="45">
        <f>P236-N236</f>
        <v>6</v>
      </c>
      <c r="P236" s="45">
        <f>ROUND(PRODUCT(J236,25)/14,0)</f>
        <v>9</v>
      </c>
      <c r="Q236" s="38" t="s">
        <v>32</v>
      </c>
      <c r="R236" s="38"/>
      <c r="S236" s="38"/>
      <c r="T236" s="38" t="s">
        <v>37</v>
      </c>
    </row>
    <row r="237" spans="1:34" x14ac:dyDescent="0.2">
      <c r="A237" s="224" t="s">
        <v>71</v>
      </c>
      <c r="B237" s="225"/>
      <c r="C237" s="225"/>
      <c r="D237" s="225"/>
      <c r="E237" s="225"/>
      <c r="F237" s="225"/>
      <c r="G237" s="225"/>
      <c r="H237" s="225"/>
      <c r="I237" s="225"/>
      <c r="J237" s="225"/>
      <c r="K237" s="225"/>
      <c r="L237" s="225"/>
      <c r="M237" s="225"/>
      <c r="N237" s="225"/>
      <c r="O237" s="225"/>
      <c r="P237" s="225"/>
      <c r="Q237" s="225"/>
      <c r="R237" s="225"/>
      <c r="S237" s="225"/>
      <c r="T237" s="226"/>
    </row>
    <row r="238" spans="1:34" ht="63.75" customHeight="1" x14ac:dyDescent="0.2">
      <c r="A238" s="44" t="s">
        <v>66</v>
      </c>
      <c r="B238" s="227" t="s">
        <v>104</v>
      </c>
      <c r="C238" s="228"/>
      <c r="D238" s="228"/>
      <c r="E238" s="228"/>
      <c r="F238" s="228"/>
      <c r="G238" s="228"/>
      <c r="H238" s="228"/>
      <c r="I238" s="229"/>
      <c r="J238" s="38">
        <v>5</v>
      </c>
      <c r="K238" s="38">
        <v>2</v>
      </c>
      <c r="L238" s="38">
        <v>1</v>
      </c>
      <c r="M238" s="38">
        <v>0</v>
      </c>
      <c r="N238" s="45">
        <f>K238+L238+M238</f>
        <v>3</v>
      </c>
      <c r="O238" s="45">
        <f>P238-N238</f>
        <v>6</v>
      </c>
      <c r="P238" s="45">
        <f>ROUND(PRODUCT(J238,25)/14,0)</f>
        <v>9</v>
      </c>
      <c r="Q238" s="38" t="s">
        <v>32</v>
      </c>
      <c r="R238" s="38"/>
      <c r="S238" s="38"/>
      <c r="T238" s="38" t="s">
        <v>76</v>
      </c>
    </row>
    <row r="239" spans="1:34" x14ac:dyDescent="0.2">
      <c r="A239" s="44" t="s">
        <v>67</v>
      </c>
      <c r="B239" s="227" t="s">
        <v>105</v>
      </c>
      <c r="C239" s="228"/>
      <c r="D239" s="228"/>
      <c r="E239" s="228"/>
      <c r="F239" s="228"/>
      <c r="G239" s="228"/>
      <c r="H239" s="228"/>
      <c r="I239" s="229"/>
      <c r="J239" s="38">
        <v>5</v>
      </c>
      <c r="K239" s="38">
        <v>1</v>
      </c>
      <c r="L239" s="38">
        <v>2</v>
      </c>
      <c r="M239" s="38">
        <v>0</v>
      </c>
      <c r="N239" s="45">
        <f>K239+L239+M239</f>
        <v>3</v>
      </c>
      <c r="O239" s="45">
        <f>P239-N239</f>
        <v>6</v>
      </c>
      <c r="P239" s="45">
        <f>ROUND(PRODUCT(J239,25)/14,0)</f>
        <v>9</v>
      </c>
      <c r="Q239" s="38" t="s">
        <v>32</v>
      </c>
      <c r="R239" s="38"/>
      <c r="S239" s="38"/>
      <c r="T239" s="38" t="s">
        <v>77</v>
      </c>
    </row>
    <row r="240" spans="1:34" x14ac:dyDescent="0.2">
      <c r="A240" s="224" t="s">
        <v>72</v>
      </c>
      <c r="B240" s="225"/>
      <c r="C240" s="225"/>
      <c r="D240" s="225"/>
      <c r="E240" s="225"/>
      <c r="F240" s="225"/>
      <c r="G240" s="225"/>
      <c r="H240" s="225"/>
      <c r="I240" s="225"/>
      <c r="J240" s="225"/>
      <c r="K240" s="225"/>
      <c r="L240" s="225"/>
      <c r="M240" s="225"/>
      <c r="N240" s="225"/>
      <c r="O240" s="225"/>
      <c r="P240" s="225"/>
      <c r="Q240" s="225"/>
      <c r="R240" s="225"/>
      <c r="S240" s="225"/>
      <c r="T240" s="226"/>
    </row>
    <row r="241" spans="1:20" ht="55.5" customHeight="1" x14ac:dyDescent="0.2">
      <c r="A241" s="44" t="s">
        <v>78</v>
      </c>
      <c r="B241" s="253" t="s">
        <v>106</v>
      </c>
      <c r="C241" s="254"/>
      <c r="D241" s="254"/>
      <c r="E241" s="254"/>
      <c r="F241" s="254"/>
      <c r="G241" s="254"/>
      <c r="H241" s="254"/>
      <c r="I241" s="255"/>
      <c r="J241" s="38">
        <v>5</v>
      </c>
      <c r="K241" s="38">
        <v>0</v>
      </c>
      <c r="L241" s="38">
        <v>0</v>
      </c>
      <c r="M241" s="38">
        <v>3</v>
      </c>
      <c r="N241" s="45">
        <f>K241+L241+M241</f>
        <v>3</v>
      </c>
      <c r="O241" s="45">
        <f>P241-N241</f>
        <v>6</v>
      </c>
      <c r="P241" s="45">
        <f>ROUND(PRODUCT(J241,25)/14,0)</f>
        <v>9</v>
      </c>
      <c r="Q241" s="38"/>
      <c r="R241" s="38" t="s">
        <v>28</v>
      </c>
      <c r="S241" s="38"/>
      <c r="T241" s="38" t="s">
        <v>76</v>
      </c>
    </row>
    <row r="242" spans="1:20" x14ac:dyDescent="0.2">
      <c r="A242" s="44" t="s">
        <v>79</v>
      </c>
      <c r="B242" s="227" t="s">
        <v>107</v>
      </c>
      <c r="C242" s="228"/>
      <c r="D242" s="228"/>
      <c r="E242" s="228"/>
      <c r="F242" s="228"/>
      <c r="G242" s="228"/>
      <c r="H242" s="228"/>
      <c r="I242" s="229"/>
      <c r="J242" s="38">
        <v>5</v>
      </c>
      <c r="K242" s="38">
        <v>1</v>
      </c>
      <c r="L242" s="38">
        <v>2</v>
      </c>
      <c r="M242" s="38">
        <v>0</v>
      </c>
      <c r="N242" s="45">
        <f>K242+L242+M242</f>
        <v>3</v>
      </c>
      <c r="O242" s="45">
        <f>P242-N242</f>
        <v>6</v>
      </c>
      <c r="P242" s="45">
        <f>ROUND(PRODUCT(J242,25)/14,0)</f>
        <v>9</v>
      </c>
      <c r="Q242" s="38" t="s">
        <v>32</v>
      </c>
      <c r="R242" s="38"/>
      <c r="S242" s="38"/>
      <c r="T242" s="38" t="s">
        <v>77</v>
      </c>
    </row>
    <row r="243" spans="1:20" x14ac:dyDescent="0.2">
      <c r="A243" s="230" t="s">
        <v>73</v>
      </c>
      <c r="B243" s="231"/>
      <c r="C243" s="231"/>
      <c r="D243" s="231"/>
      <c r="E243" s="231"/>
      <c r="F243" s="231"/>
      <c r="G243" s="231"/>
      <c r="H243" s="231"/>
      <c r="I243" s="231"/>
      <c r="J243" s="231"/>
      <c r="K243" s="231"/>
      <c r="L243" s="231"/>
      <c r="M243" s="231"/>
      <c r="N243" s="231"/>
      <c r="O243" s="231"/>
      <c r="P243" s="231"/>
      <c r="Q243" s="231"/>
      <c r="R243" s="231"/>
      <c r="S243" s="231"/>
      <c r="T243" s="232"/>
    </row>
    <row r="244" spans="1:20" ht="33" customHeight="1" x14ac:dyDescent="0.2">
      <c r="A244" s="44"/>
      <c r="B244" s="227" t="s">
        <v>108</v>
      </c>
      <c r="C244" s="228"/>
      <c r="D244" s="228"/>
      <c r="E244" s="228"/>
      <c r="F244" s="228"/>
      <c r="G244" s="228"/>
      <c r="H244" s="228"/>
      <c r="I244" s="229"/>
      <c r="J244" s="38">
        <v>5</v>
      </c>
      <c r="K244" s="38"/>
      <c r="L244" s="38"/>
      <c r="M244" s="38"/>
      <c r="N244" s="45"/>
      <c r="O244" s="45"/>
      <c r="P244" s="45"/>
      <c r="Q244" s="38"/>
      <c r="R244" s="38"/>
      <c r="S244" s="38"/>
      <c r="T244" s="46"/>
    </row>
    <row r="245" spans="1:20" x14ac:dyDescent="0.2">
      <c r="A245" s="233" t="s">
        <v>68</v>
      </c>
      <c r="B245" s="234"/>
      <c r="C245" s="234"/>
      <c r="D245" s="234"/>
      <c r="E245" s="234"/>
      <c r="F245" s="234"/>
      <c r="G245" s="234"/>
      <c r="H245" s="234"/>
      <c r="I245" s="235"/>
      <c r="J245" s="47">
        <f>SUM(J235:J236,J238:J239,J241:J242,J244)</f>
        <v>35</v>
      </c>
      <c r="K245" s="47">
        <f t="shared" ref="K245:P245" si="49">SUM(K235:K236,K238:K239,K241:K242,K244)</f>
        <v>8</v>
      </c>
      <c r="L245" s="47">
        <f t="shared" si="49"/>
        <v>7</v>
      </c>
      <c r="M245" s="47">
        <f t="shared" si="49"/>
        <v>3</v>
      </c>
      <c r="N245" s="47">
        <f t="shared" si="49"/>
        <v>18</v>
      </c>
      <c r="O245" s="47">
        <f t="shared" si="49"/>
        <v>36</v>
      </c>
      <c r="P245" s="47">
        <f t="shared" si="49"/>
        <v>54</v>
      </c>
      <c r="Q245" s="48">
        <f>COUNTIF(Q235:Q236,"E")+COUNTIF(Q238:Q239,"E")+COUNTIF(Q241:Q242,"E")+COUNTIF(Q244,"E")</f>
        <v>5</v>
      </c>
      <c r="R245" s="48">
        <f>COUNTIF(R235:R236,"C")+COUNTIF(R238:R239,"C")+COUNTIF(R241:R242,"C")+COUNTIF(R244,"C")</f>
        <v>1</v>
      </c>
      <c r="S245" s="48">
        <f>COUNTIF(S235:S236,"VP")+COUNTIF(S238:S239,"VP")+COUNTIF(S241:S242,"VP")+COUNTIF(S244,"VP")</f>
        <v>0</v>
      </c>
      <c r="T245" s="49"/>
    </row>
    <row r="246" spans="1:20" x14ac:dyDescent="0.2">
      <c r="A246" s="236" t="s">
        <v>48</v>
      </c>
      <c r="B246" s="237"/>
      <c r="C246" s="237"/>
      <c r="D246" s="237"/>
      <c r="E246" s="237"/>
      <c r="F246" s="237"/>
      <c r="G246" s="237"/>
      <c r="H246" s="237"/>
      <c r="I246" s="237"/>
      <c r="J246" s="238"/>
      <c r="K246" s="47">
        <f>SUM(K235:K236,K238:K239,K241:K242)*14</f>
        <v>112</v>
      </c>
      <c r="L246" s="47">
        <f t="shared" ref="L246:P246" si="50">SUM(L235:L236,L238:L239,L241:L242)*14</f>
        <v>98</v>
      </c>
      <c r="M246" s="47">
        <f t="shared" si="50"/>
        <v>42</v>
      </c>
      <c r="N246" s="47">
        <f t="shared" si="50"/>
        <v>252</v>
      </c>
      <c r="O246" s="47">
        <f t="shared" si="50"/>
        <v>504</v>
      </c>
      <c r="P246" s="47">
        <f t="shared" si="50"/>
        <v>756</v>
      </c>
      <c r="Q246" s="257"/>
      <c r="R246" s="258"/>
      <c r="S246" s="258"/>
      <c r="T246" s="259"/>
    </row>
    <row r="247" spans="1:20" x14ac:dyDescent="0.2">
      <c r="A247" s="239"/>
      <c r="B247" s="240"/>
      <c r="C247" s="240"/>
      <c r="D247" s="240"/>
      <c r="E247" s="240"/>
      <c r="F247" s="240"/>
      <c r="G247" s="240"/>
      <c r="H247" s="240"/>
      <c r="I247" s="240"/>
      <c r="J247" s="241"/>
      <c r="K247" s="263">
        <f>SUM(K246:M246)</f>
        <v>252</v>
      </c>
      <c r="L247" s="264"/>
      <c r="M247" s="265"/>
      <c r="N247" s="263">
        <f>SUM(N246:O246)</f>
        <v>756</v>
      </c>
      <c r="O247" s="264"/>
      <c r="P247" s="265"/>
      <c r="Q247" s="260"/>
      <c r="R247" s="261"/>
      <c r="S247" s="261"/>
      <c r="T247" s="262"/>
    </row>
    <row r="249" spans="1:20" x14ac:dyDescent="0.2">
      <c r="A249" s="256" t="s">
        <v>80</v>
      </c>
      <c r="B249" s="256"/>
      <c r="C249" s="256"/>
      <c r="D249" s="256"/>
      <c r="E249" s="256"/>
      <c r="F249" s="256"/>
      <c r="G249" s="256"/>
      <c r="H249" s="256"/>
      <c r="I249" s="256"/>
      <c r="J249" s="256"/>
      <c r="K249" s="256"/>
      <c r="L249" s="256"/>
      <c r="M249" s="256"/>
      <c r="N249" s="256"/>
      <c r="O249" s="256"/>
      <c r="P249" s="256"/>
      <c r="Q249" s="256"/>
      <c r="R249" s="256"/>
      <c r="S249" s="256"/>
      <c r="T249" s="256"/>
    </row>
    <row r="250" spans="1:20" x14ac:dyDescent="0.2">
      <c r="A250" s="256" t="s">
        <v>81</v>
      </c>
      <c r="B250" s="256"/>
      <c r="C250" s="256"/>
      <c r="D250" s="256"/>
      <c r="E250" s="256"/>
      <c r="F250" s="256"/>
      <c r="G250" s="256"/>
      <c r="H250" s="256"/>
      <c r="I250" s="256"/>
      <c r="J250" s="256"/>
      <c r="K250" s="256"/>
      <c r="L250" s="256"/>
      <c r="M250" s="256"/>
      <c r="N250" s="256"/>
      <c r="O250" s="256"/>
      <c r="P250" s="256"/>
      <c r="Q250" s="256"/>
      <c r="R250" s="256"/>
      <c r="S250" s="256"/>
      <c r="T250" s="256"/>
    </row>
    <row r="251" spans="1:20" x14ac:dyDescent="0.2">
      <c r="A251" s="256" t="s">
        <v>82</v>
      </c>
      <c r="B251" s="256"/>
      <c r="C251" s="256"/>
      <c r="D251" s="256"/>
      <c r="E251" s="256"/>
      <c r="F251" s="256"/>
      <c r="G251" s="256"/>
      <c r="H251" s="256"/>
      <c r="I251" s="256"/>
      <c r="J251" s="256"/>
      <c r="K251" s="256"/>
      <c r="L251" s="256"/>
      <c r="M251" s="256"/>
      <c r="N251" s="256"/>
      <c r="O251" s="256"/>
      <c r="P251" s="256"/>
      <c r="Q251" s="256"/>
      <c r="R251" s="256"/>
      <c r="S251" s="256"/>
      <c r="T251" s="256"/>
    </row>
    <row r="253" spans="1:20" hidden="1" x14ac:dyDescent="0.2"/>
    <row r="254" spans="1:20" hidden="1" x14ac:dyDescent="0.2">
      <c r="A254" s="65" t="s">
        <v>69</v>
      </c>
      <c r="B254" s="65"/>
      <c r="C254" s="65"/>
      <c r="D254" s="65"/>
      <c r="E254" s="65"/>
      <c r="F254" s="65"/>
      <c r="G254" s="65"/>
      <c r="H254" s="65"/>
      <c r="I254" s="65"/>
      <c r="J254" s="65"/>
      <c r="K254" s="65"/>
      <c r="L254" s="65"/>
      <c r="M254" s="65"/>
      <c r="N254" s="65"/>
      <c r="O254" s="65"/>
      <c r="P254" s="65"/>
      <c r="Q254" s="65"/>
      <c r="R254" s="65"/>
      <c r="S254" s="65"/>
      <c r="T254" s="65"/>
    </row>
    <row r="255" spans="1:20" hidden="1" x14ac:dyDescent="0.2">
      <c r="A255" s="65" t="s">
        <v>27</v>
      </c>
      <c r="B255" s="65" t="s">
        <v>26</v>
      </c>
      <c r="C255" s="65"/>
      <c r="D255" s="65"/>
      <c r="E255" s="65"/>
      <c r="F255" s="65"/>
      <c r="G255" s="65"/>
      <c r="H255" s="65"/>
      <c r="I255" s="65"/>
      <c r="J255" s="66" t="s">
        <v>40</v>
      </c>
      <c r="K255" s="66" t="s">
        <v>24</v>
      </c>
      <c r="L255" s="66"/>
      <c r="M255" s="66"/>
      <c r="N255" s="66" t="s">
        <v>41</v>
      </c>
      <c r="O255" s="67"/>
      <c r="P255" s="67"/>
      <c r="Q255" s="66" t="s">
        <v>23</v>
      </c>
      <c r="R255" s="66"/>
      <c r="S255" s="66"/>
      <c r="T255" s="66" t="s">
        <v>22</v>
      </c>
    </row>
    <row r="256" spans="1:20" hidden="1" x14ac:dyDescent="0.2">
      <c r="A256" s="65"/>
      <c r="B256" s="65"/>
      <c r="C256" s="65"/>
      <c r="D256" s="65"/>
      <c r="E256" s="65"/>
      <c r="F256" s="65"/>
      <c r="G256" s="65"/>
      <c r="H256" s="65"/>
      <c r="I256" s="65"/>
      <c r="J256" s="66"/>
      <c r="K256" s="5" t="s">
        <v>28</v>
      </c>
      <c r="L256" s="5" t="s">
        <v>29</v>
      </c>
      <c r="M256" s="5" t="s">
        <v>30</v>
      </c>
      <c r="N256" s="5" t="s">
        <v>34</v>
      </c>
      <c r="O256" s="5" t="s">
        <v>7</v>
      </c>
      <c r="P256" s="5" t="s">
        <v>31</v>
      </c>
      <c r="Q256" s="5" t="s">
        <v>32</v>
      </c>
      <c r="R256" s="5" t="s">
        <v>28</v>
      </c>
      <c r="S256" s="5" t="s">
        <v>33</v>
      </c>
      <c r="T256" s="66"/>
    </row>
    <row r="257" spans="1:20" hidden="1" x14ac:dyDescent="0.2">
      <c r="A257" s="252" t="s">
        <v>70</v>
      </c>
      <c r="B257" s="252"/>
      <c r="C257" s="252"/>
      <c r="D257" s="252"/>
      <c r="E257" s="252"/>
      <c r="F257" s="252"/>
      <c r="G257" s="252"/>
      <c r="H257" s="252"/>
      <c r="I257" s="252"/>
      <c r="J257" s="252"/>
      <c r="K257" s="252"/>
      <c r="L257" s="252"/>
      <c r="M257" s="252"/>
      <c r="N257" s="252"/>
      <c r="O257" s="252"/>
      <c r="P257" s="252"/>
      <c r="Q257" s="252"/>
      <c r="R257" s="252"/>
      <c r="S257" s="252"/>
      <c r="T257" s="252"/>
    </row>
    <row r="258" spans="1:20" ht="41.25" hidden="1" customHeight="1" x14ac:dyDescent="0.2">
      <c r="A258" s="44" t="s">
        <v>64</v>
      </c>
      <c r="B258" s="251" t="s">
        <v>109</v>
      </c>
      <c r="C258" s="251"/>
      <c r="D258" s="251"/>
      <c r="E258" s="251"/>
      <c r="F258" s="251"/>
      <c r="G258" s="251"/>
      <c r="H258" s="251"/>
      <c r="I258" s="251"/>
      <c r="J258" s="38">
        <v>5</v>
      </c>
      <c r="K258" s="38">
        <v>2</v>
      </c>
      <c r="L258" s="38">
        <v>1</v>
      </c>
      <c r="M258" s="38">
        <v>0</v>
      </c>
      <c r="N258" s="45">
        <f>K258+L258+M258</f>
        <v>3</v>
      </c>
      <c r="O258" s="45">
        <f>P258-N258</f>
        <v>6</v>
      </c>
      <c r="P258" s="45">
        <f>ROUND(PRODUCT(J258,25)/14,0)</f>
        <v>9</v>
      </c>
      <c r="Q258" s="38" t="s">
        <v>32</v>
      </c>
      <c r="R258" s="38"/>
      <c r="S258" s="38"/>
      <c r="T258" s="38" t="s">
        <v>37</v>
      </c>
    </row>
    <row r="259" spans="1:20" ht="42.75" hidden="1" customHeight="1" x14ac:dyDescent="0.2">
      <c r="A259" s="44" t="s">
        <v>65</v>
      </c>
      <c r="B259" s="251" t="s">
        <v>110</v>
      </c>
      <c r="C259" s="251"/>
      <c r="D259" s="251"/>
      <c r="E259" s="251"/>
      <c r="F259" s="251"/>
      <c r="G259" s="251"/>
      <c r="H259" s="251"/>
      <c r="I259" s="251"/>
      <c r="J259" s="38">
        <v>5</v>
      </c>
      <c r="K259" s="38">
        <v>2</v>
      </c>
      <c r="L259" s="38">
        <v>1</v>
      </c>
      <c r="M259" s="38">
        <v>0</v>
      </c>
      <c r="N259" s="45">
        <f>K259+L259+M259</f>
        <v>3</v>
      </c>
      <c r="O259" s="45">
        <f>P259-N259</f>
        <v>6</v>
      </c>
      <c r="P259" s="45">
        <f>ROUND(PRODUCT(J259,25)/14,0)</f>
        <v>9</v>
      </c>
      <c r="Q259" s="38" t="s">
        <v>32</v>
      </c>
      <c r="R259" s="38"/>
      <c r="S259" s="38"/>
      <c r="T259" s="38" t="s">
        <v>37</v>
      </c>
    </row>
    <row r="260" spans="1:20" hidden="1" x14ac:dyDescent="0.2">
      <c r="A260" s="224" t="s">
        <v>71</v>
      </c>
      <c r="B260" s="225"/>
      <c r="C260" s="225"/>
      <c r="D260" s="225"/>
      <c r="E260" s="225"/>
      <c r="F260" s="225"/>
      <c r="G260" s="225"/>
      <c r="H260" s="225"/>
      <c r="I260" s="225"/>
      <c r="J260" s="225"/>
      <c r="K260" s="225"/>
      <c r="L260" s="225"/>
      <c r="M260" s="225"/>
      <c r="N260" s="225"/>
      <c r="O260" s="225"/>
      <c r="P260" s="225"/>
      <c r="Q260" s="225"/>
      <c r="R260" s="225"/>
      <c r="S260" s="225"/>
      <c r="T260" s="226"/>
    </row>
    <row r="261" spans="1:20" ht="72.75" hidden="1" customHeight="1" x14ac:dyDescent="0.2">
      <c r="A261" s="44" t="s">
        <v>66</v>
      </c>
      <c r="B261" s="227" t="s">
        <v>111</v>
      </c>
      <c r="C261" s="228"/>
      <c r="D261" s="228"/>
      <c r="E261" s="228"/>
      <c r="F261" s="228"/>
      <c r="G261" s="228"/>
      <c r="H261" s="228"/>
      <c r="I261" s="229"/>
      <c r="J261" s="38">
        <v>5</v>
      </c>
      <c r="K261" s="38">
        <v>2</v>
      </c>
      <c r="L261" s="38">
        <v>1</v>
      </c>
      <c r="M261" s="38">
        <v>0</v>
      </c>
      <c r="N261" s="45">
        <f>K261+L261+M261</f>
        <v>3</v>
      </c>
      <c r="O261" s="45">
        <f>P261-N261</f>
        <v>6</v>
      </c>
      <c r="P261" s="45">
        <f>ROUND(PRODUCT(J261,25)/14,0)</f>
        <v>9</v>
      </c>
      <c r="Q261" s="38" t="s">
        <v>32</v>
      </c>
      <c r="R261" s="38"/>
      <c r="S261" s="38"/>
      <c r="T261" s="38" t="s">
        <v>76</v>
      </c>
    </row>
    <row r="262" spans="1:20" hidden="1" x14ac:dyDescent="0.2">
      <c r="A262" s="44" t="s">
        <v>67</v>
      </c>
      <c r="B262" s="227" t="s">
        <v>112</v>
      </c>
      <c r="C262" s="228"/>
      <c r="D262" s="228"/>
      <c r="E262" s="228"/>
      <c r="F262" s="228"/>
      <c r="G262" s="228"/>
      <c r="H262" s="228"/>
      <c r="I262" s="229"/>
      <c r="J262" s="38">
        <v>5</v>
      </c>
      <c r="K262" s="38">
        <v>1</v>
      </c>
      <c r="L262" s="38">
        <v>2</v>
      </c>
      <c r="M262" s="38">
        <v>0</v>
      </c>
      <c r="N262" s="45">
        <f>K262+L262+M262</f>
        <v>3</v>
      </c>
      <c r="O262" s="45">
        <f>P262-N262</f>
        <v>6</v>
      </c>
      <c r="P262" s="45">
        <f>ROUND(PRODUCT(J262,25)/14,0)</f>
        <v>9</v>
      </c>
      <c r="Q262" s="38" t="s">
        <v>32</v>
      </c>
      <c r="R262" s="38"/>
      <c r="S262" s="38"/>
      <c r="T262" s="38" t="s">
        <v>77</v>
      </c>
    </row>
    <row r="263" spans="1:20" hidden="1" x14ac:dyDescent="0.2">
      <c r="A263" s="224" t="s">
        <v>72</v>
      </c>
      <c r="B263" s="225"/>
      <c r="C263" s="225"/>
      <c r="D263" s="225"/>
      <c r="E263" s="225"/>
      <c r="F263" s="225"/>
      <c r="G263" s="225"/>
      <c r="H263" s="225"/>
      <c r="I263" s="225"/>
      <c r="J263" s="225"/>
      <c r="K263" s="225"/>
      <c r="L263" s="225"/>
      <c r="M263" s="225"/>
      <c r="N263" s="225"/>
      <c r="O263" s="225"/>
      <c r="P263" s="225"/>
      <c r="Q263" s="225"/>
      <c r="R263" s="225"/>
      <c r="S263" s="225"/>
      <c r="T263" s="226"/>
    </row>
    <row r="264" spans="1:20" ht="54" hidden="1" customHeight="1" x14ac:dyDescent="0.2">
      <c r="A264" s="44" t="s">
        <v>78</v>
      </c>
      <c r="B264" s="253" t="s">
        <v>113</v>
      </c>
      <c r="C264" s="254"/>
      <c r="D264" s="254"/>
      <c r="E264" s="254"/>
      <c r="F264" s="254"/>
      <c r="G264" s="254"/>
      <c r="H264" s="254"/>
      <c r="I264" s="255"/>
      <c r="J264" s="38">
        <v>5</v>
      </c>
      <c r="K264" s="38">
        <v>0</v>
      </c>
      <c r="L264" s="38">
        <v>0</v>
      </c>
      <c r="M264" s="38">
        <v>3</v>
      </c>
      <c r="N264" s="45">
        <f>K264+L264+M264</f>
        <v>3</v>
      </c>
      <c r="O264" s="45">
        <f>P264-N264</f>
        <v>6</v>
      </c>
      <c r="P264" s="45">
        <f>ROUND(PRODUCT(J264,25)/14,0)</f>
        <v>9</v>
      </c>
      <c r="Q264" s="38"/>
      <c r="R264" s="38" t="s">
        <v>28</v>
      </c>
      <c r="S264" s="38"/>
      <c r="T264" s="38" t="s">
        <v>76</v>
      </c>
    </row>
    <row r="265" spans="1:20" hidden="1" x14ac:dyDescent="0.2">
      <c r="A265" s="44" t="s">
        <v>79</v>
      </c>
      <c r="B265" s="227" t="s">
        <v>114</v>
      </c>
      <c r="C265" s="228"/>
      <c r="D265" s="228"/>
      <c r="E265" s="228"/>
      <c r="F265" s="228"/>
      <c r="G265" s="228"/>
      <c r="H265" s="228"/>
      <c r="I265" s="229"/>
      <c r="J265" s="38">
        <v>5</v>
      </c>
      <c r="K265" s="38">
        <v>1</v>
      </c>
      <c r="L265" s="38">
        <v>2</v>
      </c>
      <c r="M265" s="38">
        <v>0</v>
      </c>
      <c r="N265" s="45">
        <f>K265+L265+M265</f>
        <v>3</v>
      </c>
      <c r="O265" s="45">
        <f>P265-N265</f>
        <v>6</v>
      </c>
      <c r="P265" s="45">
        <f>ROUND(PRODUCT(J265,25)/14,0)</f>
        <v>9</v>
      </c>
      <c r="Q265" s="38" t="s">
        <v>32</v>
      </c>
      <c r="R265" s="38"/>
      <c r="S265" s="38"/>
      <c r="T265" s="38" t="s">
        <v>77</v>
      </c>
    </row>
    <row r="266" spans="1:20" hidden="1" x14ac:dyDescent="0.2">
      <c r="A266" s="230" t="s">
        <v>73</v>
      </c>
      <c r="B266" s="231"/>
      <c r="C266" s="231"/>
      <c r="D266" s="231"/>
      <c r="E266" s="231"/>
      <c r="F266" s="231"/>
      <c r="G266" s="231"/>
      <c r="H266" s="231"/>
      <c r="I266" s="231"/>
      <c r="J266" s="231"/>
      <c r="K266" s="231"/>
      <c r="L266" s="231"/>
      <c r="M266" s="231"/>
      <c r="N266" s="231"/>
      <c r="O266" s="231"/>
      <c r="P266" s="231"/>
      <c r="Q266" s="231"/>
      <c r="R266" s="231"/>
      <c r="S266" s="231"/>
      <c r="T266" s="232"/>
    </row>
    <row r="267" spans="1:20" ht="30.75" hidden="1" customHeight="1" x14ac:dyDescent="0.2">
      <c r="A267" s="44"/>
      <c r="B267" s="227" t="s">
        <v>115</v>
      </c>
      <c r="C267" s="228"/>
      <c r="D267" s="228"/>
      <c r="E267" s="228"/>
      <c r="F267" s="228"/>
      <c r="G267" s="228"/>
      <c r="H267" s="228"/>
      <c r="I267" s="229"/>
      <c r="J267" s="38">
        <v>5</v>
      </c>
      <c r="K267" s="38"/>
      <c r="L267" s="38"/>
      <c r="M267" s="38"/>
      <c r="N267" s="45"/>
      <c r="O267" s="45"/>
      <c r="P267" s="45"/>
      <c r="Q267" s="38"/>
      <c r="R267" s="38"/>
      <c r="S267" s="38"/>
      <c r="T267" s="46"/>
    </row>
    <row r="268" spans="1:20" hidden="1" x14ac:dyDescent="0.2">
      <c r="A268" s="233" t="s">
        <v>68</v>
      </c>
      <c r="B268" s="234"/>
      <c r="C268" s="234"/>
      <c r="D268" s="234"/>
      <c r="E268" s="234"/>
      <c r="F268" s="234"/>
      <c r="G268" s="234"/>
      <c r="H268" s="234"/>
      <c r="I268" s="235"/>
      <c r="J268" s="39">
        <f>SUM(J258:J259,J261:J262,J264:J265,J267)</f>
        <v>35</v>
      </c>
      <c r="K268" s="39">
        <f t="shared" ref="K268:P268" si="51">SUM(K258:K259,K261:K262,K264:K265,K267)</f>
        <v>8</v>
      </c>
      <c r="L268" s="39">
        <f t="shared" si="51"/>
        <v>7</v>
      </c>
      <c r="M268" s="39">
        <f t="shared" si="51"/>
        <v>3</v>
      </c>
      <c r="N268" s="39">
        <f t="shared" si="51"/>
        <v>18</v>
      </c>
      <c r="O268" s="39">
        <f t="shared" si="51"/>
        <v>36</v>
      </c>
      <c r="P268" s="39">
        <f t="shared" si="51"/>
        <v>54</v>
      </c>
      <c r="Q268" s="41">
        <f>COUNTIF(Q258:Q259,"E")+COUNTIF(Q261:Q262,"E")+COUNTIF(Q264:Q265,"E")+COUNTIF(Q267,"E")</f>
        <v>5</v>
      </c>
      <c r="R268" s="41">
        <f>COUNTIF(R258:R259,"C")+COUNTIF(R261:R262,"C")+COUNTIF(R264:R265,"C")+COUNTIF(R267,"C")</f>
        <v>1</v>
      </c>
      <c r="S268" s="41">
        <f>COUNTIF(S258:S259,"VP")+COUNTIF(S261:S262,"VP")+COUNTIF(S264:S265,"VP")+COUNTIF(S267,"VP")</f>
        <v>0</v>
      </c>
      <c r="T268" s="40"/>
    </row>
    <row r="269" spans="1:20" hidden="1" x14ac:dyDescent="0.2">
      <c r="A269" s="236" t="s">
        <v>48</v>
      </c>
      <c r="B269" s="237"/>
      <c r="C269" s="237"/>
      <c r="D269" s="237"/>
      <c r="E269" s="237"/>
      <c r="F269" s="237"/>
      <c r="G269" s="237"/>
      <c r="H269" s="237"/>
      <c r="I269" s="237"/>
      <c r="J269" s="238"/>
      <c r="K269" s="39">
        <f>SUM(K258:K259,K261:K262,K264:K265)*14</f>
        <v>112</v>
      </c>
      <c r="L269" s="39">
        <f t="shared" ref="L269:P269" si="52">SUM(L258:L259,L261:L262,L264:L265)*14</f>
        <v>98</v>
      </c>
      <c r="M269" s="39">
        <f t="shared" si="52"/>
        <v>42</v>
      </c>
      <c r="N269" s="39">
        <f t="shared" si="52"/>
        <v>252</v>
      </c>
      <c r="O269" s="39">
        <f t="shared" si="52"/>
        <v>504</v>
      </c>
      <c r="P269" s="39">
        <f t="shared" si="52"/>
        <v>756</v>
      </c>
      <c r="Q269" s="242"/>
      <c r="R269" s="243"/>
      <c r="S269" s="243"/>
      <c r="T269" s="244"/>
    </row>
    <row r="270" spans="1:20" hidden="1" x14ac:dyDescent="0.2">
      <c r="A270" s="239"/>
      <c r="B270" s="240"/>
      <c r="C270" s="240"/>
      <c r="D270" s="240"/>
      <c r="E270" s="240"/>
      <c r="F270" s="240"/>
      <c r="G270" s="240"/>
      <c r="H270" s="240"/>
      <c r="I270" s="240"/>
      <c r="J270" s="241"/>
      <c r="K270" s="248">
        <f>SUM(K269:M269)</f>
        <v>252</v>
      </c>
      <c r="L270" s="249"/>
      <c r="M270" s="250"/>
      <c r="N270" s="248">
        <f>SUM(N269:O269)</f>
        <v>756</v>
      </c>
      <c r="O270" s="249"/>
      <c r="P270" s="250"/>
      <c r="Q270" s="245"/>
      <c r="R270" s="246"/>
      <c r="S270" s="246"/>
      <c r="T270" s="247"/>
    </row>
    <row r="271" spans="1:20" hidden="1" x14ac:dyDescent="0.2"/>
    <row r="272" spans="1:20" hidden="1" x14ac:dyDescent="0.2">
      <c r="A272" s="256" t="s">
        <v>80</v>
      </c>
      <c r="B272" s="256"/>
      <c r="C272" s="256"/>
      <c r="D272" s="256"/>
      <c r="E272" s="256"/>
      <c r="F272" s="256"/>
      <c r="G272" s="256"/>
      <c r="H272" s="256"/>
      <c r="I272" s="256"/>
      <c r="J272" s="256"/>
      <c r="K272" s="256"/>
      <c r="L272" s="256"/>
      <c r="M272" s="256"/>
      <c r="N272" s="256"/>
      <c r="O272" s="256"/>
      <c r="P272" s="256"/>
      <c r="Q272" s="256"/>
      <c r="R272" s="256"/>
      <c r="S272" s="256"/>
      <c r="T272" s="256"/>
    </row>
    <row r="273" spans="1:20" hidden="1" x14ac:dyDescent="0.2">
      <c r="A273" s="256" t="s">
        <v>81</v>
      </c>
      <c r="B273" s="256"/>
      <c r="C273" s="256"/>
      <c r="D273" s="256"/>
      <c r="E273" s="256"/>
      <c r="F273" s="256"/>
      <c r="G273" s="256"/>
      <c r="H273" s="256"/>
      <c r="I273" s="256"/>
      <c r="J273" s="256"/>
      <c r="K273" s="256"/>
      <c r="L273" s="256"/>
      <c r="M273" s="256"/>
      <c r="N273" s="256"/>
      <c r="O273" s="256"/>
      <c r="P273" s="256"/>
      <c r="Q273" s="256"/>
      <c r="R273" s="256"/>
      <c r="S273" s="256"/>
      <c r="T273" s="256"/>
    </row>
    <row r="274" spans="1:20" hidden="1" x14ac:dyDescent="0.2">
      <c r="A274" s="256" t="s">
        <v>82</v>
      </c>
      <c r="B274" s="256"/>
      <c r="C274" s="256"/>
      <c r="D274" s="256"/>
      <c r="E274" s="256"/>
      <c r="F274" s="256"/>
      <c r="G274" s="256"/>
      <c r="H274" s="256"/>
      <c r="I274" s="256"/>
      <c r="J274" s="256"/>
      <c r="K274" s="256"/>
      <c r="L274" s="256"/>
      <c r="M274" s="256"/>
      <c r="N274" s="256"/>
      <c r="O274" s="256"/>
      <c r="P274" s="256"/>
      <c r="Q274" s="256"/>
      <c r="R274" s="256"/>
      <c r="S274" s="256"/>
      <c r="T274" s="256"/>
    </row>
    <row r="275" spans="1:20" hidden="1" x14ac:dyDescent="0.2"/>
    <row r="276" spans="1:20" hidden="1" x14ac:dyDescent="0.2"/>
  </sheetData>
  <sheetProtection formatCells="0" formatRows="0" insertRows="0"/>
  <mergeCells count="366">
    <mergeCell ref="B121:I121"/>
    <mergeCell ref="B122:I122"/>
    <mergeCell ref="A117:T117"/>
    <mergeCell ref="A118:A119"/>
    <mergeCell ref="B118:I119"/>
    <mergeCell ref="J118:J119"/>
    <mergeCell ref="K118:M118"/>
    <mergeCell ref="N118:P118"/>
    <mergeCell ref="Q118:S118"/>
    <mergeCell ref="T118:T119"/>
    <mergeCell ref="A120:T120"/>
    <mergeCell ref="A274:T274"/>
    <mergeCell ref="A234:T234"/>
    <mergeCell ref="A231:T231"/>
    <mergeCell ref="A232:A233"/>
    <mergeCell ref="A254:T254"/>
    <mergeCell ref="A255:A256"/>
    <mergeCell ref="B255:I256"/>
    <mergeCell ref="J255:J256"/>
    <mergeCell ref="K255:M255"/>
    <mergeCell ref="N255:P255"/>
    <mergeCell ref="Q255:S255"/>
    <mergeCell ref="T255:T256"/>
    <mergeCell ref="A257:T257"/>
    <mergeCell ref="B258:I258"/>
    <mergeCell ref="A260:T260"/>
    <mergeCell ref="B261:I261"/>
    <mergeCell ref="A263:T263"/>
    <mergeCell ref="B264:I264"/>
    <mergeCell ref="A266:T266"/>
    <mergeCell ref="B267:I267"/>
    <mergeCell ref="A268:I268"/>
    <mergeCell ref="A269:J270"/>
    <mergeCell ref="Q269:T270"/>
    <mergeCell ref="K270:M270"/>
    <mergeCell ref="N270:P270"/>
    <mergeCell ref="A272:T272"/>
    <mergeCell ref="A273:T273"/>
    <mergeCell ref="B259:I259"/>
    <mergeCell ref="B262:I262"/>
    <mergeCell ref="B265:I265"/>
    <mergeCell ref="A246:J247"/>
    <mergeCell ref="Q246:T247"/>
    <mergeCell ref="K247:M247"/>
    <mergeCell ref="N247:P247"/>
    <mergeCell ref="A249:T249"/>
    <mergeCell ref="A250:T250"/>
    <mergeCell ref="A251:T251"/>
    <mergeCell ref="A237:T237"/>
    <mergeCell ref="B238:I238"/>
    <mergeCell ref="B239:I239"/>
    <mergeCell ref="A240:T240"/>
    <mergeCell ref="B241:I241"/>
    <mergeCell ref="B242:I242"/>
    <mergeCell ref="A243:T243"/>
    <mergeCell ref="B244:I244"/>
    <mergeCell ref="A245:I245"/>
    <mergeCell ref="B232:I233"/>
    <mergeCell ref="J232:J233"/>
    <mergeCell ref="K232:M232"/>
    <mergeCell ref="N232:P232"/>
    <mergeCell ref="Q232:S232"/>
    <mergeCell ref="T232:T233"/>
    <mergeCell ref="B235:I235"/>
    <mergeCell ref="B236:I236"/>
    <mergeCell ref="B212:I212"/>
    <mergeCell ref="B218:I218"/>
    <mergeCell ref="A226:T226"/>
    <mergeCell ref="A227:T227"/>
    <mergeCell ref="A228:T228"/>
    <mergeCell ref="U208:AH209"/>
    <mergeCell ref="U210:AA230"/>
    <mergeCell ref="AB210:AH230"/>
    <mergeCell ref="A214:T214"/>
    <mergeCell ref="B215:I215"/>
    <mergeCell ref="A217:T217"/>
    <mergeCell ref="B219:I219"/>
    <mergeCell ref="A220:T220"/>
    <mergeCell ref="B221:I221"/>
    <mergeCell ref="A222:I222"/>
    <mergeCell ref="A223:J224"/>
    <mergeCell ref="Q223:T224"/>
    <mergeCell ref="K224:M224"/>
    <mergeCell ref="N224:P224"/>
    <mergeCell ref="B216:I216"/>
    <mergeCell ref="A208:T208"/>
    <mergeCell ref="B213:I213"/>
    <mergeCell ref="A211:T211"/>
    <mergeCell ref="A203:G203"/>
    <mergeCell ref="H203:I203"/>
    <mergeCell ref="J203:K203"/>
    <mergeCell ref="L203:M203"/>
    <mergeCell ref="N203:O203"/>
    <mergeCell ref="P203:Q203"/>
    <mergeCell ref="S203:T203"/>
    <mergeCell ref="B201:G201"/>
    <mergeCell ref="H201:I201"/>
    <mergeCell ref="J201:K201"/>
    <mergeCell ref="L201:M201"/>
    <mergeCell ref="N201:O201"/>
    <mergeCell ref="P201:Q201"/>
    <mergeCell ref="S201:T201"/>
    <mergeCell ref="B202:G202"/>
    <mergeCell ref="H202:I202"/>
    <mergeCell ref="J202:K202"/>
    <mergeCell ref="L202:M202"/>
    <mergeCell ref="N202:O202"/>
    <mergeCell ref="P202:Q202"/>
    <mergeCell ref="S202:T202"/>
    <mergeCell ref="A199:A200"/>
    <mergeCell ref="B199:G200"/>
    <mergeCell ref="H199:I200"/>
    <mergeCell ref="J199:O199"/>
    <mergeCell ref="P199:Q200"/>
    <mergeCell ref="R199:T199"/>
    <mergeCell ref="J200:K200"/>
    <mergeCell ref="L200:M200"/>
    <mergeCell ref="N200:O200"/>
    <mergeCell ref="S200:T200"/>
    <mergeCell ref="B170:I170"/>
    <mergeCell ref="B136:I136"/>
    <mergeCell ref="B137:I137"/>
    <mergeCell ref="B138:I138"/>
    <mergeCell ref="A123:I123"/>
    <mergeCell ref="A124:J125"/>
    <mergeCell ref="Q124:T125"/>
    <mergeCell ref="B141:I141"/>
    <mergeCell ref="B142:I142"/>
    <mergeCell ref="B140:I140"/>
    <mergeCell ref="B135:I135"/>
    <mergeCell ref="K125:M125"/>
    <mergeCell ref="N125:P125"/>
    <mergeCell ref="A126:T127"/>
    <mergeCell ref="B145:I145"/>
    <mergeCell ref="B156:I156"/>
    <mergeCell ref="B139:I139"/>
    <mergeCell ref="B146:I146"/>
    <mergeCell ref="B147:I147"/>
    <mergeCell ref="B148:I148"/>
    <mergeCell ref="B149:I149"/>
    <mergeCell ref="T132:T133"/>
    <mergeCell ref="A131:T131"/>
    <mergeCell ref="N132:P132"/>
    <mergeCell ref="B192:I192"/>
    <mergeCell ref="B143:I143"/>
    <mergeCell ref="B144:I144"/>
    <mergeCell ref="A193:I193"/>
    <mergeCell ref="A194:J195"/>
    <mergeCell ref="Q194:T195"/>
    <mergeCell ref="B175:I175"/>
    <mergeCell ref="B176:I176"/>
    <mergeCell ref="Q166:S166"/>
    <mergeCell ref="B174:I174"/>
    <mergeCell ref="K195:M195"/>
    <mergeCell ref="N195:P195"/>
    <mergeCell ref="A187:T187"/>
    <mergeCell ref="B172:I172"/>
    <mergeCell ref="B173:I173"/>
    <mergeCell ref="A168:T168"/>
    <mergeCell ref="A165:T165"/>
    <mergeCell ref="A166:A167"/>
    <mergeCell ref="B166:I167"/>
    <mergeCell ref="J166:J167"/>
    <mergeCell ref="K166:M166"/>
    <mergeCell ref="N166:P166"/>
    <mergeCell ref="T166:T167"/>
    <mergeCell ref="B169:I169"/>
    <mergeCell ref="B179:I179"/>
    <mergeCell ref="B183:I183"/>
    <mergeCell ref="B184:I184"/>
    <mergeCell ref="B185:I185"/>
    <mergeCell ref="B188:I188"/>
    <mergeCell ref="B189:I189"/>
    <mergeCell ref="B190:I190"/>
    <mergeCell ref="B191:I191"/>
    <mergeCell ref="B186:I186"/>
    <mergeCell ref="A134:T134"/>
    <mergeCell ref="Q132:S132"/>
    <mergeCell ref="A132:A133"/>
    <mergeCell ref="B132:I133"/>
    <mergeCell ref="J132:J133"/>
    <mergeCell ref="K132:M132"/>
    <mergeCell ref="B150:I150"/>
    <mergeCell ref="B151:I151"/>
    <mergeCell ref="B152:I152"/>
    <mergeCell ref="A153:T153"/>
    <mergeCell ref="B154:I154"/>
    <mergeCell ref="K109:M109"/>
    <mergeCell ref="N109:P109"/>
    <mergeCell ref="Q108:T109"/>
    <mergeCell ref="A107:I107"/>
    <mergeCell ref="A108:J109"/>
    <mergeCell ref="B96:I96"/>
    <mergeCell ref="T92:T93"/>
    <mergeCell ref="B92:I93"/>
    <mergeCell ref="B105:I105"/>
    <mergeCell ref="A92:A93"/>
    <mergeCell ref="J92:J93"/>
    <mergeCell ref="K92:M92"/>
    <mergeCell ref="N92:P92"/>
    <mergeCell ref="B102:I102"/>
    <mergeCell ref="B106:I106"/>
    <mergeCell ref="A94:T94"/>
    <mergeCell ref="A97:T97"/>
    <mergeCell ref="B104:I104"/>
    <mergeCell ref="B101:I101"/>
    <mergeCell ref="B98:I98"/>
    <mergeCell ref="B99:I99"/>
    <mergeCell ref="A100:T100"/>
    <mergeCell ref="B95:I95"/>
    <mergeCell ref="A103:T103"/>
    <mergeCell ref="A1:K1"/>
    <mergeCell ref="A3:K3"/>
    <mergeCell ref="K50:M50"/>
    <mergeCell ref="M19:T19"/>
    <mergeCell ref="M1:T1"/>
    <mergeCell ref="M14:T14"/>
    <mergeCell ref="A4:K5"/>
    <mergeCell ref="A32:T32"/>
    <mergeCell ref="A19:K19"/>
    <mergeCell ref="A17:K17"/>
    <mergeCell ref="M3:N3"/>
    <mergeCell ref="M5:N5"/>
    <mergeCell ref="D26:F26"/>
    <mergeCell ref="A18:K18"/>
    <mergeCell ref="N50:P50"/>
    <mergeCell ref="Q50:S50"/>
    <mergeCell ref="Q92:S92"/>
    <mergeCell ref="T50:T51"/>
    <mergeCell ref="Q35:S35"/>
    <mergeCell ref="A49:T49"/>
    <mergeCell ref="J50:J51"/>
    <mergeCell ref="A50:A51"/>
    <mergeCell ref="A35:A36"/>
    <mergeCell ref="B39:I39"/>
    <mergeCell ref="B37:I37"/>
    <mergeCell ref="B38:I38"/>
    <mergeCell ref="B42:I42"/>
    <mergeCell ref="B35:I36"/>
    <mergeCell ref="T35:T36"/>
    <mergeCell ref="N35:P35"/>
    <mergeCell ref="R3:T3"/>
    <mergeCell ref="R4:T4"/>
    <mergeCell ref="R5:T5"/>
    <mergeCell ref="M17:T17"/>
    <mergeCell ref="M18:T18"/>
    <mergeCell ref="M13:T13"/>
    <mergeCell ref="M16:T16"/>
    <mergeCell ref="A11:K11"/>
    <mergeCell ref="A12:K12"/>
    <mergeCell ref="O5:Q5"/>
    <mergeCell ref="O6:Q6"/>
    <mergeCell ref="O3:Q3"/>
    <mergeCell ref="O4:Q4"/>
    <mergeCell ref="M4:N4"/>
    <mergeCell ref="A10:K10"/>
    <mergeCell ref="M6:N6"/>
    <mergeCell ref="A7:K7"/>
    <mergeCell ref="A8:K8"/>
    <mergeCell ref="A9:K9"/>
    <mergeCell ref="A68:T68"/>
    <mergeCell ref="T81:T82"/>
    <mergeCell ref="B77:I77"/>
    <mergeCell ref="B81:I82"/>
    <mergeCell ref="B73:I73"/>
    <mergeCell ref="B74:I74"/>
    <mergeCell ref="B75:I75"/>
    <mergeCell ref="B76:I76"/>
    <mergeCell ref="A80:T80"/>
    <mergeCell ref="J81:J82"/>
    <mergeCell ref="K81:M81"/>
    <mergeCell ref="N81:P81"/>
    <mergeCell ref="Q81:S81"/>
    <mergeCell ref="A81:A82"/>
    <mergeCell ref="A69:A70"/>
    <mergeCell ref="B69:I70"/>
    <mergeCell ref="B63:I63"/>
    <mergeCell ref="B54:I54"/>
    <mergeCell ref="B55:I55"/>
    <mergeCell ref="B58:I58"/>
    <mergeCell ref="B60:I60"/>
    <mergeCell ref="B61:I61"/>
    <mergeCell ref="B52:I52"/>
    <mergeCell ref="B53:I53"/>
    <mergeCell ref="A2:K2"/>
    <mergeCell ref="A6:K6"/>
    <mergeCell ref="A25:H25"/>
    <mergeCell ref="B62:I62"/>
    <mergeCell ref="B40:I40"/>
    <mergeCell ref="B41:I41"/>
    <mergeCell ref="B50:I51"/>
    <mergeCell ref="B56:I56"/>
    <mergeCell ref="B59:I59"/>
    <mergeCell ref="B57:I57"/>
    <mergeCell ref="K35:M35"/>
    <mergeCell ref="M15:T15"/>
    <mergeCell ref="R6:T6"/>
    <mergeCell ref="M8:T11"/>
    <mergeCell ref="A15:K15"/>
    <mergeCell ref="J35:J36"/>
    <mergeCell ref="A34:T34"/>
    <mergeCell ref="M25:T31"/>
    <mergeCell ref="A20:K23"/>
    <mergeCell ref="M21:T23"/>
    <mergeCell ref="I26:K26"/>
    <mergeCell ref="B26:C26"/>
    <mergeCell ref="H26:H27"/>
    <mergeCell ref="G26:G27"/>
    <mergeCell ref="A13:K13"/>
    <mergeCell ref="A14:K14"/>
    <mergeCell ref="A16:K16"/>
    <mergeCell ref="B85:I85"/>
    <mergeCell ref="B86:I86"/>
    <mergeCell ref="B87:I87"/>
    <mergeCell ref="B72:I72"/>
    <mergeCell ref="J69:J70"/>
    <mergeCell ref="K69:M69"/>
    <mergeCell ref="B71:I71"/>
    <mergeCell ref="A91:T91"/>
    <mergeCell ref="B88:I88"/>
    <mergeCell ref="U88:W88"/>
    <mergeCell ref="U202:X202"/>
    <mergeCell ref="U4:X4"/>
    <mergeCell ref="U5:X5"/>
    <mergeCell ref="U3:X3"/>
    <mergeCell ref="U6:X6"/>
    <mergeCell ref="U28:V28"/>
    <mergeCell ref="U29:V29"/>
    <mergeCell ref="U42:W42"/>
    <mergeCell ref="U63:W63"/>
    <mergeCell ref="U77:W77"/>
    <mergeCell ref="U9:Z12"/>
    <mergeCell ref="U15:Z17"/>
    <mergeCell ref="U20:AA23"/>
    <mergeCell ref="AA16:AB16"/>
    <mergeCell ref="U25:AB27"/>
    <mergeCell ref="U36:AH37"/>
    <mergeCell ref="N69:P69"/>
    <mergeCell ref="Q69:S69"/>
    <mergeCell ref="T69:T70"/>
    <mergeCell ref="B83:I83"/>
    <mergeCell ref="B84:I84"/>
    <mergeCell ref="A206:T206"/>
    <mergeCell ref="A209:A210"/>
    <mergeCell ref="B209:I210"/>
    <mergeCell ref="J209:J210"/>
    <mergeCell ref="K209:M209"/>
    <mergeCell ref="N209:P209"/>
    <mergeCell ref="Q209:S209"/>
    <mergeCell ref="T209:T210"/>
    <mergeCell ref="B155:I155"/>
    <mergeCell ref="B171:I171"/>
    <mergeCell ref="B180:I180"/>
    <mergeCell ref="B181:I181"/>
    <mergeCell ref="B182:I182"/>
    <mergeCell ref="Q161:T162"/>
    <mergeCell ref="K162:M162"/>
    <mergeCell ref="N162:P162"/>
    <mergeCell ref="B157:I157"/>
    <mergeCell ref="B158:I158"/>
    <mergeCell ref="B159:I159"/>
    <mergeCell ref="A160:I160"/>
    <mergeCell ref="A161:J162"/>
    <mergeCell ref="A198:B198"/>
    <mergeCell ref="B177:I177"/>
    <mergeCell ref="B178:I178"/>
  </mergeCells>
  <phoneticPr fontId="6" type="noConversion"/>
  <conditionalFormatting sqref="U202 U3:U6 U28:U29">
    <cfRule type="cellIs" dxfId="23" priority="47" operator="equal">
      <formula>"E bine"</formula>
    </cfRule>
  </conditionalFormatting>
  <conditionalFormatting sqref="U202 U3:U6 U28:U29">
    <cfRule type="cellIs" dxfId="22" priority="46" operator="equal">
      <formula>"NU e bine"</formula>
    </cfRule>
  </conditionalFormatting>
  <conditionalFormatting sqref="U3:V6 U28:V29">
    <cfRule type="cellIs" dxfId="21" priority="39" operator="equal">
      <formula>"Suma trebuie să fie 52"</formula>
    </cfRule>
    <cfRule type="cellIs" dxfId="20" priority="40" operator="equal">
      <formula>"Corect"</formula>
    </cfRule>
    <cfRule type="cellIs" dxfId="19" priority="41" operator="equal">
      <formula>SUM($B$28:$J$28)</formula>
    </cfRule>
    <cfRule type="cellIs" dxfId="18" priority="42" operator="lessThan">
      <formula>"(SUM(B28:K28)=52"</formula>
    </cfRule>
    <cfRule type="cellIs" dxfId="17" priority="43" operator="equal">
      <formula>52</formula>
    </cfRule>
    <cfRule type="cellIs" dxfId="16" priority="44" operator="equal">
      <formula>$K$28</formula>
    </cfRule>
    <cfRule type="cellIs" dxfId="15" priority="45" operator="equal">
      <formula>$B$28:$K$28=52</formula>
    </cfRule>
  </conditionalFormatting>
  <conditionalFormatting sqref="U202:V202 U3:V6 U28:V29">
    <cfRule type="cellIs" dxfId="14" priority="37" operator="equal">
      <formula>"Suma trebuie să fie 52"</formula>
    </cfRule>
    <cfRule type="cellIs" dxfId="13" priority="38" operator="equal">
      <formula>"Corect"</formula>
    </cfRule>
  </conditionalFormatting>
  <conditionalFormatting sqref="U3:X6">
    <cfRule type="cellIs" dxfId="12" priority="36" operator="equal">
      <formula>"Trebuie alocate cel puțin 20 de ore pe săptămână"</formula>
    </cfRule>
  </conditionalFormatting>
  <conditionalFormatting sqref="U202:X202 U28:V29">
    <cfRule type="cellIs" dxfId="11" priority="24" operator="equal">
      <formula>"Corect"</formula>
    </cfRule>
  </conditionalFormatting>
  <conditionalFormatting sqref="U28:V28">
    <cfRule type="cellIs" dxfId="10" priority="23" operator="equal">
      <formula>"Correct"</formula>
    </cfRule>
  </conditionalFormatting>
  <conditionalFormatting sqref="U42:W46 U63:W66 U77:W77 U88:W90">
    <cfRule type="cellIs" dxfId="9" priority="20" operator="equal">
      <formula>"E trebuie să fie cel puțin egal cu C+VP"</formula>
    </cfRule>
    <cfRule type="cellIs" dxfId="8" priority="21" operator="equal">
      <formula>"Corect"</formula>
    </cfRule>
  </conditionalFormatting>
  <conditionalFormatting sqref="U202:V202">
    <cfRule type="cellIs" dxfId="7" priority="2" operator="equal">
      <formula>"Nu corespunde cu tabelul de opționale"</formula>
    </cfRule>
    <cfRule type="cellIs" dxfId="6" priority="3" operator="equal">
      <formula>"Suma trebuie să fie 52"</formula>
    </cfRule>
    <cfRule type="cellIs" dxfId="5" priority="4" operator="equal">
      <formula>"Corect"</formula>
    </cfRule>
    <cfRule type="cellIs" dxfId="4" priority="5" operator="equal">
      <formula>SUM($B$28:$J$28)</formula>
    </cfRule>
    <cfRule type="cellIs" dxfId="3" priority="6" operator="lessThan">
      <formula>"(SUM(B28:K28)=52"</formula>
    </cfRule>
    <cfRule type="cellIs" dxfId="2" priority="7" operator="equal">
      <formula>52</formula>
    </cfRule>
    <cfRule type="cellIs" dxfId="1" priority="8" operator="equal">
      <formula>$K$28</formula>
    </cfRule>
    <cfRule type="cellIs" dxfId="0" priority="9" operator="equal">
      <formula>$B$28:$K$28=52</formula>
    </cfRule>
  </conditionalFormatting>
  <dataValidations disablePrompts="1" count="13">
    <dataValidation type="list" allowBlank="1" showInputMessage="1" showErrorMessage="1" sqref="R215:R216 R267 R258:R259 R264:R265 R261:R262 R244 R235:R236 R241:R242 R238:R239 R221 R212:R213 R218:R219 R57:R62" xr:uid="{00000000-0002-0000-0000-000000000000}">
      <formula1>$R$36</formula1>
    </dataValidation>
    <dataValidation type="list" allowBlank="1" showInputMessage="1" showErrorMessage="1" sqref="Q215:Q216 Q267 Q258:Q259 Q264:Q265 Q261:Q262 Q244 Q235:Q236 Q241:Q242 Q238:Q239 Q221 Q212:Q213 Q218:Q219 Q57:Q62" xr:uid="{00000000-0002-0000-0000-000001000000}">
      <formula1>$Q$36</formula1>
    </dataValidation>
    <dataValidation type="list" allowBlank="1" showInputMessage="1" showErrorMessage="1" sqref="S215:S216 S267 S258:S259 S264:S265 S261:S262 S244 S235:S236 S241:S242 S238:S239 S221 S212:S213 S218:S219 S57:S62" xr:uid="{00000000-0002-0000-0000-000002000000}">
      <formula1>$S$36</formula1>
    </dataValidation>
    <dataValidation type="list" allowBlank="1" showInputMessage="1" showErrorMessage="1" sqref="T154:T158 T57:T62 T135:T151 T188:T191 T169:T185" xr:uid="{00000000-0002-0000-0000-000003000000}">
      <formula1>$O$33:$S$33</formula1>
    </dataValidation>
    <dataValidation type="list" allowBlank="1" showInputMessage="1" showErrorMessage="1" sqref="T186 T152" xr:uid="{00000000-0002-0000-0000-000004000000}">
      <formula1>$P$33:$S$33</formula1>
    </dataValidation>
    <dataValidation type="list" allowBlank="1" showInputMessage="1" showErrorMessage="1" sqref="B188:I191 B175:I185 B145:I151" xr:uid="{00000000-0002-0000-0000-000005000000}">
      <formula1>$B$35:$B$110</formula1>
    </dataValidation>
    <dataValidation type="list" allowBlank="1" showInputMessage="1" showErrorMessage="1" sqref="T121:T122" xr:uid="{00000000-0002-0000-0000-000006000000}">
      <formula1>"DF,DS,DC,DA,DSIN"</formula1>
    </dataValidation>
    <dataValidation type="list" allowBlank="1" showInputMessage="1" showErrorMessage="1" sqref="S121:S122" xr:uid="{00000000-0002-0000-0000-000007000000}">
      <formula1>"VP"</formula1>
    </dataValidation>
    <dataValidation type="list" allowBlank="1" showInputMessage="1" showErrorMessage="1" sqref="T37:T41 T52:T56 T71:T76 T83:T87 T95:T96 T98:T99 T101:T102 T104:T106" xr:uid="{00000000-0002-0000-0000-000008000000}">
      <formula1>$O$36:$S$36</formula1>
    </dataValidation>
    <dataValidation type="list" allowBlank="1" showInputMessage="1" showErrorMessage="1" sqref="S37:S41 S52:S56 S71:S76 S83:S87 S95:S96 S98:S99 S101:S102 S104:S106" xr:uid="{00000000-0002-0000-0000-000009000000}">
      <formula1>$S$39</formula1>
    </dataValidation>
    <dataValidation type="list" allowBlank="1" showInputMessage="1" showErrorMessage="1" sqref="Q37:Q41 Q52:Q56 Q71:Q76 Q83:Q87 Q95:Q96 Q98:Q99 Q101:Q102 Q104:Q106" xr:uid="{00000000-0002-0000-0000-00000A000000}">
      <formula1>$Q$39</formula1>
    </dataValidation>
    <dataValidation type="list" allowBlank="1" showInputMessage="1" showErrorMessage="1" sqref="R37:R41 R52:R56 R71:R76 R83:R87 R95:R96 R98:R99 R101:R102 R104:R106" xr:uid="{00000000-0002-0000-0000-00000B000000}">
      <formula1>$R$39</formula1>
    </dataValidation>
    <dataValidation type="list" allowBlank="1" showInputMessage="1" showErrorMessage="1" sqref="C141:I142 B135:B144 C135:I139 B154:I158 B169:I174" xr:uid="{00000000-0002-0000-0000-00000C000000}">
      <formula1>$B$38:$B$144</formula1>
    </dataValidation>
  </dataValidations>
  <pageMargins left="0.7" right="0.7" top="0.75" bottom="0.75" header="0.3" footer="0.3"/>
  <pageSetup paperSize="9" orientation="landscape" blackAndWhite="1" r:id="rId1"/>
  <headerFooter>
    <oddHeader>&amp;C
&amp;R&amp;P</oddHeader>
    <oddFooter>&amp;LRECTOR,
Prof.univ.dr. Daniel-Ovidiu DAVID&amp;CDECAN,
Prof. univ. dr.Călin HINȚEA&amp;R DIRECTOR DE DEPARTAMENT,
Conf. univ. dr.Bogdana NEAMȚU</oddFooter>
  </headerFooter>
  <rowBreaks count="4" manualBreakCount="4">
    <brk id="89" max="16383" man="1"/>
    <brk id="204" max="16383" man="1"/>
    <brk id="229" max="16383" man="1"/>
    <brk id="252" max="16383" man="1"/>
  </rowBreaks>
  <ignoredErrors>
    <ignoredError sqref="Q42" formula="1"/>
    <ignoredError sqref="K109" formulaRange="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32"/>
  <sheetViews>
    <sheetView view="pageLayout" zoomScale="70" zoomScaleNormal="150" zoomScalePageLayoutView="70" workbookViewId="0">
      <selection activeCell="A8" sqref="A8:L9"/>
    </sheetView>
  </sheetViews>
  <sheetFormatPr defaultRowHeight="15" x14ac:dyDescent="0.25"/>
  <sheetData>
    <row r="1" spans="1:14" x14ac:dyDescent="0.25">
      <c r="A1" s="297" t="s">
        <v>191</v>
      </c>
      <c r="B1" s="297"/>
      <c r="C1" s="297"/>
      <c r="D1" s="297"/>
      <c r="E1" s="297"/>
      <c r="F1" s="297"/>
      <c r="G1" s="297"/>
      <c r="H1" s="297"/>
      <c r="I1" s="297"/>
      <c r="J1" s="297"/>
      <c r="K1" s="297"/>
      <c r="L1" s="297"/>
      <c r="M1" s="297"/>
      <c r="N1" s="297"/>
    </row>
    <row r="3" spans="1:14" ht="15" customHeight="1" x14ac:dyDescent="0.25">
      <c r="A3" s="294" t="s">
        <v>116</v>
      </c>
      <c r="B3" s="294"/>
      <c r="C3" s="294"/>
      <c r="D3" s="294"/>
      <c r="E3" s="294"/>
      <c r="F3" s="294"/>
      <c r="G3" s="294"/>
      <c r="H3" s="294"/>
      <c r="I3" s="294"/>
      <c r="J3" s="294"/>
      <c r="K3" s="294"/>
      <c r="L3" s="294"/>
      <c r="M3" s="278"/>
      <c r="N3" s="278"/>
    </row>
    <row r="4" spans="1:14" ht="15" customHeight="1" x14ac:dyDescent="0.25">
      <c r="A4" s="282" t="s">
        <v>117</v>
      </c>
      <c r="B4" s="283"/>
      <c r="C4" s="283"/>
      <c r="D4" s="283"/>
      <c r="E4" s="283"/>
      <c r="F4" s="283"/>
      <c r="G4" s="283"/>
      <c r="H4" s="283"/>
      <c r="I4" s="283"/>
      <c r="J4" s="283"/>
      <c r="K4" s="283"/>
      <c r="L4" s="283"/>
      <c r="M4" s="286" t="s">
        <v>118</v>
      </c>
      <c r="N4" s="286"/>
    </row>
    <row r="5" spans="1:14" ht="15" customHeight="1" x14ac:dyDescent="0.25">
      <c r="A5" s="284"/>
      <c r="B5" s="285"/>
      <c r="C5" s="285"/>
      <c r="D5" s="285"/>
      <c r="E5" s="285"/>
      <c r="F5" s="285"/>
      <c r="G5" s="285"/>
      <c r="H5" s="285"/>
      <c r="I5" s="285"/>
      <c r="J5" s="285"/>
      <c r="K5" s="285"/>
      <c r="L5" s="285"/>
      <c r="M5" s="286"/>
      <c r="N5" s="286"/>
    </row>
    <row r="6" spans="1:14" x14ac:dyDescent="0.25">
      <c r="A6" s="272" t="s">
        <v>192</v>
      </c>
      <c r="B6" s="273"/>
      <c r="C6" s="273"/>
      <c r="D6" s="273"/>
      <c r="E6" s="273"/>
      <c r="F6" s="273"/>
      <c r="G6" s="273"/>
      <c r="H6" s="273"/>
      <c r="I6" s="273"/>
      <c r="J6" s="273"/>
      <c r="K6" s="273"/>
      <c r="L6" s="274"/>
      <c r="M6" s="278"/>
      <c r="N6" s="278"/>
    </row>
    <row r="7" spans="1:14" x14ac:dyDescent="0.25">
      <c r="A7" s="287"/>
      <c r="B7" s="288"/>
      <c r="C7" s="288"/>
      <c r="D7" s="288"/>
      <c r="E7" s="288"/>
      <c r="F7" s="288"/>
      <c r="G7" s="288"/>
      <c r="H7" s="288"/>
      <c r="I7" s="288"/>
      <c r="J7" s="288"/>
      <c r="K7" s="288"/>
      <c r="L7" s="289"/>
      <c r="M7" s="278"/>
      <c r="N7" s="278"/>
    </row>
    <row r="8" spans="1:14" x14ac:dyDescent="0.25">
      <c r="A8" s="272" t="s">
        <v>193</v>
      </c>
      <c r="B8" s="273"/>
      <c r="C8" s="273"/>
      <c r="D8" s="273"/>
      <c r="E8" s="273"/>
      <c r="F8" s="273"/>
      <c r="G8" s="273"/>
      <c r="H8" s="273"/>
      <c r="I8" s="273"/>
      <c r="J8" s="273"/>
      <c r="K8" s="273"/>
      <c r="L8" s="274"/>
      <c r="M8" s="278"/>
      <c r="N8" s="278"/>
    </row>
    <row r="9" spans="1:14" x14ac:dyDescent="0.25">
      <c r="A9" s="287"/>
      <c r="B9" s="288"/>
      <c r="C9" s="288"/>
      <c r="D9" s="288"/>
      <c r="E9" s="288"/>
      <c r="F9" s="288"/>
      <c r="G9" s="288"/>
      <c r="H9" s="288"/>
      <c r="I9" s="288"/>
      <c r="J9" s="288"/>
      <c r="K9" s="288"/>
      <c r="L9" s="289"/>
      <c r="M9" s="278"/>
      <c r="N9" s="278"/>
    </row>
    <row r="10" spans="1:14" x14ac:dyDescent="0.25">
      <c r="A10" s="272" t="s">
        <v>194</v>
      </c>
      <c r="B10" s="273"/>
      <c r="C10" s="273"/>
      <c r="D10" s="273"/>
      <c r="E10" s="273"/>
      <c r="F10" s="273"/>
      <c r="G10" s="273"/>
      <c r="H10" s="273"/>
      <c r="I10" s="273"/>
      <c r="J10" s="273"/>
      <c r="K10" s="273"/>
      <c r="L10" s="274"/>
      <c r="M10" s="278"/>
      <c r="N10" s="278"/>
    </row>
    <row r="11" spans="1:14" x14ac:dyDescent="0.25">
      <c r="A11" s="275"/>
      <c r="B11" s="276"/>
      <c r="C11" s="276"/>
      <c r="D11" s="276"/>
      <c r="E11" s="276"/>
      <c r="F11" s="276"/>
      <c r="G11" s="276"/>
      <c r="H11" s="276"/>
      <c r="I11" s="276"/>
      <c r="J11" s="276"/>
      <c r="K11" s="276"/>
      <c r="L11" s="277"/>
      <c r="M11" s="278"/>
      <c r="N11" s="278"/>
    </row>
    <row r="13" spans="1:14" ht="32.25" customHeight="1" x14ac:dyDescent="0.25">
      <c r="A13" s="294" t="s">
        <v>195</v>
      </c>
      <c r="B13" s="294"/>
      <c r="C13" s="294"/>
      <c r="D13" s="294"/>
      <c r="E13" s="294"/>
      <c r="F13" s="294"/>
      <c r="G13" s="294"/>
      <c r="H13" s="294"/>
      <c r="I13" s="294"/>
      <c r="J13" s="294"/>
      <c r="K13" s="294"/>
      <c r="L13" s="294"/>
      <c r="M13" s="295"/>
      <c r="N13" s="296"/>
    </row>
    <row r="14" spans="1:14" ht="15" customHeight="1" x14ac:dyDescent="0.25">
      <c r="A14" s="282" t="s">
        <v>196</v>
      </c>
      <c r="B14" s="283"/>
      <c r="C14" s="283"/>
      <c r="D14" s="283"/>
      <c r="E14" s="283"/>
      <c r="F14" s="283"/>
      <c r="G14" s="283"/>
      <c r="H14" s="283"/>
      <c r="I14" s="283"/>
      <c r="J14" s="283"/>
      <c r="K14" s="283"/>
      <c r="L14" s="283"/>
      <c r="M14" s="286" t="s">
        <v>118</v>
      </c>
      <c r="N14" s="286"/>
    </row>
    <row r="15" spans="1:14" x14ac:dyDescent="0.25">
      <c r="A15" s="284"/>
      <c r="B15" s="285"/>
      <c r="C15" s="285"/>
      <c r="D15" s="285"/>
      <c r="E15" s="285"/>
      <c r="F15" s="285"/>
      <c r="G15" s="285"/>
      <c r="H15" s="285"/>
      <c r="I15" s="285"/>
      <c r="J15" s="285"/>
      <c r="K15" s="285"/>
      <c r="L15" s="285"/>
      <c r="M15" s="286"/>
      <c r="N15" s="286"/>
    </row>
    <row r="16" spans="1:14" x14ac:dyDescent="0.25">
      <c r="A16" s="272" t="s">
        <v>197</v>
      </c>
      <c r="B16" s="273"/>
      <c r="C16" s="273"/>
      <c r="D16" s="273"/>
      <c r="E16" s="273"/>
      <c r="F16" s="273"/>
      <c r="G16" s="273"/>
      <c r="H16" s="273"/>
      <c r="I16" s="273"/>
      <c r="J16" s="273"/>
      <c r="K16" s="273"/>
      <c r="L16" s="274"/>
      <c r="M16" s="290"/>
      <c r="N16" s="291"/>
    </row>
    <row r="17" spans="1:14" ht="15" customHeight="1" x14ac:dyDescent="0.25">
      <c r="A17" s="287"/>
      <c r="B17" s="288"/>
      <c r="C17" s="288"/>
      <c r="D17" s="288"/>
      <c r="E17" s="288"/>
      <c r="F17" s="288"/>
      <c r="G17" s="288"/>
      <c r="H17" s="288"/>
      <c r="I17" s="288"/>
      <c r="J17" s="288"/>
      <c r="K17" s="288"/>
      <c r="L17" s="289"/>
      <c r="M17" s="292"/>
      <c r="N17" s="293"/>
    </row>
    <row r="18" spans="1:14" x14ac:dyDescent="0.25">
      <c r="A18" s="272" t="s">
        <v>198</v>
      </c>
      <c r="B18" s="273"/>
      <c r="C18" s="273"/>
      <c r="D18" s="273"/>
      <c r="E18" s="273"/>
      <c r="F18" s="273"/>
      <c r="G18" s="273"/>
      <c r="H18" s="273"/>
      <c r="I18" s="273"/>
      <c r="J18" s="273"/>
      <c r="K18" s="273"/>
      <c r="L18" s="274"/>
      <c r="M18" s="290"/>
      <c r="N18" s="291"/>
    </row>
    <row r="19" spans="1:14" x14ac:dyDescent="0.25">
      <c r="A19" s="287"/>
      <c r="B19" s="288"/>
      <c r="C19" s="288"/>
      <c r="D19" s="288"/>
      <c r="E19" s="288"/>
      <c r="F19" s="288"/>
      <c r="G19" s="288"/>
      <c r="H19" s="288"/>
      <c r="I19" s="288"/>
      <c r="J19" s="288"/>
      <c r="K19" s="288"/>
      <c r="L19" s="289"/>
      <c r="M19" s="292"/>
      <c r="N19" s="293"/>
    </row>
    <row r="20" spans="1:14" ht="15" customHeight="1" x14ac:dyDescent="0.25">
      <c r="A20" s="272" t="s">
        <v>199</v>
      </c>
      <c r="B20" s="273"/>
      <c r="C20" s="273"/>
      <c r="D20" s="273"/>
      <c r="E20" s="273"/>
      <c r="F20" s="273"/>
      <c r="G20" s="273"/>
      <c r="H20" s="273"/>
      <c r="I20" s="273"/>
      <c r="J20" s="273"/>
      <c r="K20" s="273"/>
      <c r="L20" s="274"/>
      <c r="M20" s="278"/>
      <c r="N20" s="278"/>
    </row>
    <row r="21" spans="1:14" x14ac:dyDescent="0.25">
      <c r="A21" s="275"/>
      <c r="B21" s="276"/>
      <c r="C21" s="276"/>
      <c r="D21" s="276"/>
      <c r="E21" s="276"/>
      <c r="F21" s="276"/>
      <c r="G21" s="276"/>
      <c r="H21" s="276"/>
      <c r="I21" s="276"/>
      <c r="J21" s="276"/>
      <c r="K21" s="276"/>
      <c r="L21" s="277"/>
      <c r="M21" s="278"/>
      <c r="N21" s="278"/>
    </row>
    <row r="22" spans="1:14" x14ac:dyDescent="0.25">
      <c r="A22" s="272" t="s">
        <v>200</v>
      </c>
      <c r="B22" s="273"/>
      <c r="C22" s="273"/>
      <c r="D22" s="273"/>
      <c r="E22" s="273"/>
      <c r="F22" s="273"/>
      <c r="G22" s="273"/>
      <c r="H22" s="273"/>
      <c r="I22" s="273"/>
      <c r="J22" s="273"/>
      <c r="K22" s="273"/>
      <c r="L22" s="274"/>
      <c r="M22" s="278"/>
      <c r="N22" s="278"/>
    </row>
    <row r="23" spans="1:14" x14ac:dyDescent="0.25">
      <c r="A23" s="275"/>
      <c r="B23" s="276"/>
      <c r="C23" s="276"/>
      <c r="D23" s="276"/>
      <c r="E23" s="276"/>
      <c r="F23" s="276"/>
      <c r="G23" s="276"/>
      <c r="H23" s="276"/>
      <c r="I23" s="276"/>
      <c r="J23" s="276"/>
      <c r="K23" s="276"/>
      <c r="L23" s="277"/>
      <c r="M23" s="278"/>
      <c r="N23" s="278"/>
    </row>
    <row r="24" spans="1:14" x14ac:dyDescent="0.25">
      <c r="A24" s="272" t="s">
        <v>201</v>
      </c>
      <c r="B24" s="273"/>
      <c r="C24" s="273"/>
      <c r="D24" s="273"/>
      <c r="E24" s="273"/>
      <c r="F24" s="273"/>
      <c r="G24" s="273"/>
      <c r="H24" s="273"/>
      <c r="I24" s="273"/>
      <c r="J24" s="273"/>
      <c r="K24" s="273"/>
      <c r="L24" s="274"/>
      <c r="M24" s="278"/>
      <c r="N24" s="278"/>
    </row>
    <row r="25" spans="1:14" x14ac:dyDescent="0.25">
      <c r="A25" s="275"/>
      <c r="B25" s="276"/>
      <c r="C25" s="276"/>
      <c r="D25" s="276"/>
      <c r="E25" s="276"/>
      <c r="F25" s="276"/>
      <c r="G25" s="276"/>
      <c r="H25" s="276"/>
      <c r="I25" s="276"/>
      <c r="J25" s="276"/>
      <c r="K25" s="276"/>
      <c r="L25" s="277"/>
      <c r="M25" s="278"/>
      <c r="N25" s="278"/>
    </row>
    <row r="26" spans="1:14" x14ac:dyDescent="0.25">
      <c r="A26" s="59"/>
      <c r="B26" s="59"/>
      <c r="C26" s="59"/>
      <c r="D26" s="59"/>
      <c r="E26" s="59"/>
      <c r="F26" s="59"/>
      <c r="G26" s="59"/>
      <c r="H26" s="59"/>
      <c r="I26" s="59"/>
      <c r="J26" s="59"/>
      <c r="K26" s="59"/>
      <c r="L26" s="59"/>
      <c r="M26" s="50"/>
      <c r="N26" s="50"/>
    </row>
    <row r="27" spans="1:14" x14ac:dyDescent="0.25">
      <c r="A27" s="279" t="s">
        <v>202</v>
      </c>
      <c r="B27" s="280"/>
      <c r="C27" s="280"/>
      <c r="D27" s="280"/>
      <c r="E27" s="280"/>
      <c r="F27" s="280"/>
      <c r="G27" s="280"/>
      <c r="H27" s="280"/>
      <c r="I27" s="280"/>
      <c r="J27" s="280"/>
      <c r="K27" s="280"/>
      <c r="L27" s="280"/>
      <c r="M27" s="280"/>
      <c r="N27" s="281"/>
    </row>
    <row r="28" spans="1:14" x14ac:dyDescent="0.25">
      <c r="A28" s="269" t="s">
        <v>203</v>
      </c>
      <c r="B28" s="270"/>
      <c r="C28" s="270"/>
      <c r="D28" s="270"/>
      <c r="E28" s="270"/>
      <c r="F28" s="270"/>
      <c r="G28" s="270"/>
      <c r="H28" s="270"/>
      <c r="I28" s="270"/>
      <c r="J28" s="270"/>
      <c r="K28" s="270"/>
      <c r="L28" s="270"/>
      <c r="M28" s="270"/>
      <c r="N28" s="271"/>
    </row>
    <row r="29" spans="1:14" x14ac:dyDescent="0.25">
      <c r="A29" s="269" t="s">
        <v>204</v>
      </c>
      <c r="B29" s="270"/>
      <c r="C29" s="270"/>
      <c r="D29" s="270"/>
      <c r="E29" s="270"/>
      <c r="F29" s="270"/>
      <c r="G29" s="270"/>
      <c r="H29" s="270"/>
      <c r="I29" s="270"/>
      <c r="J29" s="270"/>
      <c r="K29" s="270"/>
      <c r="L29" s="270"/>
      <c r="M29" s="270"/>
      <c r="N29" s="271"/>
    </row>
    <row r="30" spans="1:14" x14ac:dyDescent="0.25">
      <c r="A30" s="269" t="s">
        <v>205</v>
      </c>
      <c r="B30" s="270"/>
      <c r="C30" s="270"/>
      <c r="D30" s="270"/>
      <c r="E30" s="270"/>
      <c r="F30" s="270"/>
      <c r="G30" s="270"/>
      <c r="H30" s="270"/>
      <c r="I30" s="270"/>
      <c r="J30" s="270"/>
      <c r="K30" s="270"/>
      <c r="L30" s="270"/>
      <c r="M30" s="270"/>
      <c r="N30" s="271"/>
    </row>
    <row r="31" spans="1:14" x14ac:dyDescent="0.25">
      <c r="A31" s="269" t="s">
        <v>206</v>
      </c>
      <c r="B31" s="270"/>
      <c r="C31" s="270"/>
      <c r="D31" s="270"/>
      <c r="E31" s="270"/>
      <c r="F31" s="270"/>
      <c r="G31" s="270"/>
      <c r="H31" s="270"/>
      <c r="I31" s="270"/>
      <c r="J31" s="270"/>
      <c r="K31" s="270"/>
      <c r="L31" s="270"/>
      <c r="M31" s="270"/>
      <c r="N31" s="271"/>
    </row>
    <row r="32" spans="1:14" x14ac:dyDescent="0.25">
      <c r="A32" s="269" t="s">
        <v>207</v>
      </c>
      <c r="B32" s="270"/>
      <c r="C32" s="270"/>
      <c r="D32" s="270"/>
      <c r="E32" s="270"/>
      <c r="F32" s="270"/>
      <c r="G32" s="270"/>
      <c r="H32" s="270"/>
      <c r="I32" s="270"/>
      <c r="J32" s="270"/>
      <c r="K32" s="270"/>
      <c r="L32" s="270"/>
      <c r="M32" s="270"/>
      <c r="N32" s="271"/>
    </row>
  </sheetData>
  <mergeCells count="31">
    <mergeCell ref="A6:L7"/>
    <mergeCell ref="M6:N7"/>
    <mergeCell ref="A1:N1"/>
    <mergeCell ref="A3:L3"/>
    <mergeCell ref="M3:N3"/>
    <mergeCell ref="A4:L5"/>
    <mergeCell ref="M4:N5"/>
    <mergeCell ref="A8:L9"/>
    <mergeCell ref="M8:N9"/>
    <mergeCell ref="A10:L11"/>
    <mergeCell ref="M10:N11"/>
    <mergeCell ref="A13:L13"/>
    <mergeCell ref="M13:N13"/>
    <mergeCell ref="A14:L15"/>
    <mergeCell ref="M14:N15"/>
    <mergeCell ref="A16:L17"/>
    <mergeCell ref="M16:N17"/>
    <mergeCell ref="A18:L19"/>
    <mergeCell ref="M18:N19"/>
    <mergeCell ref="A32:N32"/>
    <mergeCell ref="A20:L21"/>
    <mergeCell ref="M20:N21"/>
    <mergeCell ref="A22:L23"/>
    <mergeCell ref="M22:N23"/>
    <mergeCell ref="A24:L25"/>
    <mergeCell ref="M24:N25"/>
    <mergeCell ref="A27:N27"/>
    <mergeCell ref="A28:N28"/>
    <mergeCell ref="A29:N29"/>
    <mergeCell ref="A30:N30"/>
    <mergeCell ref="A31:N31"/>
  </mergeCells>
  <pageMargins left="0.70866141732283472" right="0.70866141732283472" top="0.74803149606299213" bottom="0.74803149606299213" header="0.31496062992125984" footer="0.31496062992125984"/>
  <pageSetup paperSize="9" orientation="landscape" horizontalDpi="4294967295" verticalDpi="4294967295" r:id="rId1"/>
  <headerFooter>
    <oddFooter>&amp;LDECAN,
Prof.univ.dr. Călin Emilian HINŢEA&amp;RDIRECTOR DE DEPARTAMENT,
Conf. univ. dr.Bogdana NEAMȚU</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Group Box 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098" r:id="rId5" name="Option Button 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099" r:id="rId6" name="Option Button 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00" r:id="rId7" name="Group Box 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01" r:id="rId8" name="Option Button 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02" r:id="rId9" name="Option Button 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03" r:id="rId10" name="Group Box 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04" r:id="rId11" name="Option Button 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05" r:id="rId12" name="Option Button 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06" r:id="rId13" name="Group Box 1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07" r:id="rId14" name="Option Button 1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08" r:id="rId15" name="Option Button 12">
              <controlPr defaultSize="0" autoFill="0" autoLine="0" autoPict="0">
                <anchor moveWithCells="1">
                  <from>
                    <xdr:col>13</xdr:col>
                    <xdr:colOff>57150</xdr:colOff>
                    <xdr:row>12</xdr:row>
                    <xdr:rowOff>19050</xdr:rowOff>
                  </from>
                  <to>
                    <xdr:col>13</xdr:col>
                    <xdr:colOff>533400</xdr:colOff>
                    <xdr:row>12</xdr:row>
                    <xdr:rowOff>400050</xdr:rowOff>
                  </to>
                </anchor>
              </controlPr>
            </control>
          </mc:Choice>
        </mc:AlternateContent>
        <mc:AlternateContent xmlns:mc="http://schemas.openxmlformats.org/markup-compatibility/2006">
          <mc:Choice Requires="x14">
            <control shapeId="4109" r:id="rId16" name="Group Box 1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10" r:id="rId17" name="Option Button 1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11" r:id="rId18" name="Option Button 1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12" r:id="rId19" name="Group Box 1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13" r:id="rId20" name="Option Button 1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14" r:id="rId21" name="Option Button 1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15" r:id="rId22" name="Group Box 1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16" r:id="rId23" name="Option Button 2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17" r:id="rId24" name="Option Button 2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18" r:id="rId25" name="Group Box 2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19" r:id="rId26" name="Option Button 2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20" r:id="rId27" name="Option Button 2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21" r:id="rId28" name="Group Box 2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22" r:id="rId29" name="Option Button 2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23" r:id="rId30" name="Option Button 2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24" r:id="rId31" name="Group Box 2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25" r:id="rId32" name="Option Button 2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26" r:id="rId33" name="Option Button 3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mc:AlternateContent xmlns:mc="http://schemas.openxmlformats.org/markup-compatibility/2006">
          <mc:Choice Requires="x14">
            <control shapeId="4127" r:id="rId34" name="Group Box 31">
              <controlPr defaultSize="0" autoFill="0" autoPict="0">
                <anchor moveWithCells="1">
                  <from>
                    <xdr:col>11</xdr:col>
                    <xdr:colOff>609600</xdr:colOff>
                    <xdr:row>2</xdr:row>
                    <xdr:rowOff>0</xdr:rowOff>
                  </from>
                  <to>
                    <xdr:col>13</xdr:col>
                    <xdr:colOff>600075</xdr:colOff>
                    <xdr:row>3</xdr:row>
                    <xdr:rowOff>0</xdr:rowOff>
                  </to>
                </anchor>
              </controlPr>
            </control>
          </mc:Choice>
        </mc:AlternateContent>
        <mc:AlternateContent xmlns:mc="http://schemas.openxmlformats.org/markup-compatibility/2006">
          <mc:Choice Requires="x14">
            <control shapeId="4128" r:id="rId35" name="Option Button 32">
              <controlPr defaultSize="0" autoFill="0" autoLine="0" autoPict="0">
                <anchor moveWithCells="1">
                  <from>
                    <xdr:col>12</xdr:col>
                    <xdr:colOff>66675</xdr:colOff>
                    <xdr:row>2</xdr:row>
                    <xdr:rowOff>9525</xdr:rowOff>
                  </from>
                  <to>
                    <xdr:col>12</xdr:col>
                    <xdr:colOff>533400</xdr:colOff>
                    <xdr:row>2</xdr:row>
                    <xdr:rowOff>180975</xdr:rowOff>
                  </to>
                </anchor>
              </controlPr>
            </control>
          </mc:Choice>
        </mc:AlternateContent>
        <mc:AlternateContent xmlns:mc="http://schemas.openxmlformats.org/markup-compatibility/2006">
          <mc:Choice Requires="x14">
            <control shapeId="4129" r:id="rId36" name="Option Button 33">
              <controlPr defaultSize="0" autoFill="0" autoLine="0" autoPict="0">
                <anchor moveWithCells="1">
                  <from>
                    <xdr:col>13</xdr:col>
                    <xdr:colOff>57150</xdr:colOff>
                    <xdr:row>2</xdr:row>
                    <xdr:rowOff>9525</xdr:rowOff>
                  </from>
                  <to>
                    <xdr:col>13</xdr:col>
                    <xdr:colOff>533400</xdr:colOff>
                    <xdr:row>2</xdr:row>
                    <xdr:rowOff>180975</xdr:rowOff>
                  </to>
                </anchor>
              </controlPr>
            </control>
          </mc:Choice>
        </mc:AlternateContent>
        <mc:AlternateContent xmlns:mc="http://schemas.openxmlformats.org/markup-compatibility/2006">
          <mc:Choice Requires="x14">
            <control shapeId="4130" r:id="rId37" name="Group Box 34">
              <controlPr defaultSize="0" autoFill="0" autoPict="0">
                <anchor moveWithCells="1">
                  <from>
                    <xdr:col>11</xdr:col>
                    <xdr:colOff>609600</xdr:colOff>
                    <xdr:row>7</xdr:row>
                    <xdr:rowOff>95250</xdr:rowOff>
                  </from>
                  <to>
                    <xdr:col>13</xdr:col>
                    <xdr:colOff>600075</xdr:colOff>
                    <xdr:row>8</xdr:row>
                    <xdr:rowOff>95250</xdr:rowOff>
                  </to>
                </anchor>
              </controlPr>
            </control>
          </mc:Choice>
        </mc:AlternateContent>
        <mc:AlternateContent xmlns:mc="http://schemas.openxmlformats.org/markup-compatibility/2006">
          <mc:Choice Requires="x14">
            <control shapeId="4131" r:id="rId38" name="Option Button 35">
              <controlPr defaultSize="0" autoFill="0" autoLine="0" autoPict="0">
                <anchor moveWithCells="1">
                  <from>
                    <xdr:col>12</xdr:col>
                    <xdr:colOff>66675</xdr:colOff>
                    <xdr:row>7</xdr:row>
                    <xdr:rowOff>104775</xdr:rowOff>
                  </from>
                  <to>
                    <xdr:col>12</xdr:col>
                    <xdr:colOff>533400</xdr:colOff>
                    <xdr:row>8</xdr:row>
                    <xdr:rowOff>85725</xdr:rowOff>
                  </to>
                </anchor>
              </controlPr>
            </control>
          </mc:Choice>
        </mc:AlternateContent>
        <mc:AlternateContent xmlns:mc="http://schemas.openxmlformats.org/markup-compatibility/2006">
          <mc:Choice Requires="x14">
            <control shapeId="4132" r:id="rId39" name="Option Button 36">
              <controlPr defaultSize="0" autoFill="0" autoLine="0" autoPict="0">
                <anchor moveWithCells="1">
                  <from>
                    <xdr:col>13</xdr:col>
                    <xdr:colOff>57150</xdr:colOff>
                    <xdr:row>7</xdr:row>
                    <xdr:rowOff>104775</xdr:rowOff>
                  </from>
                  <to>
                    <xdr:col>13</xdr:col>
                    <xdr:colOff>533400</xdr:colOff>
                    <xdr:row>8</xdr:row>
                    <xdr:rowOff>85725</xdr:rowOff>
                  </to>
                </anchor>
              </controlPr>
            </control>
          </mc:Choice>
        </mc:AlternateContent>
        <mc:AlternateContent xmlns:mc="http://schemas.openxmlformats.org/markup-compatibility/2006">
          <mc:Choice Requires="x14">
            <control shapeId="4133" r:id="rId40" name="Group Box 37">
              <controlPr defaultSize="0" autoFill="0" autoPict="0">
                <anchor moveWithCells="1">
                  <from>
                    <xdr:col>11</xdr:col>
                    <xdr:colOff>609600</xdr:colOff>
                    <xdr:row>9</xdr:row>
                    <xdr:rowOff>95250</xdr:rowOff>
                  </from>
                  <to>
                    <xdr:col>13</xdr:col>
                    <xdr:colOff>600075</xdr:colOff>
                    <xdr:row>10</xdr:row>
                    <xdr:rowOff>95250</xdr:rowOff>
                  </to>
                </anchor>
              </controlPr>
            </control>
          </mc:Choice>
        </mc:AlternateContent>
        <mc:AlternateContent xmlns:mc="http://schemas.openxmlformats.org/markup-compatibility/2006">
          <mc:Choice Requires="x14">
            <control shapeId="4134" r:id="rId41" name="Option Button 38">
              <controlPr defaultSize="0" autoFill="0" autoLine="0" autoPict="0">
                <anchor moveWithCells="1">
                  <from>
                    <xdr:col>12</xdr:col>
                    <xdr:colOff>66675</xdr:colOff>
                    <xdr:row>9</xdr:row>
                    <xdr:rowOff>104775</xdr:rowOff>
                  </from>
                  <to>
                    <xdr:col>12</xdr:col>
                    <xdr:colOff>533400</xdr:colOff>
                    <xdr:row>10</xdr:row>
                    <xdr:rowOff>85725</xdr:rowOff>
                  </to>
                </anchor>
              </controlPr>
            </control>
          </mc:Choice>
        </mc:AlternateContent>
        <mc:AlternateContent xmlns:mc="http://schemas.openxmlformats.org/markup-compatibility/2006">
          <mc:Choice Requires="x14">
            <control shapeId="4135" r:id="rId42" name="Option Button 39">
              <controlPr defaultSize="0" autoFill="0" autoLine="0" autoPict="0">
                <anchor moveWithCells="1">
                  <from>
                    <xdr:col>13</xdr:col>
                    <xdr:colOff>57150</xdr:colOff>
                    <xdr:row>9</xdr:row>
                    <xdr:rowOff>104775</xdr:rowOff>
                  </from>
                  <to>
                    <xdr:col>13</xdr:col>
                    <xdr:colOff>533400</xdr:colOff>
                    <xdr:row>10</xdr:row>
                    <xdr:rowOff>85725</xdr:rowOff>
                  </to>
                </anchor>
              </controlPr>
            </control>
          </mc:Choice>
        </mc:AlternateContent>
        <mc:AlternateContent xmlns:mc="http://schemas.openxmlformats.org/markup-compatibility/2006">
          <mc:Choice Requires="x14">
            <control shapeId="4136" r:id="rId43" name="Group Box 40">
              <controlPr defaultSize="0" autoFill="0" autoPict="0">
                <anchor moveWithCells="1">
                  <from>
                    <xdr:col>11</xdr:col>
                    <xdr:colOff>609600</xdr:colOff>
                    <xdr:row>12</xdr:row>
                    <xdr:rowOff>0</xdr:rowOff>
                  </from>
                  <to>
                    <xdr:col>13</xdr:col>
                    <xdr:colOff>600075</xdr:colOff>
                    <xdr:row>13</xdr:row>
                    <xdr:rowOff>0</xdr:rowOff>
                  </to>
                </anchor>
              </controlPr>
            </control>
          </mc:Choice>
        </mc:AlternateContent>
        <mc:AlternateContent xmlns:mc="http://schemas.openxmlformats.org/markup-compatibility/2006">
          <mc:Choice Requires="x14">
            <control shapeId="4137" r:id="rId44" name="Option Button 41">
              <controlPr defaultSize="0" autoFill="0" autoLine="0" autoPict="0">
                <anchor moveWithCells="1">
                  <from>
                    <xdr:col>12</xdr:col>
                    <xdr:colOff>66675</xdr:colOff>
                    <xdr:row>12</xdr:row>
                    <xdr:rowOff>19050</xdr:rowOff>
                  </from>
                  <to>
                    <xdr:col>12</xdr:col>
                    <xdr:colOff>533400</xdr:colOff>
                    <xdr:row>12</xdr:row>
                    <xdr:rowOff>390525</xdr:rowOff>
                  </to>
                </anchor>
              </controlPr>
            </control>
          </mc:Choice>
        </mc:AlternateContent>
        <mc:AlternateContent xmlns:mc="http://schemas.openxmlformats.org/markup-compatibility/2006">
          <mc:Choice Requires="x14">
            <control shapeId="4138" r:id="rId45" name="Option Button 42">
              <controlPr defaultSize="0" autoFill="0" autoLine="0" autoPict="0">
                <anchor moveWithCells="1">
                  <from>
                    <xdr:col>13</xdr:col>
                    <xdr:colOff>57150</xdr:colOff>
                    <xdr:row>12</xdr:row>
                    <xdr:rowOff>19050</xdr:rowOff>
                  </from>
                  <to>
                    <xdr:col>13</xdr:col>
                    <xdr:colOff>533400</xdr:colOff>
                    <xdr:row>12</xdr:row>
                    <xdr:rowOff>400050</xdr:rowOff>
                  </to>
                </anchor>
              </controlPr>
            </control>
          </mc:Choice>
        </mc:AlternateContent>
        <mc:AlternateContent xmlns:mc="http://schemas.openxmlformats.org/markup-compatibility/2006">
          <mc:Choice Requires="x14">
            <control shapeId="4139" r:id="rId46" name="Group Box 43">
              <controlPr defaultSize="0" autoFill="0" autoPict="0">
                <anchor moveWithCells="1">
                  <from>
                    <xdr:col>11</xdr:col>
                    <xdr:colOff>609600</xdr:colOff>
                    <xdr:row>15</xdr:row>
                    <xdr:rowOff>95250</xdr:rowOff>
                  </from>
                  <to>
                    <xdr:col>13</xdr:col>
                    <xdr:colOff>600075</xdr:colOff>
                    <xdr:row>16</xdr:row>
                    <xdr:rowOff>95250</xdr:rowOff>
                  </to>
                </anchor>
              </controlPr>
            </control>
          </mc:Choice>
        </mc:AlternateContent>
        <mc:AlternateContent xmlns:mc="http://schemas.openxmlformats.org/markup-compatibility/2006">
          <mc:Choice Requires="x14">
            <control shapeId="4140" r:id="rId47" name="Option Button 44">
              <controlPr defaultSize="0" autoFill="0" autoLine="0" autoPict="0">
                <anchor moveWithCells="1">
                  <from>
                    <xdr:col>12</xdr:col>
                    <xdr:colOff>66675</xdr:colOff>
                    <xdr:row>15</xdr:row>
                    <xdr:rowOff>104775</xdr:rowOff>
                  </from>
                  <to>
                    <xdr:col>12</xdr:col>
                    <xdr:colOff>533400</xdr:colOff>
                    <xdr:row>16</xdr:row>
                    <xdr:rowOff>95250</xdr:rowOff>
                  </to>
                </anchor>
              </controlPr>
            </control>
          </mc:Choice>
        </mc:AlternateContent>
        <mc:AlternateContent xmlns:mc="http://schemas.openxmlformats.org/markup-compatibility/2006">
          <mc:Choice Requires="x14">
            <control shapeId="4141" r:id="rId48" name="Option Button 45">
              <controlPr defaultSize="0" autoFill="0" autoLine="0" autoPict="0">
                <anchor moveWithCells="1">
                  <from>
                    <xdr:col>13</xdr:col>
                    <xdr:colOff>57150</xdr:colOff>
                    <xdr:row>15</xdr:row>
                    <xdr:rowOff>114300</xdr:rowOff>
                  </from>
                  <to>
                    <xdr:col>13</xdr:col>
                    <xdr:colOff>533400</xdr:colOff>
                    <xdr:row>16</xdr:row>
                    <xdr:rowOff>95250</xdr:rowOff>
                  </to>
                </anchor>
              </controlPr>
            </control>
          </mc:Choice>
        </mc:AlternateContent>
        <mc:AlternateContent xmlns:mc="http://schemas.openxmlformats.org/markup-compatibility/2006">
          <mc:Choice Requires="x14">
            <control shapeId="4142" r:id="rId49" name="Group Box 46">
              <controlPr defaultSize="0" autoFill="0" autoPict="0">
                <anchor moveWithCells="1">
                  <from>
                    <xdr:col>11</xdr:col>
                    <xdr:colOff>609600</xdr:colOff>
                    <xdr:row>17</xdr:row>
                    <xdr:rowOff>95250</xdr:rowOff>
                  </from>
                  <to>
                    <xdr:col>13</xdr:col>
                    <xdr:colOff>600075</xdr:colOff>
                    <xdr:row>18</xdr:row>
                    <xdr:rowOff>95250</xdr:rowOff>
                  </to>
                </anchor>
              </controlPr>
            </control>
          </mc:Choice>
        </mc:AlternateContent>
        <mc:AlternateContent xmlns:mc="http://schemas.openxmlformats.org/markup-compatibility/2006">
          <mc:Choice Requires="x14">
            <control shapeId="4143" r:id="rId50" name="Option Button 47">
              <controlPr defaultSize="0" autoFill="0" autoLine="0" autoPict="0">
                <anchor moveWithCells="1">
                  <from>
                    <xdr:col>12</xdr:col>
                    <xdr:colOff>66675</xdr:colOff>
                    <xdr:row>17</xdr:row>
                    <xdr:rowOff>104775</xdr:rowOff>
                  </from>
                  <to>
                    <xdr:col>12</xdr:col>
                    <xdr:colOff>533400</xdr:colOff>
                    <xdr:row>18</xdr:row>
                    <xdr:rowOff>95250</xdr:rowOff>
                  </to>
                </anchor>
              </controlPr>
            </control>
          </mc:Choice>
        </mc:AlternateContent>
        <mc:AlternateContent xmlns:mc="http://schemas.openxmlformats.org/markup-compatibility/2006">
          <mc:Choice Requires="x14">
            <control shapeId="4144" r:id="rId51" name="Option Button 48">
              <controlPr defaultSize="0" autoFill="0" autoLine="0" autoPict="0">
                <anchor moveWithCells="1">
                  <from>
                    <xdr:col>13</xdr:col>
                    <xdr:colOff>57150</xdr:colOff>
                    <xdr:row>17</xdr:row>
                    <xdr:rowOff>114300</xdr:rowOff>
                  </from>
                  <to>
                    <xdr:col>13</xdr:col>
                    <xdr:colOff>533400</xdr:colOff>
                    <xdr:row>18</xdr:row>
                    <xdr:rowOff>95250</xdr:rowOff>
                  </to>
                </anchor>
              </controlPr>
            </control>
          </mc:Choice>
        </mc:AlternateContent>
        <mc:AlternateContent xmlns:mc="http://schemas.openxmlformats.org/markup-compatibility/2006">
          <mc:Choice Requires="x14">
            <control shapeId="4145" r:id="rId52" name="Group Box 49">
              <controlPr defaultSize="0" autoFill="0" autoPict="0">
                <anchor moveWithCells="1">
                  <from>
                    <xdr:col>11</xdr:col>
                    <xdr:colOff>609600</xdr:colOff>
                    <xdr:row>19</xdr:row>
                    <xdr:rowOff>95250</xdr:rowOff>
                  </from>
                  <to>
                    <xdr:col>13</xdr:col>
                    <xdr:colOff>600075</xdr:colOff>
                    <xdr:row>20</xdr:row>
                    <xdr:rowOff>95250</xdr:rowOff>
                  </to>
                </anchor>
              </controlPr>
            </control>
          </mc:Choice>
        </mc:AlternateContent>
        <mc:AlternateContent xmlns:mc="http://schemas.openxmlformats.org/markup-compatibility/2006">
          <mc:Choice Requires="x14">
            <control shapeId="4146" r:id="rId53" name="Option Button 50">
              <controlPr defaultSize="0" autoFill="0" autoLine="0" autoPict="0">
                <anchor moveWithCells="1">
                  <from>
                    <xdr:col>12</xdr:col>
                    <xdr:colOff>66675</xdr:colOff>
                    <xdr:row>19</xdr:row>
                    <xdr:rowOff>104775</xdr:rowOff>
                  </from>
                  <to>
                    <xdr:col>12</xdr:col>
                    <xdr:colOff>533400</xdr:colOff>
                    <xdr:row>20</xdr:row>
                    <xdr:rowOff>95250</xdr:rowOff>
                  </to>
                </anchor>
              </controlPr>
            </control>
          </mc:Choice>
        </mc:AlternateContent>
        <mc:AlternateContent xmlns:mc="http://schemas.openxmlformats.org/markup-compatibility/2006">
          <mc:Choice Requires="x14">
            <control shapeId="4147" r:id="rId54" name="Option Button 51">
              <controlPr defaultSize="0" autoFill="0" autoLine="0" autoPict="0">
                <anchor moveWithCells="1">
                  <from>
                    <xdr:col>13</xdr:col>
                    <xdr:colOff>57150</xdr:colOff>
                    <xdr:row>19</xdr:row>
                    <xdr:rowOff>114300</xdr:rowOff>
                  </from>
                  <to>
                    <xdr:col>13</xdr:col>
                    <xdr:colOff>533400</xdr:colOff>
                    <xdr:row>20</xdr:row>
                    <xdr:rowOff>95250</xdr:rowOff>
                  </to>
                </anchor>
              </controlPr>
            </control>
          </mc:Choice>
        </mc:AlternateContent>
        <mc:AlternateContent xmlns:mc="http://schemas.openxmlformats.org/markup-compatibility/2006">
          <mc:Choice Requires="x14">
            <control shapeId="4148" r:id="rId55" name="Group Box 52">
              <controlPr defaultSize="0" autoFill="0" autoPict="0">
                <anchor moveWithCells="1">
                  <from>
                    <xdr:col>11</xdr:col>
                    <xdr:colOff>609600</xdr:colOff>
                    <xdr:row>5</xdr:row>
                    <xdr:rowOff>95250</xdr:rowOff>
                  </from>
                  <to>
                    <xdr:col>13</xdr:col>
                    <xdr:colOff>600075</xdr:colOff>
                    <xdr:row>6</xdr:row>
                    <xdr:rowOff>95250</xdr:rowOff>
                  </to>
                </anchor>
              </controlPr>
            </control>
          </mc:Choice>
        </mc:AlternateContent>
        <mc:AlternateContent xmlns:mc="http://schemas.openxmlformats.org/markup-compatibility/2006">
          <mc:Choice Requires="x14">
            <control shapeId="4149" r:id="rId56" name="Option Button 53">
              <controlPr defaultSize="0" autoFill="0" autoLine="0" autoPict="0">
                <anchor moveWithCells="1">
                  <from>
                    <xdr:col>12</xdr:col>
                    <xdr:colOff>66675</xdr:colOff>
                    <xdr:row>5</xdr:row>
                    <xdr:rowOff>104775</xdr:rowOff>
                  </from>
                  <to>
                    <xdr:col>12</xdr:col>
                    <xdr:colOff>533400</xdr:colOff>
                    <xdr:row>6</xdr:row>
                    <xdr:rowOff>85725</xdr:rowOff>
                  </to>
                </anchor>
              </controlPr>
            </control>
          </mc:Choice>
        </mc:AlternateContent>
        <mc:AlternateContent xmlns:mc="http://schemas.openxmlformats.org/markup-compatibility/2006">
          <mc:Choice Requires="x14">
            <control shapeId="4150" r:id="rId57" name="Option Button 54">
              <controlPr defaultSize="0" autoFill="0" autoLine="0" autoPict="0">
                <anchor moveWithCells="1">
                  <from>
                    <xdr:col>13</xdr:col>
                    <xdr:colOff>57150</xdr:colOff>
                    <xdr:row>5</xdr:row>
                    <xdr:rowOff>104775</xdr:rowOff>
                  </from>
                  <to>
                    <xdr:col>13</xdr:col>
                    <xdr:colOff>533400</xdr:colOff>
                    <xdr:row>6</xdr:row>
                    <xdr:rowOff>85725</xdr:rowOff>
                  </to>
                </anchor>
              </controlPr>
            </control>
          </mc:Choice>
        </mc:AlternateContent>
        <mc:AlternateContent xmlns:mc="http://schemas.openxmlformats.org/markup-compatibility/2006">
          <mc:Choice Requires="x14">
            <control shapeId="4151" r:id="rId58" name="Group Box 55">
              <controlPr defaultSize="0" autoFill="0" autoPict="0">
                <anchor moveWithCells="1">
                  <from>
                    <xdr:col>11</xdr:col>
                    <xdr:colOff>609600</xdr:colOff>
                    <xdr:row>21</xdr:row>
                    <xdr:rowOff>95250</xdr:rowOff>
                  </from>
                  <to>
                    <xdr:col>13</xdr:col>
                    <xdr:colOff>600075</xdr:colOff>
                    <xdr:row>22</xdr:row>
                    <xdr:rowOff>95250</xdr:rowOff>
                  </to>
                </anchor>
              </controlPr>
            </control>
          </mc:Choice>
        </mc:AlternateContent>
        <mc:AlternateContent xmlns:mc="http://schemas.openxmlformats.org/markup-compatibility/2006">
          <mc:Choice Requires="x14">
            <control shapeId="4152" r:id="rId59" name="Option Button 56">
              <controlPr defaultSize="0" autoFill="0" autoLine="0" autoPict="0">
                <anchor moveWithCells="1">
                  <from>
                    <xdr:col>12</xdr:col>
                    <xdr:colOff>66675</xdr:colOff>
                    <xdr:row>21</xdr:row>
                    <xdr:rowOff>104775</xdr:rowOff>
                  </from>
                  <to>
                    <xdr:col>12</xdr:col>
                    <xdr:colOff>533400</xdr:colOff>
                    <xdr:row>22</xdr:row>
                    <xdr:rowOff>95250</xdr:rowOff>
                  </to>
                </anchor>
              </controlPr>
            </control>
          </mc:Choice>
        </mc:AlternateContent>
        <mc:AlternateContent xmlns:mc="http://schemas.openxmlformats.org/markup-compatibility/2006">
          <mc:Choice Requires="x14">
            <control shapeId="4153" r:id="rId60" name="Option Button 57">
              <controlPr defaultSize="0" autoFill="0" autoLine="0" autoPict="0">
                <anchor moveWithCells="1">
                  <from>
                    <xdr:col>13</xdr:col>
                    <xdr:colOff>57150</xdr:colOff>
                    <xdr:row>21</xdr:row>
                    <xdr:rowOff>114300</xdr:rowOff>
                  </from>
                  <to>
                    <xdr:col>13</xdr:col>
                    <xdr:colOff>533400</xdr:colOff>
                    <xdr:row>22</xdr:row>
                    <xdr:rowOff>95250</xdr:rowOff>
                  </to>
                </anchor>
              </controlPr>
            </control>
          </mc:Choice>
        </mc:AlternateContent>
        <mc:AlternateContent xmlns:mc="http://schemas.openxmlformats.org/markup-compatibility/2006">
          <mc:Choice Requires="x14">
            <control shapeId="4154" r:id="rId61" name="Group Box 58">
              <controlPr defaultSize="0" autoFill="0" autoPict="0">
                <anchor moveWithCells="1">
                  <from>
                    <xdr:col>11</xdr:col>
                    <xdr:colOff>609600</xdr:colOff>
                    <xdr:row>23</xdr:row>
                    <xdr:rowOff>95250</xdr:rowOff>
                  </from>
                  <to>
                    <xdr:col>13</xdr:col>
                    <xdr:colOff>600075</xdr:colOff>
                    <xdr:row>24</xdr:row>
                    <xdr:rowOff>95250</xdr:rowOff>
                  </to>
                </anchor>
              </controlPr>
            </control>
          </mc:Choice>
        </mc:AlternateContent>
        <mc:AlternateContent xmlns:mc="http://schemas.openxmlformats.org/markup-compatibility/2006">
          <mc:Choice Requires="x14">
            <control shapeId="4155" r:id="rId62" name="Option Button 59">
              <controlPr defaultSize="0" autoFill="0" autoLine="0" autoPict="0">
                <anchor moveWithCells="1">
                  <from>
                    <xdr:col>12</xdr:col>
                    <xdr:colOff>66675</xdr:colOff>
                    <xdr:row>23</xdr:row>
                    <xdr:rowOff>104775</xdr:rowOff>
                  </from>
                  <to>
                    <xdr:col>12</xdr:col>
                    <xdr:colOff>533400</xdr:colOff>
                    <xdr:row>24</xdr:row>
                    <xdr:rowOff>95250</xdr:rowOff>
                  </to>
                </anchor>
              </controlPr>
            </control>
          </mc:Choice>
        </mc:AlternateContent>
        <mc:AlternateContent xmlns:mc="http://schemas.openxmlformats.org/markup-compatibility/2006">
          <mc:Choice Requires="x14">
            <control shapeId="4156" r:id="rId63" name="Option Button 60">
              <controlPr defaultSize="0" autoFill="0" autoLine="0" autoPict="0">
                <anchor moveWithCells="1">
                  <from>
                    <xdr:col>13</xdr:col>
                    <xdr:colOff>57150</xdr:colOff>
                    <xdr:row>23</xdr:row>
                    <xdr:rowOff>114300</xdr:rowOff>
                  </from>
                  <to>
                    <xdr:col>13</xdr:col>
                    <xdr:colOff>533400</xdr:colOff>
                    <xdr:row>24</xdr:row>
                    <xdr:rowOff>95250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6" type="noConversion"/>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defaultRowHeight="15" x14ac:dyDescent="0.25"/>
  <sheetData/>
  <phoneticPr fontId="6"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8CD848C23F374E82F1C501FC5202DB" ma:contentTypeVersion="0" ma:contentTypeDescription="Create a new document." ma:contentTypeScope="" ma:versionID="cd50e582d94784a96fe3f6a5afb63be3">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AA47E3DA-5698-49A4-92EA-B6C4521E51D0}">
  <ds:schemaRefs>
    <ds:schemaRef ds:uri="http://purl.org/dc/dcmitype/"/>
    <ds:schemaRef ds:uri="http://purl.org/dc/terms/"/>
    <ds:schemaRef ds:uri="http://schemas.microsoft.com/office/2006/metadata/properties"/>
    <ds:schemaRef ds:uri="http://schemas.openxmlformats.org/package/2006/metadata/core-properties"/>
    <ds:schemaRef ds:uri="http://schemas.microsoft.com/office/2006/documentManagement/types"/>
    <ds:schemaRef ds:uri="http://www.w3.org/XML/1998/namespace"/>
    <ds:schemaRef ds:uri="http://purl.org/dc/elements/1.1/"/>
  </ds:schemaRefs>
</ds:datastoreItem>
</file>

<file path=customXml/itemProps2.xml><?xml version="1.0" encoding="utf-8"?>
<ds:datastoreItem xmlns:ds="http://schemas.openxmlformats.org/officeDocument/2006/customXml" ds:itemID="{D54E7A1D-D733-4215-B5BA-4564572BE767}">
  <ds:schemaRefs>
    <ds:schemaRef ds:uri="http://schemas.microsoft.com/sharepoint/v3/contenttype/forms"/>
  </ds:schemaRefs>
</ds:datastoreItem>
</file>

<file path=customXml/itemProps3.xml><?xml version="1.0" encoding="utf-8"?>
<ds:datastoreItem xmlns:ds="http://schemas.openxmlformats.org/officeDocument/2006/customXml" ds:itemID="{A06E73D1-1D2F-4165-AE3C-0DA4687C7C9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Plan</vt:lpstr>
      <vt:lpstr>Raport_revizuire</vt:lpstr>
      <vt:lpstr>Sheet2</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Bogdan Moldovan</cp:lastModifiedBy>
  <cp:lastPrinted>2021-11-10T13:52:17Z</cp:lastPrinted>
  <dcterms:created xsi:type="dcterms:W3CDTF">2013-06-27T08:19:59Z</dcterms:created>
  <dcterms:modified xsi:type="dcterms:W3CDTF">2023-02-20T11:25:21Z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0x010100FB8CD848C23F374E82F1C501FC5202DB</vt:lpwstr>
  </property>
</Properties>
</file>