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F:\My Drive\state functii si planuri invatamant\planuri invatamant 2023-2024\"/>
    </mc:Choice>
  </mc:AlternateContent>
  <xr:revisionPtr revIDLastSave="0" documentId="13_ncr:1_{D2F5F81C-4B1C-4EDC-B9DB-669AAC94BBF4}" xr6:coauthVersionLast="47" xr6:coauthVersionMax="47" xr10:uidLastSave="{00000000-0000-0000-0000-000000000000}"/>
  <bookViews>
    <workbookView xWindow="-120" yWindow="-120" windowWidth="38640" windowHeight="21240" xr2:uid="{00000000-000D-0000-FFFF-FFFF00000000}"/>
  </bookViews>
  <sheets>
    <sheet name="Plan" sheetId="1" r:id="rId1"/>
    <sheet name="Raport_revizuire" sheetId="4" r:id="rId2"/>
    <sheet name="Sheet2" sheetId="2" r:id="rId3"/>
    <sheet name="Sheet3"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12" i="1" l="1"/>
  <c r="S112" i="1"/>
  <c r="R112" i="1"/>
  <c r="Q112" i="1"/>
  <c r="L113" i="1"/>
  <c r="M113" i="1"/>
  <c r="K113" i="1"/>
  <c r="M112" i="1"/>
  <c r="L112" i="1"/>
  <c r="K112" i="1"/>
  <c r="J112" i="1"/>
  <c r="P111" i="1" l="1"/>
  <c r="P110" i="1"/>
  <c r="N111" i="1"/>
  <c r="N110" i="1"/>
  <c r="O110" i="1" l="1"/>
  <c r="P112" i="1"/>
  <c r="P113" i="1"/>
  <c r="N113" i="1"/>
  <c r="N112" i="1"/>
  <c r="O111" i="1"/>
  <c r="O113" i="1" l="1"/>
  <c r="O112" i="1"/>
  <c r="M329" i="1"/>
  <c r="L329" i="1"/>
  <c r="K329" i="1"/>
  <c r="S328" i="1"/>
  <c r="R328" i="1"/>
  <c r="Q328" i="1"/>
  <c r="M328" i="1"/>
  <c r="L328" i="1"/>
  <c r="K328" i="1"/>
  <c r="J328" i="1"/>
  <c r="P325" i="1"/>
  <c r="N325" i="1"/>
  <c r="P324" i="1"/>
  <c r="N324" i="1"/>
  <c r="P322" i="1"/>
  <c r="N322" i="1"/>
  <c r="P321" i="1"/>
  <c r="N321" i="1"/>
  <c r="P319" i="1"/>
  <c r="N319" i="1"/>
  <c r="P318" i="1"/>
  <c r="N318" i="1"/>
  <c r="M306" i="1"/>
  <c r="L306" i="1"/>
  <c r="K306" i="1"/>
  <c r="S305" i="1"/>
  <c r="R305" i="1"/>
  <c r="Q305" i="1"/>
  <c r="M305" i="1"/>
  <c r="L305" i="1"/>
  <c r="K305" i="1"/>
  <c r="J305" i="1"/>
  <c r="P302" i="1"/>
  <c r="N302" i="1"/>
  <c r="P301" i="1"/>
  <c r="N301" i="1"/>
  <c r="P299" i="1"/>
  <c r="N299" i="1"/>
  <c r="P298" i="1"/>
  <c r="N298" i="1"/>
  <c r="P296" i="1"/>
  <c r="N296" i="1"/>
  <c r="P295" i="1"/>
  <c r="N295" i="1"/>
  <c r="K307" i="1" l="1"/>
  <c r="O295" i="1"/>
  <c r="O298" i="1"/>
  <c r="O319" i="1"/>
  <c r="N305" i="1"/>
  <c r="O299" i="1"/>
  <c r="N329" i="1"/>
  <c r="O321" i="1"/>
  <c r="O322" i="1"/>
  <c r="O296" i="1"/>
  <c r="O302" i="1"/>
  <c r="P329" i="1"/>
  <c r="N328" i="1"/>
  <c r="O324" i="1"/>
  <c r="P306" i="1"/>
  <c r="O301" i="1"/>
  <c r="O325" i="1"/>
  <c r="K330" i="1"/>
  <c r="P328" i="1"/>
  <c r="O318" i="1"/>
  <c r="N306" i="1"/>
  <c r="P305" i="1"/>
  <c r="P98" i="1"/>
  <c r="P97" i="1"/>
  <c r="O306" i="1" l="1"/>
  <c r="N307" i="1" s="1"/>
  <c r="O305" i="1"/>
  <c r="O329" i="1"/>
  <c r="N330" i="1" s="1"/>
  <c r="O328" i="1"/>
  <c r="P71" i="1"/>
  <c r="T76" i="1" l="1"/>
  <c r="J102" i="1" l="1"/>
  <c r="N71" i="1" l="1"/>
  <c r="O71" i="1" s="1"/>
  <c r="T65" i="1" l="1"/>
  <c r="T53" i="1" l="1"/>
  <c r="T42" i="1"/>
  <c r="M283" i="1" l="1"/>
  <c r="L283" i="1"/>
  <c r="K283" i="1"/>
  <c r="S282" i="1"/>
  <c r="R282" i="1"/>
  <c r="Q282" i="1"/>
  <c r="M282" i="1"/>
  <c r="L282" i="1"/>
  <c r="K282" i="1"/>
  <c r="J282" i="1"/>
  <c r="P278" i="1"/>
  <c r="N278" i="1"/>
  <c r="P272" i="1"/>
  <c r="N272" i="1"/>
  <c r="P276" i="1"/>
  <c r="N276" i="1"/>
  <c r="P279" i="1"/>
  <c r="N279" i="1"/>
  <c r="P275" i="1"/>
  <c r="N275" i="1"/>
  <c r="P273" i="1"/>
  <c r="N273" i="1"/>
  <c r="O276" i="1" l="1"/>
  <c r="N282" i="1"/>
  <c r="P282" i="1"/>
  <c r="N283" i="1"/>
  <c r="P283" i="1"/>
  <c r="K284" i="1"/>
  <c r="O278" i="1"/>
  <c r="O272" i="1"/>
  <c r="O279" i="1"/>
  <c r="O273" i="1"/>
  <c r="O275" i="1"/>
  <c r="O283" i="1" l="1"/>
  <c r="N284" i="1" s="1"/>
  <c r="O282" i="1"/>
  <c r="U29" i="1" l="1"/>
  <c r="U28" i="1"/>
  <c r="M103" i="1" l="1"/>
  <c r="L103" i="1"/>
  <c r="K103" i="1"/>
  <c r="S102" i="1"/>
  <c r="R102" i="1"/>
  <c r="Q102" i="1"/>
  <c r="M102" i="1"/>
  <c r="L102" i="1"/>
  <c r="K102" i="1"/>
  <c r="P101" i="1"/>
  <c r="N101" i="1"/>
  <c r="P100" i="1"/>
  <c r="N98" i="1"/>
  <c r="P93" i="1"/>
  <c r="N93" i="1"/>
  <c r="P92" i="1"/>
  <c r="N92" i="1"/>
  <c r="P91" i="1"/>
  <c r="N91" i="1"/>
  <c r="P87" i="1"/>
  <c r="N87" i="1"/>
  <c r="P86" i="1"/>
  <c r="N86" i="1"/>
  <c r="P85" i="1"/>
  <c r="N85" i="1"/>
  <c r="P75" i="1"/>
  <c r="P74" i="1"/>
  <c r="P73" i="1"/>
  <c r="P72" i="1"/>
  <c r="O101" i="1" l="1"/>
  <c r="O85" i="1"/>
  <c r="O86" i="1"/>
  <c r="O87" i="1"/>
  <c r="O91" i="1"/>
  <c r="O92" i="1"/>
  <c r="O93" i="1"/>
  <c r="O98" i="1"/>
  <c r="S251" i="1"/>
  <c r="R251" i="1"/>
  <c r="Q251" i="1"/>
  <c r="P251" i="1"/>
  <c r="M251" i="1"/>
  <c r="L251" i="1"/>
  <c r="K251" i="1"/>
  <c r="J251" i="1"/>
  <c r="A251" i="1"/>
  <c r="S248" i="1"/>
  <c r="R248" i="1"/>
  <c r="Q248" i="1"/>
  <c r="M248" i="1"/>
  <c r="L248" i="1"/>
  <c r="K248" i="1"/>
  <c r="J248" i="1"/>
  <c r="A248" i="1"/>
  <c r="S247" i="1"/>
  <c r="R247" i="1"/>
  <c r="Q247" i="1"/>
  <c r="M247" i="1"/>
  <c r="L247" i="1"/>
  <c r="K247" i="1"/>
  <c r="J247" i="1"/>
  <c r="A247" i="1"/>
  <c r="S246" i="1"/>
  <c r="R246" i="1"/>
  <c r="Q246" i="1"/>
  <c r="M246" i="1"/>
  <c r="L246" i="1"/>
  <c r="K246" i="1"/>
  <c r="J246" i="1"/>
  <c r="A246" i="1"/>
  <c r="S245" i="1"/>
  <c r="R245" i="1"/>
  <c r="Q245" i="1"/>
  <c r="M245" i="1"/>
  <c r="L245" i="1"/>
  <c r="K245" i="1"/>
  <c r="J245" i="1"/>
  <c r="A245" i="1"/>
  <c r="S234" i="1"/>
  <c r="R234" i="1"/>
  <c r="Q234" i="1"/>
  <c r="P234" i="1"/>
  <c r="M234" i="1"/>
  <c r="L234" i="1"/>
  <c r="K234" i="1"/>
  <c r="J234" i="1"/>
  <c r="A234" i="1"/>
  <c r="S233" i="1"/>
  <c r="R233" i="1"/>
  <c r="Q233" i="1"/>
  <c r="P233" i="1"/>
  <c r="M233" i="1"/>
  <c r="L233" i="1"/>
  <c r="K233" i="1"/>
  <c r="J233" i="1"/>
  <c r="A233" i="1"/>
  <c r="S232" i="1"/>
  <c r="R232" i="1"/>
  <c r="Q232" i="1"/>
  <c r="M232" i="1"/>
  <c r="L232" i="1"/>
  <c r="K232" i="1"/>
  <c r="J232" i="1"/>
  <c r="A232" i="1"/>
  <c r="S231" i="1"/>
  <c r="R231" i="1"/>
  <c r="Q231" i="1"/>
  <c r="P231" i="1"/>
  <c r="O231" i="1"/>
  <c r="N231" i="1"/>
  <c r="M231" i="1"/>
  <c r="L231" i="1"/>
  <c r="K231" i="1"/>
  <c r="J231" i="1"/>
  <c r="A231" i="1"/>
  <c r="S228" i="1"/>
  <c r="R228" i="1"/>
  <c r="Q228" i="1"/>
  <c r="M228" i="1"/>
  <c r="L228" i="1"/>
  <c r="K228" i="1"/>
  <c r="J228" i="1"/>
  <c r="A228" i="1"/>
  <c r="S227" i="1"/>
  <c r="R227" i="1"/>
  <c r="Q227" i="1"/>
  <c r="M227" i="1"/>
  <c r="L227" i="1"/>
  <c r="K227" i="1"/>
  <c r="J227" i="1"/>
  <c r="A227" i="1"/>
  <c r="S226" i="1"/>
  <c r="R226" i="1"/>
  <c r="Q226" i="1"/>
  <c r="M226" i="1"/>
  <c r="L226" i="1"/>
  <c r="K226" i="1"/>
  <c r="J226" i="1"/>
  <c r="A226" i="1"/>
  <c r="S225" i="1"/>
  <c r="R225" i="1"/>
  <c r="Q225" i="1"/>
  <c r="M225" i="1"/>
  <c r="L225" i="1"/>
  <c r="K225" i="1"/>
  <c r="J225" i="1"/>
  <c r="A225" i="1"/>
  <c r="S224" i="1"/>
  <c r="R224" i="1"/>
  <c r="Q224" i="1"/>
  <c r="M224" i="1"/>
  <c r="L224" i="1"/>
  <c r="K224" i="1"/>
  <c r="J224" i="1"/>
  <c r="A224" i="1"/>
  <c r="S223" i="1"/>
  <c r="R223" i="1"/>
  <c r="Q223" i="1"/>
  <c r="M223" i="1"/>
  <c r="L223" i="1"/>
  <c r="K223" i="1"/>
  <c r="J223" i="1"/>
  <c r="A223" i="1"/>
  <c r="S222" i="1"/>
  <c r="R222" i="1"/>
  <c r="Q222" i="1"/>
  <c r="M222" i="1"/>
  <c r="L222" i="1"/>
  <c r="K222" i="1"/>
  <c r="J222" i="1"/>
  <c r="A222" i="1"/>
  <c r="S221" i="1"/>
  <c r="R221" i="1"/>
  <c r="Q221" i="1"/>
  <c r="M221" i="1"/>
  <c r="L221" i="1"/>
  <c r="K221" i="1"/>
  <c r="J221" i="1"/>
  <c r="A221" i="1"/>
  <c r="S220" i="1"/>
  <c r="R220" i="1"/>
  <c r="Q220" i="1"/>
  <c r="M220" i="1"/>
  <c r="L220" i="1"/>
  <c r="K220" i="1"/>
  <c r="J220" i="1"/>
  <c r="A220" i="1"/>
  <c r="S219" i="1"/>
  <c r="R219" i="1"/>
  <c r="Q219" i="1"/>
  <c r="M219" i="1"/>
  <c r="L219" i="1"/>
  <c r="K219" i="1"/>
  <c r="J219" i="1"/>
  <c r="A219" i="1"/>
  <c r="S218" i="1"/>
  <c r="R218" i="1"/>
  <c r="Q218" i="1"/>
  <c r="M218" i="1"/>
  <c r="L218" i="1"/>
  <c r="K218" i="1"/>
  <c r="J218" i="1"/>
  <c r="A218" i="1"/>
  <c r="S207" i="1"/>
  <c r="R207" i="1"/>
  <c r="Q207" i="1"/>
  <c r="P207" i="1"/>
  <c r="O207" i="1"/>
  <c r="N207" i="1"/>
  <c r="M207" i="1"/>
  <c r="L207" i="1"/>
  <c r="K207" i="1"/>
  <c r="J207" i="1"/>
  <c r="A207" i="1"/>
  <c r="S206" i="1"/>
  <c r="R206" i="1"/>
  <c r="Q206" i="1"/>
  <c r="P206" i="1"/>
  <c r="O206" i="1"/>
  <c r="N206" i="1"/>
  <c r="M206" i="1"/>
  <c r="L206" i="1"/>
  <c r="K206" i="1"/>
  <c r="J206" i="1"/>
  <c r="A206" i="1"/>
  <c r="S205" i="1"/>
  <c r="R205" i="1"/>
  <c r="Q205" i="1"/>
  <c r="M205" i="1"/>
  <c r="L205" i="1"/>
  <c r="K205" i="1"/>
  <c r="J205" i="1"/>
  <c r="A205" i="1"/>
  <c r="S204" i="1"/>
  <c r="R204" i="1"/>
  <c r="Q204" i="1"/>
  <c r="P204" i="1"/>
  <c r="O204" i="1"/>
  <c r="N204" i="1"/>
  <c r="M204" i="1"/>
  <c r="L204" i="1"/>
  <c r="K204" i="1"/>
  <c r="J204" i="1"/>
  <c r="A204" i="1"/>
  <c r="S201" i="1"/>
  <c r="R201" i="1"/>
  <c r="Q201" i="1"/>
  <c r="P201" i="1"/>
  <c r="O201" i="1"/>
  <c r="N201" i="1"/>
  <c r="M201" i="1"/>
  <c r="L201" i="1"/>
  <c r="K201" i="1"/>
  <c r="J201" i="1"/>
  <c r="A201" i="1"/>
  <c r="S200" i="1"/>
  <c r="R200" i="1"/>
  <c r="Q200" i="1"/>
  <c r="P200" i="1"/>
  <c r="O200" i="1"/>
  <c r="N200" i="1"/>
  <c r="M200" i="1"/>
  <c r="L200" i="1"/>
  <c r="K200" i="1"/>
  <c r="J200" i="1"/>
  <c r="A200" i="1"/>
  <c r="S199" i="1"/>
  <c r="R199" i="1"/>
  <c r="Q199" i="1"/>
  <c r="P199" i="1"/>
  <c r="O199" i="1"/>
  <c r="N199" i="1"/>
  <c r="M199" i="1"/>
  <c r="L199" i="1"/>
  <c r="K199" i="1"/>
  <c r="J199" i="1"/>
  <c r="A199" i="1"/>
  <c r="S198" i="1"/>
  <c r="R198" i="1"/>
  <c r="Q198" i="1"/>
  <c r="P198" i="1"/>
  <c r="O198" i="1"/>
  <c r="N198" i="1"/>
  <c r="M198" i="1"/>
  <c r="L198" i="1"/>
  <c r="K198" i="1"/>
  <c r="J198" i="1"/>
  <c r="A198" i="1"/>
  <c r="S197" i="1"/>
  <c r="R197" i="1"/>
  <c r="Q197" i="1"/>
  <c r="P197" i="1"/>
  <c r="O197" i="1"/>
  <c r="N197" i="1"/>
  <c r="M197" i="1"/>
  <c r="L197" i="1"/>
  <c r="K197" i="1"/>
  <c r="J197" i="1"/>
  <c r="A197" i="1"/>
  <c r="S196" i="1"/>
  <c r="R196" i="1"/>
  <c r="Q196" i="1"/>
  <c r="P196" i="1"/>
  <c r="O196" i="1"/>
  <c r="N196" i="1"/>
  <c r="M196" i="1"/>
  <c r="L196" i="1"/>
  <c r="K196" i="1"/>
  <c r="J196" i="1"/>
  <c r="A196" i="1"/>
  <c r="S195" i="1"/>
  <c r="R195" i="1"/>
  <c r="Q195" i="1"/>
  <c r="P195" i="1"/>
  <c r="O195" i="1"/>
  <c r="N195" i="1"/>
  <c r="M195" i="1"/>
  <c r="L195" i="1"/>
  <c r="K195" i="1"/>
  <c r="J195" i="1"/>
  <c r="A195" i="1"/>
  <c r="S194" i="1"/>
  <c r="R194" i="1"/>
  <c r="Q194" i="1"/>
  <c r="P194" i="1"/>
  <c r="O194" i="1"/>
  <c r="N194" i="1"/>
  <c r="M194" i="1"/>
  <c r="L194" i="1"/>
  <c r="K194" i="1"/>
  <c r="J194" i="1"/>
  <c r="A194" i="1"/>
  <c r="S193" i="1"/>
  <c r="R193" i="1"/>
  <c r="Q193" i="1"/>
  <c r="P193" i="1"/>
  <c r="O193" i="1"/>
  <c r="N193" i="1"/>
  <c r="M193" i="1"/>
  <c r="L193" i="1"/>
  <c r="K193" i="1"/>
  <c r="J193" i="1"/>
  <c r="A193" i="1"/>
  <c r="S192" i="1"/>
  <c r="R192" i="1"/>
  <c r="Q192" i="1"/>
  <c r="P192" i="1"/>
  <c r="O192" i="1"/>
  <c r="N192" i="1"/>
  <c r="M192" i="1"/>
  <c r="L192" i="1"/>
  <c r="K192" i="1"/>
  <c r="J192" i="1"/>
  <c r="A192" i="1"/>
  <c r="S191" i="1"/>
  <c r="R191" i="1"/>
  <c r="Q191" i="1"/>
  <c r="M191" i="1"/>
  <c r="L191" i="1"/>
  <c r="K191" i="1"/>
  <c r="J191" i="1"/>
  <c r="A191" i="1"/>
  <c r="S190" i="1"/>
  <c r="R190" i="1"/>
  <c r="Q190" i="1"/>
  <c r="P190" i="1"/>
  <c r="O190" i="1"/>
  <c r="N190" i="1"/>
  <c r="M190" i="1"/>
  <c r="L190" i="1"/>
  <c r="K190" i="1"/>
  <c r="J190" i="1"/>
  <c r="A190" i="1"/>
  <c r="S189" i="1"/>
  <c r="R189" i="1"/>
  <c r="Q189" i="1"/>
  <c r="P189" i="1"/>
  <c r="O189" i="1"/>
  <c r="N189" i="1"/>
  <c r="M189" i="1"/>
  <c r="L189" i="1"/>
  <c r="K189" i="1"/>
  <c r="J189" i="1"/>
  <c r="A189" i="1"/>
  <c r="S188" i="1"/>
  <c r="R188" i="1"/>
  <c r="Q188" i="1"/>
  <c r="P188" i="1"/>
  <c r="O188" i="1"/>
  <c r="N188" i="1"/>
  <c r="M188" i="1"/>
  <c r="L188" i="1"/>
  <c r="K188" i="1"/>
  <c r="J188" i="1"/>
  <c r="A188" i="1"/>
  <c r="S187" i="1"/>
  <c r="R187" i="1"/>
  <c r="Q187" i="1"/>
  <c r="P187" i="1"/>
  <c r="O187" i="1"/>
  <c r="N187" i="1"/>
  <c r="M187" i="1"/>
  <c r="L187" i="1"/>
  <c r="K187" i="1"/>
  <c r="J187" i="1"/>
  <c r="A187" i="1"/>
  <c r="S186" i="1"/>
  <c r="R186" i="1"/>
  <c r="Q186" i="1"/>
  <c r="P186" i="1"/>
  <c r="O186" i="1"/>
  <c r="N186" i="1"/>
  <c r="M186" i="1"/>
  <c r="L186" i="1"/>
  <c r="K186" i="1"/>
  <c r="J186" i="1"/>
  <c r="A186" i="1"/>
  <c r="S185" i="1"/>
  <c r="R185" i="1"/>
  <c r="Q185" i="1"/>
  <c r="M185" i="1"/>
  <c r="L185" i="1"/>
  <c r="K185" i="1"/>
  <c r="J185" i="1"/>
  <c r="A185" i="1"/>
  <c r="S174" i="1"/>
  <c r="R174" i="1"/>
  <c r="Q174" i="1"/>
  <c r="P174" i="1"/>
  <c r="O174" i="1"/>
  <c r="N174" i="1"/>
  <c r="M174" i="1"/>
  <c r="L174" i="1"/>
  <c r="K174" i="1"/>
  <c r="J174" i="1"/>
  <c r="A174" i="1"/>
  <c r="S173" i="1"/>
  <c r="R173" i="1"/>
  <c r="Q173" i="1"/>
  <c r="P173" i="1"/>
  <c r="O173" i="1"/>
  <c r="N173" i="1"/>
  <c r="M173" i="1"/>
  <c r="L173" i="1"/>
  <c r="K173" i="1"/>
  <c r="J173" i="1"/>
  <c r="A173" i="1"/>
  <c r="S172" i="1"/>
  <c r="R172" i="1"/>
  <c r="Q172" i="1"/>
  <c r="P172" i="1"/>
  <c r="O172" i="1"/>
  <c r="N172" i="1"/>
  <c r="M172" i="1"/>
  <c r="L172" i="1"/>
  <c r="K172" i="1"/>
  <c r="J172" i="1"/>
  <c r="A172" i="1"/>
  <c r="S171" i="1"/>
  <c r="R171" i="1"/>
  <c r="Q171" i="1"/>
  <c r="M171" i="1"/>
  <c r="L171" i="1"/>
  <c r="K171" i="1"/>
  <c r="J171" i="1"/>
  <c r="A171" i="1"/>
  <c r="S168" i="1"/>
  <c r="R168" i="1"/>
  <c r="Q168" i="1"/>
  <c r="P168" i="1"/>
  <c r="O168" i="1"/>
  <c r="N168" i="1"/>
  <c r="M168" i="1"/>
  <c r="L168" i="1"/>
  <c r="K168" i="1"/>
  <c r="J168" i="1"/>
  <c r="A168" i="1"/>
  <c r="S167" i="1"/>
  <c r="R167" i="1"/>
  <c r="Q167" i="1"/>
  <c r="P167" i="1"/>
  <c r="O167" i="1"/>
  <c r="N167" i="1"/>
  <c r="M167" i="1"/>
  <c r="L167" i="1"/>
  <c r="K167" i="1"/>
  <c r="J167" i="1"/>
  <c r="A167" i="1"/>
  <c r="S166" i="1"/>
  <c r="R166" i="1"/>
  <c r="Q166" i="1"/>
  <c r="P166" i="1"/>
  <c r="O166" i="1"/>
  <c r="N166" i="1"/>
  <c r="M166" i="1"/>
  <c r="L166" i="1"/>
  <c r="K166" i="1"/>
  <c r="J166" i="1"/>
  <c r="A166" i="1"/>
  <c r="S165" i="1"/>
  <c r="R165" i="1"/>
  <c r="Q165" i="1"/>
  <c r="P165" i="1"/>
  <c r="O165" i="1"/>
  <c r="N165" i="1"/>
  <c r="M165" i="1"/>
  <c r="L165" i="1"/>
  <c r="K165" i="1"/>
  <c r="J165" i="1"/>
  <c r="A165" i="1"/>
  <c r="S164" i="1"/>
  <c r="R164" i="1"/>
  <c r="Q164" i="1"/>
  <c r="P164" i="1"/>
  <c r="O164" i="1"/>
  <c r="N164" i="1"/>
  <c r="M164" i="1"/>
  <c r="L164" i="1"/>
  <c r="K164" i="1"/>
  <c r="J164" i="1"/>
  <c r="A164" i="1"/>
  <c r="S163" i="1"/>
  <c r="R163" i="1"/>
  <c r="Q163" i="1"/>
  <c r="P163" i="1"/>
  <c r="O163" i="1"/>
  <c r="N163" i="1"/>
  <c r="M163" i="1"/>
  <c r="L163" i="1"/>
  <c r="K163" i="1"/>
  <c r="J163" i="1"/>
  <c r="A163" i="1"/>
  <c r="S162" i="1"/>
  <c r="R162" i="1"/>
  <c r="Q162" i="1"/>
  <c r="P162" i="1"/>
  <c r="O162" i="1"/>
  <c r="N162" i="1"/>
  <c r="M162" i="1"/>
  <c r="L162" i="1"/>
  <c r="K162" i="1"/>
  <c r="J162" i="1"/>
  <c r="A162" i="1"/>
  <c r="S161" i="1"/>
  <c r="R161" i="1"/>
  <c r="Q161" i="1"/>
  <c r="P161" i="1"/>
  <c r="O161" i="1"/>
  <c r="N161" i="1"/>
  <c r="M161" i="1"/>
  <c r="L161" i="1"/>
  <c r="K161" i="1"/>
  <c r="J161" i="1"/>
  <c r="A161" i="1"/>
  <c r="S160" i="1"/>
  <c r="R160" i="1"/>
  <c r="Q160" i="1"/>
  <c r="P160" i="1"/>
  <c r="O160" i="1"/>
  <c r="N160" i="1"/>
  <c r="M160" i="1"/>
  <c r="L160" i="1"/>
  <c r="K160" i="1"/>
  <c r="J160" i="1"/>
  <c r="A160" i="1"/>
  <c r="S159" i="1"/>
  <c r="R159" i="1"/>
  <c r="Q159" i="1"/>
  <c r="M159" i="1"/>
  <c r="L159" i="1"/>
  <c r="K159" i="1"/>
  <c r="J159" i="1"/>
  <c r="A159" i="1"/>
  <c r="S158" i="1"/>
  <c r="R158" i="1"/>
  <c r="Q158" i="1"/>
  <c r="P158" i="1"/>
  <c r="O158" i="1"/>
  <c r="N158" i="1"/>
  <c r="M158" i="1"/>
  <c r="L158" i="1"/>
  <c r="K158" i="1"/>
  <c r="J158" i="1"/>
  <c r="A158" i="1"/>
  <c r="S157" i="1"/>
  <c r="R157" i="1"/>
  <c r="Q157" i="1"/>
  <c r="P157" i="1"/>
  <c r="O157" i="1"/>
  <c r="N157" i="1"/>
  <c r="M157" i="1"/>
  <c r="L157" i="1"/>
  <c r="K157" i="1"/>
  <c r="J157" i="1"/>
  <c r="A157" i="1"/>
  <c r="S156" i="1"/>
  <c r="R156" i="1"/>
  <c r="Q156" i="1"/>
  <c r="P156" i="1"/>
  <c r="O156" i="1"/>
  <c r="N156" i="1"/>
  <c r="M156" i="1"/>
  <c r="L156" i="1"/>
  <c r="K156" i="1"/>
  <c r="J156" i="1"/>
  <c r="A156" i="1"/>
  <c r="S155" i="1"/>
  <c r="R155" i="1"/>
  <c r="Q155" i="1"/>
  <c r="P155" i="1"/>
  <c r="O155" i="1"/>
  <c r="N155" i="1"/>
  <c r="M155" i="1"/>
  <c r="L155" i="1"/>
  <c r="K155" i="1"/>
  <c r="J155" i="1"/>
  <c r="A155" i="1"/>
  <c r="S154" i="1"/>
  <c r="R154" i="1"/>
  <c r="Q154" i="1"/>
  <c r="M154" i="1"/>
  <c r="L154" i="1"/>
  <c r="K154" i="1"/>
  <c r="J154" i="1"/>
  <c r="A154" i="1"/>
  <c r="S143" i="1"/>
  <c r="R143" i="1"/>
  <c r="Q143" i="1"/>
  <c r="P143" i="1"/>
  <c r="O143" i="1"/>
  <c r="N143" i="1"/>
  <c r="M143" i="1"/>
  <c r="L143" i="1"/>
  <c r="K143" i="1"/>
  <c r="J143" i="1"/>
  <c r="A143" i="1"/>
  <c r="S142" i="1"/>
  <c r="R142" i="1"/>
  <c r="Q142" i="1"/>
  <c r="P142" i="1"/>
  <c r="O142" i="1"/>
  <c r="N142" i="1"/>
  <c r="M142" i="1"/>
  <c r="L142" i="1"/>
  <c r="K142" i="1"/>
  <c r="J142" i="1"/>
  <c r="A142" i="1"/>
  <c r="S141" i="1"/>
  <c r="R141" i="1"/>
  <c r="Q141" i="1"/>
  <c r="P141" i="1"/>
  <c r="O141" i="1"/>
  <c r="N141" i="1"/>
  <c r="M141" i="1"/>
  <c r="L141" i="1"/>
  <c r="K141" i="1"/>
  <c r="J141" i="1"/>
  <c r="A141" i="1"/>
  <c r="S140" i="1"/>
  <c r="R140" i="1"/>
  <c r="Q140" i="1"/>
  <c r="M140" i="1"/>
  <c r="L140" i="1"/>
  <c r="K140" i="1"/>
  <c r="J140" i="1"/>
  <c r="A140" i="1"/>
  <c r="K114" i="1" l="1"/>
  <c r="Q123" i="1"/>
  <c r="R122" i="1"/>
  <c r="S122" i="1"/>
  <c r="N114" i="1" l="1"/>
  <c r="S137" i="1"/>
  <c r="R137" i="1"/>
  <c r="Q137" i="1"/>
  <c r="P137" i="1"/>
  <c r="O137" i="1"/>
  <c r="N137" i="1"/>
  <c r="M137" i="1"/>
  <c r="L137" i="1"/>
  <c r="K137" i="1"/>
  <c r="J137" i="1"/>
  <c r="A137" i="1"/>
  <c r="S136" i="1"/>
  <c r="R136" i="1"/>
  <c r="Q136" i="1"/>
  <c r="P136" i="1"/>
  <c r="O136" i="1"/>
  <c r="N136" i="1"/>
  <c r="M136" i="1"/>
  <c r="L136" i="1"/>
  <c r="K136" i="1"/>
  <c r="J136" i="1"/>
  <c r="A136" i="1"/>
  <c r="S135" i="1"/>
  <c r="R135" i="1"/>
  <c r="Q135" i="1"/>
  <c r="P135" i="1"/>
  <c r="O135" i="1"/>
  <c r="N135" i="1"/>
  <c r="M135" i="1"/>
  <c r="L135" i="1"/>
  <c r="K135" i="1"/>
  <c r="J135" i="1"/>
  <c r="A135" i="1"/>
  <c r="S134" i="1"/>
  <c r="R134" i="1"/>
  <c r="Q134" i="1"/>
  <c r="P134" i="1"/>
  <c r="O134" i="1"/>
  <c r="N134" i="1"/>
  <c r="M134" i="1"/>
  <c r="L134" i="1"/>
  <c r="K134" i="1"/>
  <c r="J134" i="1"/>
  <c r="A134" i="1"/>
  <c r="S133" i="1"/>
  <c r="R133" i="1"/>
  <c r="Q133" i="1"/>
  <c r="P133" i="1"/>
  <c r="O133" i="1"/>
  <c r="N133" i="1"/>
  <c r="M133" i="1"/>
  <c r="L133" i="1"/>
  <c r="K133" i="1"/>
  <c r="J133" i="1"/>
  <c r="A133" i="1"/>
  <c r="S132" i="1"/>
  <c r="R132" i="1"/>
  <c r="Q132" i="1"/>
  <c r="P132" i="1"/>
  <c r="O132" i="1"/>
  <c r="N132" i="1"/>
  <c r="M132" i="1"/>
  <c r="L132" i="1"/>
  <c r="K132" i="1"/>
  <c r="J132" i="1"/>
  <c r="A132" i="1"/>
  <c r="S131" i="1"/>
  <c r="R131" i="1"/>
  <c r="Q131" i="1"/>
  <c r="P131" i="1"/>
  <c r="O131" i="1"/>
  <c r="N131" i="1"/>
  <c r="M131" i="1"/>
  <c r="L131" i="1"/>
  <c r="K131" i="1"/>
  <c r="J131" i="1"/>
  <c r="A131" i="1"/>
  <c r="S130" i="1"/>
  <c r="R130" i="1"/>
  <c r="Q130" i="1"/>
  <c r="P130" i="1"/>
  <c r="O130" i="1"/>
  <c r="N130" i="1"/>
  <c r="M130" i="1"/>
  <c r="L130" i="1"/>
  <c r="K130" i="1"/>
  <c r="J130" i="1"/>
  <c r="A130" i="1"/>
  <c r="S129" i="1"/>
  <c r="R129" i="1"/>
  <c r="Q129" i="1"/>
  <c r="P129" i="1"/>
  <c r="O129" i="1"/>
  <c r="N129" i="1"/>
  <c r="M129" i="1"/>
  <c r="L129" i="1"/>
  <c r="K129" i="1"/>
  <c r="J129" i="1"/>
  <c r="A129" i="1"/>
  <c r="S128" i="1"/>
  <c r="R128" i="1"/>
  <c r="Q128" i="1"/>
  <c r="P128" i="1"/>
  <c r="O128" i="1"/>
  <c r="N128" i="1"/>
  <c r="M128" i="1"/>
  <c r="L128" i="1"/>
  <c r="K128" i="1"/>
  <c r="J128" i="1"/>
  <c r="A128" i="1"/>
  <c r="S127" i="1"/>
  <c r="R127" i="1"/>
  <c r="Q127" i="1"/>
  <c r="P127" i="1"/>
  <c r="O127" i="1"/>
  <c r="N127" i="1"/>
  <c r="M127" i="1"/>
  <c r="L127" i="1"/>
  <c r="K127" i="1"/>
  <c r="J127" i="1"/>
  <c r="A127" i="1"/>
  <c r="S126" i="1"/>
  <c r="R126" i="1"/>
  <c r="Q126" i="1"/>
  <c r="P126" i="1"/>
  <c r="O126" i="1"/>
  <c r="N126" i="1"/>
  <c r="M126" i="1"/>
  <c r="L126" i="1"/>
  <c r="K126" i="1"/>
  <c r="J126" i="1"/>
  <c r="A126" i="1"/>
  <c r="S125" i="1"/>
  <c r="R125" i="1"/>
  <c r="Q125" i="1"/>
  <c r="P125" i="1"/>
  <c r="O125" i="1"/>
  <c r="N125" i="1"/>
  <c r="M125" i="1"/>
  <c r="L125" i="1"/>
  <c r="K125" i="1"/>
  <c r="J125" i="1"/>
  <c r="A125" i="1"/>
  <c r="A124" i="1" l="1"/>
  <c r="A123" i="1"/>
  <c r="S124" i="1"/>
  <c r="R124" i="1"/>
  <c r="Q124" i="1"/>
  <c r="P124" i="1"/>
  <c r="O124" i="1"/>
  <c r="N124" i="1"/>
  <c r="M124" i="1"/>
  <c r="L124" i="1"/>
  <c r="K124" i="1"/>
  <c r="J124" i="1"/>
  <c r="S123" i="1"/>
  <c r="R123" i="1"/>
  <c r="M123" i="1"/>
  <c r="L123" i="1"/>
  <c r="K123" i="1"/>
  <c r="J123" i="1"/>
  <c r="Q122" i="1"/>
  <c r="M122" i="1"/>
  <c r="L122" i="1"/>
  <c r="K122" i="1"/>
  <c r="J122" i="1"/>
  <c r="A122" i="1"/>
  <c r="N40" i="1" l="1"/>
  <c r="N246" i="1" s="1"/>
  <c r="P40" i="1"/>
  <c r="P246" i="1" s="1"/>
  <c r="S252" i="1"/>
  <c r="R252" i="1"/>
  <c r="Q252" i="1"/>
  <c r="M252" i="1"/>
  <c r="L252" i="1"/>
  <c r="K252" i="1"/>
  <c r="J252" i="1"/>
  <c r="P252" i="1"/>
  <c r="S249" i="1"/>
  <c r="R249" i="1"/>
  <c r="Q249" i="1"/>
  <c r="M249" i="1"/>
  <c r="L249" i="1"/>
  <c r="K249" i="1"/>
  <c r="J249" i="1"/>
  <c r="S235" i="1"/>
  <c r="R235" i="1"/>
  <c r="Q235" i="1"/>
  <c r="M235" i="1"/>
  <c r="L235" i="1"/>
  <c r="K235" i="1"/>
  <c r="J235" i="1"/>
  <c r="S229" i="1"/>
  <c r="R229" i="1"/>
  <c r="Q229" i="1"/>
  <c r="M229" i="1"/>
  <c r="L229" i="1"/>
  <c r="K229" i="1"/>
  <c r="J229" i="1"/>
  <c r="S208" i="1"/>
  <c r="R208" i="1"/>
  <c r="Q208" i="1"/>
  <c r="M208" i="1"/>
  <c r="L208" i="1"/>
  <c r="K208" i="1"/>
  <c r="J208" i="1"/>
  <c r="S202" i="1"/>
  <c r="R202" i="1"/>
  <c r="Q202" i="1"/>
  <c r="M202" i="1"/>
  <c r="L202" i="1"/>
  <c r="K202" i="1"/>
  <c r="J202" i="1"/>
  <c r="S175" i="1"/>
  <c r="R175" i="1"/>
  <c r="Q175" i="1"/>
  <c r="M175" i="1"/>
  <c r="L175" i="1"/>
  <c r="K175" i="1"/>
  <c r="J175" i="1"/>
  <c r="S169" i="1"/>
  <c r="R169" i="1"/>
  <c r="Q169" i="1"/>
  <c r="M169" i="1"/>
  <c r="L169" i="1"/>
  <c r="K169" i="1"/>
  <c r="J169" i="1"/>
  <c r="S144" i="1"/>
  <c r="R144" i="1"/>
  <c r="Q144" i="1"/>
  <c r="M144" i="1"/>
  <c r="L144" i="1"/>
  <c r="K144" i="1"/>
  <c r="J144" i="1"/>
  <c r="P90" i="1"/>
  <c r="P94" i="1"/>
  <c r="N83" i="1"/>
  <c r="N84" i="1"/>
  <c r="N100" i="1"/>
  <c r="O100" i="1" s="1"/>
  <c r="N94" i="1"/>
  <c r="P88" i="1"/>
  <c r="N88" i="1"/>
  <c r="P52" i="1"/>
  <c r="P224" i="1" s="1"/>
  <c r="N52" i="1"/>
  <c r="N224" i="1" s="1"/>
  <c r="N97" i="1"/>
  <c r="P95" i="1"/>
  <c r="N95" i="1"/>
  <c r="N90" i="1"/>
  <c r="P84" i="1"/>
  <c r="P83" i="1"/>
  <c r="S76" i="1"/>
  <c r="R76" i="1"/>
  <c r="Q76" i="1"/>
  <c r="M76" i="1"/>
  <c r="L76" i="1"/>
  <c r="K76" i="1"/>
  <c r="J76" i="1"/>
  <c r="N75" i="1"/>
  <c r="N234" i="1" s="1"/>
  <c r="N74" i="1"/>
  <c r="N233" i="1" s="1"/>
  <c r="N73" i="1"/>
  <c r="N72" i="1"/>
  <c r="N251" i="1" s="1"/>
  <c r="N252" i="1" s="1"/>
  <c r="S65" i="1"/>
  <c r="R65" i="1"/>
  <c r="Q65" i="1"/>
  <c r="M65" i="1"/>
  <c r="L65" i="1"/>
  <c r="K65" i="1"/>
  <c r="J65" i="1"/>
  <c r="P64" i="1"/>
  <c r="P228" i="1" s="1"/>
  <c r="N64" i="1"/>
  <c r="N228" i="1" s="1"/>
  <c r="P63" i="1"/>
  <c r="P227" i="1" s="1"/>
  <c r="N63" i="1"/>
  <c r="N227" i="1" s="1"/>
  <c r="P62" i="1"/>
  <c r="P226" i="1" s="1"/>
  <c r="N62" i="1"/>
  <c r="N226" i="1" s="1"/>
  <c r="P61" i="1"/>
  <c r="P225" i="1" s="1"/>
  <c r="N61" i="1"/>
  <c r="N225" i="1" s="1"/>
  <c r="P60" i="1"/>
  <c r="P248" i="1" s="1"/>
  <c r="N60" i="1"/>
  <c r="N248" i="1" s="1"/>
  <c r="S53" i="1"/>
  <c r="R53" i="1"/>
  <c r="Q53" i="1"/>
  <c r="M53" i="1"/>
  <c r="L53" i="1"/>
  <c r="K53" i="1"/>
  <c r="J53" i="1"/>
  <c r="P51" i="1"/>
  <c r="P223" i="1" s="1"/>
  <c r="N51" i="1"/>
  <c r="N223" i="1" s="1"/>
  <c r="P50" i="1"/>
  <c r="N50" i="1"/>
  <c r="P49" i="1"/>
  <c r="P247" i="1" s="1"/>
  <c r="N49" i="1"/>
  <c r="N247" i="1" s="1"/>
  <c r="P48" i="1"/>
  <c r="N48" i="1"/>
  <c r="N41" i="1"/>
  <c r="N220" i="1" s="1"/>
  <c r="N39" i="1"/>
  <c r="N219" i="1" s="1"/>
  <c r="N38" i="1"/>
  <c r="N37" i="1"/>
  <c r="N245" i="1" s="1"/>
  <c r="K42" i="1"/>
  <c r="P41" i="1"/>
  <c r="P220" i="1" s="1"/>
  <c r="P39" i="1"/>
  <c r="P219" i="1" s="1"/>
  <c r="P38" i="1"/>
  <c r="S42" i="1"/>
  <c r="R42" i="1"/>
  <c r="Q42" i="1"/>
  <c r="P37" i="1"/>
  <c r="P245" i="1" s="1"/>
  <c r="M42" i="1"/>
  <c r="L42" i="1"/>
  <c r="J42" i="1"/>
  <c r="P218" i="1" l="1"/>
  <c r="N185" i="1"/>
  <c r="N221" i="1"/>
  <c r="P185" i="1"/>
  <c r="P221" i="1"/>
  <c r="O83" i="1"/>
  <c r="U76" i="1"/>
  <c r="U53" i="1"/>
  <c r="R261" i="1"/>
  <c r="R263" i="1" s="1"/>
  <c r="U42" i="1"/>
  <c r="N65" i="1"/>
  <c r="O5" i="1" s="1"/>
  <c r="U5" i="1" s="1"/>
  <c r="N218" i="1"/>
  <c r="S261" i="1"/>
  <c r="S263" i="1" s="1"/>
  <c r="U65" i="1"/>
  <c r="O84" i="1"/>
  <c r="N102" i="1"/>
  <c r="N103" i="1"/>
  <c r="J262" i="1" s="1"/>
  <c r="P102" i="1"/>
  <c r="P103" i="1"/>
  <c r="S176" i="1"/>
  <c r="J236" i="1"/>
  <c r="P65" i="1"/>
  <c r="R253" i="1"/>
  <c r="O49" i="1"/>
  <c r="O247" i="1" s="1"/>
  <c r="O50" i="1"/>
  <c r="O51" i="1"/>
  <c r="O223" i="1" s="1"/>
  <c r="O62" i="1"/>
  <c r="O226" i="1" s="1"/>
  <c r="O63" i="1"/>
  <c r="O227" i="1" s="1"/>
  <c r="O90" i="1"/>
  <c r="M176" i="1"/>
  <c r="M236" i="1"/>
  <c r="K236" i="1"/>
  <c r="R236" i="1"/>
  <c r="K253" i="1"/>
  <c r="M254" i="1"/>
  <c r="L209" i="1"/>
  <c r="M253" i="1"/>
  <c r="K237" i="1"/>
  <c r="J176" i="1"/>
  <c r="L176" i="1"/>
  <c r="Q176" i="1"/>
  <c r="K177" i="1"/>
  <c r="M177" i="1"/>
  <c r="R176" i="1"/>
  <c r="M210" i="1"/>
  <c r="R209" i="1"/>
  <c r="M237" i="1"/>
  <c r="N205" i="1"/>
  <c r="N208" i="1" s="1"/>
  <c r="N191" i="1"/>
  <c r="N171" i="1"/>
  <c r="N175" i="1" s="1"/>
  <c r="N249" i="1"/>
  <c r="N254" i="1" s="1"/>
  <c r="N232" i="1"/>
  <c r="N235" i="1" s="1"/>
  <c r="N222" i="1"/>
  <c r="N154" i="1"/>
  <c r="N140" i="1"/>
  <c r="N144" i="1" s="1"/>
  <c r="N122" i="1"/>
  <c r="P53" i="1"/>
  <c r="P159" i="1"/>
  <c r="P123" i="1"/>
  <c r="O72" i="1"/>
  <c r="O251" i="1" s="1"/>
  <c r="O252" i="1" s="1"/>
  <c r="O74" i="1"/>
  <c r="O233" i="1" s="1"/>
  <c r="O97" i="1"/>
  <c r="O88" i="1"/>
  <c r="P205" i="1"/>
  <c r="P208" i="1" s="1"/>
  <c r="P191" i="1"/>
  <c r="P171" i="1"/>
  <c r="P175" i="1" s="1"/>
  <c r="P249" i="1"/>
  <c r="P232" i="1"/>
  <c r="P235" i="1" s="1"/>
  <c r="P222" i="1"/>
  <c r="P154" i="1"/>
  <c r="P140" i="1"/>
  <c r="P144" i="1" s="1"/>
  <c r="P122" i="1"/>
  <c r="N159" i="1"/>
  <c r="N123" i="1"/>
  <c r="S253" i="1"/>
  <c r="L177" i="1"/>
  <c r="O40" i="1"/>
  <c r="O246" i="1" s="1"/>
  <c r="N42" i="1"/>
  <c r="O4" i="1" s="1"/>
  <c r="U3" i="1" s="1"/>
  <c r="O37" i="1"/>
  <c r="O245" i="1" s="1"/>
  <c r="J209" i="1"/>
  <c r="L210" i="1"/>
  <c r="Q209" i="1"/>
  <c r="S209" i="1"/>
  <c r="Q236" i="1"/>
  <c r="L253" i="1"/>
  <c r="M138" i="1"/>
  <c r="M145" i="1" s="1"/>
  <c r="K138" i="1"/>
  <c r="K145" i="1" s="1"/>
  <c r="R138" i="1"/>
  <c r="R145" i="1" s="1"/>
  <c r="L138" i="1"/>
  <c r="L145" i="1" s="1"/>
  <c r="Q138" i="1"/>
  <c r="Q145" i="1" s="1"/>
  <c r="S138" i="1"/>
  <c r="S145" i="1" s="1"/>
  <c r="K254" i="1"/>
  <c r="O60" i="1"/>
  <c r="O248" i="1" s="1"/>
  <c r="J138" i="1"/>
  <c r="J145" i="1" s="1"/>
  <c r="O39" i="1"/>
  <c r="O219" i="1" s="1"/>
  <c r="S236" i="1"/>
  <c r="N76" i="1"/>
  <c r="R5" i="1" s="1"/>
  <c r="U6" i="1" s="1"/>
  <c r="P42" i="1"/>
  <c r="O41" i="1"/>
  <c r="O220" i="1" s="1"/>
  <c r="O48" i="1"/>
  <c r="O38" i="1"/>
  <c r="N53" i="1"/>
  <c r="R4" i="1" s="1"/>
  <c r="U4" i="1" s="1"/>
  <c r="O61" i="1"/>
  <c r="O225" i="1" s="1"/>
  <c r="O64" i="1"/>
  <c r="O228" i="1" s="1"/>
  <c r="O73" i="1"/>
  <c r="O75" i="1"/>
  <c r="O234" i="1" s="1"/>
  <c r="O95" i="1"/>
  <c r="O52" i="1"/>
  <c r="O224" i="1" s="1"/>
  <c r="O94" i="1"/>
  <c r="K104" i="1"/>
  <c r="J253" i="1"/>
  <c r="L254" i="1"/>
  <c r="Q253" i="1"/>
  <c r="P76" i="1"/>
  <c r="K176" i="1"/>
  <c r="M209" i="1"/>
  <c r="K210" i="1"/>
  <c r="K209" i="1"/>
  <c r="L236" i="1"/>
  <c r="L237" i="1"/>
  <c r="P202" i="1" l="1"/>
  <c r="P229" i="1"/>
  <c r="P237" i="1" s="1"/>
  <c r="O218" i="1"/>
  <c r="O185" i="1"/>
  <c r="O221" i="1"/>
  <c r="N202" i="1"/>
  <c r="N210" i="1" s="1"/>
  <c r="J261" i="1"/>
  <c r="N229" i="1"/>
  <c r="N236" i="1" s="1"/>
  <c r="H262" i="1"/>
  <c r="O102" i="1"/>
  <c r="O103" i="1"/>
  <c r="N253" i="1"/>
  <c r="K238" i="1"/>
  <c r="P169" i="1"/>
  <c r="K211" i="1"/>
  <c r="K178" i="1"/>
  <c r="P209" i="1"/>
  <c r="P138" i="1"/>
  <c r="P146" i="1" s="1"/>
  <c r="P210" i="1"/>
  <c r="K255" i="1"/>
  <c r="K146" i="1"/>
  <c r="O159" i="1"/>
  <c r="O123" i="1"/>
  <c r="O249" i="1"/>
  <c r="O254" i="1" s="1"/>
  <c r="N255" i="1" s="1"/>
  <c r="O232" i="1"/>
  <c r="O235" i="1" s="1"/>
  <c r="O222" i="1"/>
  <c r="O229" i="1" s="1"/>
  <c r="O154" i="1"/>
  <c r="O205" i="1"/>
  <c r="O208" i="1" s="1"/>
  <c r="O191" i="1"/>
  <c r="O202" i="1" s="1"/>
  <c r="O171" i="1"/>
  <c r="O175" i="1" s="1"/>
  <c r="O140" i="1"/>
  <c r="O144" i="1" s="1"/>
  <c r="O122" i="1"/>
  <c r="N169" i="1"/>
  <c r="N138" i="1"/>
  <c r="N145" i="1" s="1"/>
  <c r="M146" i="1"/>
  <c r="L146" i="1"/>
  <c r="O53" i="1"/>
  <c r="O42" i="1"/>
  <c r="O76" i="1"/>
  <c r="O65" i="1"/>
  <c r="P254" i="1"/>
  <c r="P253" i="1"/>
  <c r="N209" i="1" l="1"/>
  <c r="P236" i="1"/>
  <c r="N104" i="1"/>
  <c r="L262" i="1"/>
  <c r="L261" i="1" s="1"/>
  <c r="L263" i="1" s="1"/>
  <c r="N237" i="1"/>
  <c r="O253" i="1"/>
  <c r="P145" i="1"/>
  <c r="H261" i="1"/>
  <c r="J263" i="1"/>
  <c r="O169" i="1"/>
  <c r="O176" i="1" s="1"/>
  <c r="P177" i="1"/>
  <c r="P176" i="1"/>
  <c r="K147" i="1"/>
  <c r="O138" i="1"/>
  <c r="O146" i="1" s="1"/>
  <c r="O210" i="1"/>
  <c r="N211" i="1" s="1"/>
  <c r="O237" i="1"/>
  <c r="O209" i="1"/>
  <c r="O236" i="1"/>
  <c r="N177" i="1"/>
  <c r="N176" i="1"/>
  <c r="N146" i="1"/>
  <c r="N262" i="1" l="1"/>
  <c r="U262" i="1" s="1"/>
  <c r="N238" i="1"/>
  <c r="N147" i="1"/>
  <c r="N261" i="1"/>
  <c r="H263" i="1"/>
  <c r="P262" i="1" s="1"/>
  <c r="O145" i="1"/>
  <c r="O177" i="1"/>
  <c r="N178" i="1" s="1"/>
  <c r="N263" i="1" l="1"/>
  <c r="P261" i="1"/>
  <c r="P26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tc={EE853532-C99D-4C14-A99D-1D8C97E68F1C}</author>
  </authors>
  <commentList>
    <comment ref="B60" authorId="0" shapeId="0" xr:uid="{EE853532-C99D-4C14-A99D-1D8C97E68F1C}">
      <text>
        <t>[Threaded comment]
Your version of Excel allows you to read this threaded comment; however, any edits to it will get removed if the file is opened in a newer version of Excel. Learn more: https://go.microsoft.com/fwlink/?linkid=870924
Comment:
    Schimbat? - vezi materii si coduri</t>
      </text>
    </comment>
  </commentList>
</comments>
</file>

<file path=xl/sharedStrings.xml><?xml version="1.0" encoding="utf-8"?>
<sst xmlns="http://schemas.openxmlformats.org/spreadsheetml/2006/main" count="684" uniqueCount="214">
  <si>
    <t xml:space="preserve">UNIVERSITATEA BABEŞ-BOLYAI CLUJ-NAPOCA
</t>
  </si>
  <si>
    <t>Şi:</t>
  </si>
  <si>
    <t>Activităţi didactice</t>
  </si>
  <si>
    <t>Sesiune de examene</t>
  </si>
  <si>
    <t>Vacanţă</t>
  </si>
  <si>
    <t>Sem I</t>
  </si>
  <si>
    <t>Sem II</t>
  </si>
  <si>
    <t>I</t>
  </si>
  <si>
    <t>V</t>
  </si>
  <si>
    <t>R</t>
  </si>
  <si>
    <t>Stagii de practică</t>
  </si>
  <si>
    <t xml:space="preserve">iarna </t>
  </si>
  <si>
    <t>prim</t>
  </si>
  <si>
    <t>vara</t>
  </si>
  <si>
    <t>Anul I</t>
  </si>
  <si>
    <t>Anul II</t>
  </si>
  <si>
    <t>II. DESFĂŞURAREA STUDIILOR (în număr de săptămani)</t>
  </si>
  <si>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</si>
  <si>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</si>
  <si>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</si>
  <si>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</si>
  <si>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</si>
  <si>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</si>
  <si>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</si>
  <si>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</si>
  <si>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</si>
  <si>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</si>
  <si>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</si>
  <si>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</si>
  <si>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</si>
  <si>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</si>
  <si>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</si>
  <si>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</si>
  <si>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</si>
  <si>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</si>
  <si>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</si>
  <si>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</si>
  <si>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</si>
  <si>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</si>
  <si>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</si>
  <si>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</si>
  <si>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</si>
  <si>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</si>
  <si>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</si>
  <si>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</si>
  <si>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</si>
  <si>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DISCIPLINE OPȚIONALE</t>
  </si>
  <si>
    <t>%</t>
  </si>
  <si>
    <t xml:space="preserve">TOTAL ORE FIZICE / TOTAL ORE ALOCATE STUDIULUI </t>
  </si>
  <si>
    <t>DISCIPLINE DE PREGĂTIRE FUNDAMENTALĂ (DF)</t>
  </si>
  <si>
    <t>DISCIPLINE</t>
  </si>
  <si>
    <t>OBLIGATORII</t>
  </si>
  <si>
    <t>OPȚIONALE</t>
  </si>
  <si>
    <t>ORE FIZICE</t>
  </si>
  <si>
    <t>ORE ALOCATE STUDIULUI</t>
  </si>
  <si>
    <t>NR. DE CREDITE</t>
  </si>
  <si>
    <t>AN I</t>
  </si>
  <si>
    <t>AN II</t>
  </si>
  <si>
    <t>BILANȚ GENERAL</t>
  </si>
  <si>
    <t>Disciplina  test 1</t>
  </si>
  <si>
    <t>Disciplina test 2</t>
  </si>
  <si>
    <r>
      <t xml:space="preserve">Durata studiilor: </t>
    </r>
    <r>
      <rPr>
        <b/>
        <sz val="10"/>
        <color indexed="8"/>
        <rFont val="Times New Roman"/>
        <family val="1"/>
      </rPr>
      <t>4 semestre</t>
    </r>
  </si>
  <si>
    <t>120 de credite din care:</t>
  </si>
  <si>
    <t>Semestrele 1 - 3 (14 săptămâni)</t>
  </si>
  <si>
    <t>Semestrul 4 (12 săptămâni)</t>
  </si>
  <si>
    <t>Semestrul  4 (12 săptămâni)</t>
  </si>
  <si>
    <t>I. CERINŢE PENTRU OBŢINEREA DIPLOMEI DE MASTER</t>
  </si>
  <si>
    <r>
      <rPr>
        <b/>
        <sz val="10"/>
        <color indexed="8"/>
        <rFont val="Times New Roman"/>
        <family val="1"/>
      </rPr>
      <t>10</t>
    </r>
    <r>
      <rPr>
        <sz val="10"/>
        <color indexed="8"/>
        <rFont val="Times New Roman"/>
        <family val="1"/>
      </rPr>
      <t xml:space="preserve"> credite la examenul de susținere a disertației</t>
    </r>
  </si>
  <si>
    <t>DISCIPLINE COMPLEMENTARE (DC)</t>
  </si>
  <si>
    <t>XND 1101</t>
  </si>
  <si>
    <t>XND 1102</t>
  </si>
  <si>
    <t>XND 1203</t>
  </si>
  <si>
    <t>XND 1204</t>
  </si>
  <si>
    <t xml:space="preserve">TOTAL CREDITE / ORE PE SĂPTĂMÂNĂ / EVALUĂRI </t>
  </si>
  <si>
    <t xml:space="preserve">PROGRAM DE STUDII PSIHOPEDAGOGICE </t>
  </si>
  <si>
    <t>An I, Semestrul 1</t>
  </si>
  <si>
    <t>An I, Semestrul 2</t>
  </si>
  <si>
    <t>An II, Semestrul 3</t>
  </si>
  <si>
    <t>An II, Semestrul 4</t>
  </si>
  <si>
    <t>Pentru a ocupa posturi didactice în învăţământul liceal, postliceal şi universitar, absolvenţii trebuie să posede Certificat de absolvire a Programului se studii psihopedagogice, Nivelul II, a Departamentului pentru pregătirea personalului didactic. Disciplinelor Departamentului li se repartizează 30 de credite (+ 5 credite aferente examenului de absolvire)</t>
  </si>
  <si>
    <t>MODUL PEDAGOCIC - Nivelul II: 30 de credite ECTS  + 5 credite ECTS aferente examenului de absolvire</t>
  </si>
  <si>
    <t>DP</t>
  </si>
  <si>
    <t>DO</t>
  </si>
  <si>
    <t>XND 2305</t>
  </si>
  <si>
    <t>XND 2306</t>
  </si>
  <si>
    <t>DF – Discipline de extensie a pregătirii psihopedagogice fundamentale (obligatorii)</t>
  </si>
  <si>
    <t>DP – Discipline de extensie a pregătirii didactice şi practice de specialitate (obligatorii)</t>
  </si>
  <si>
    <t xml:space="preserve">DO - Discipline opţionale </t>
  </si>
  <si>
    <t>Verificați standardele specifice domeniului dumneavoastră pentru a evita incongruențele.</t>
  </si>
  <si>
    <t>ÎN TOATE TABELELE DIN ACEASTĂ MACHETĂ, TREBUIE SĂ INTRODUCEȚI  DATE NUMAI ÎN CELULELE MARCATE CU GALBEN</t>
  </si>
  <si>
    <t>Tabelele/rândurile necompletate se șterg sau se ascund (dacă afectează formulele) HIDE</t>
  </si>
  <si>
    <r>
      <rPr>
        <b/>
        <sz val="10"/>
        <color indexed="8"/>
        <rFont val="Times New Roman"/>
        <family val="1"/>
      </rPr>
      <t>IV.EXAMENUL DE DISERTAȚIE</t>
    </r>
    <r>
      <rPr>
        <sz val="10"/>
        <color indexed="8"/>
        <rFont val="Times New Roman"/>
        <family val="1"/>
      </rPr>
      <t xml:space="preserve"> - perioada iunie-iulie (1 săptămână)
Proba: Prezentarea şi susţinerea lucrării de disertație - 10 credite
</t>
    </r>
  </si>
  <si>
    <t>CURS OPȚIONAL 1 (An I, Semestrul 1) - (COD PACHET aici)</t>
  </si>
  <si>
    <t>CURS OPȚIONAL 2 (An I, Semestrul 2)- (COD PACHET aici)</t>
  </si>
  <si>
    <t>Titlul absolventului: MASTER</t>
  </si>
  <si>
    <t>DA</t>
  </si>
  <si>
    <t>DSIN</t>
  </si>
  <si>
    <t>DISCIPLINE DE SPECIALITATE  (DS)</t>
  </si>
  <si>
    <t>DISCIPLINE DE APROFUNDARE (DA)</t>
  </si>
  <si>
    <t>DISCIPLINE  DE SINTEZĂ (DSIN)</t>
  </si>
  <si>
    <t>exemple</t>
  </si>
  <si>
    <t xml:space="preserve">acest tabel nu se modifica </t>
  </si>
  <si>
    <t>În contul a cel mult 3 discipline opţionale, studentul are dreptul să aleagă 3 discipline de la alte specializări ale facultăţilor din Universitatea „Babeş-Bolyai”, respectând condiționările din planurile de învățământ ale respectivelor specializări.</t>
  </si>
  <si>
    <t>Psihopedagogia adolescenţilor, tinerilor şi adulţilor/Psycho-pedagogy of teenagers, youth and adults</t>
  </si>
  <si>
    <t>Proiectarea şi managementul programelor educaţionale/Design and management of educational programmes</t>
  </si>
  <si>
    <t>Didactica domeniului şi dezvoltări în didactica specialităţii (învăţământ liceal, postliceal, universitar)/Field didactics and developments in the didactics of the specialization (high school, post-high school, higher education)</t>
  </si>
  <si>
    <t>Disciplină opțională 1/Optional discipline (1)</t>
  </si>
  <si>
    <t xml:space="preserve">Practică pedagogică (în învăţământul liceal, postliceal şi universitar)/Pre-service teaching practice (at high school, post-high school, higher education level)
</t>
  </si>
  <si>
    <t>Disciplină opțională 2/Optional discipline (2)</t>
  </si>
  <si>
    <t>Examen de absolvire: Nivelul II/Graduation exam: Level II</t>
  </si>
  <si>
    <t>Psihopedagogia adolescenţilor, tinerilor şi adulţilor/Serdülők, fiatalok és felnőttek pszichopedagógiája/Psycho-pedagogy of teenagers, youth and adults</t>
  </si>
  <si>
    <t>Proiectarea şi managementul programelor educaţionale/Oktatási programok tervezése és menedzsmentje/Design and management of educational programmes</t>
  </si>
  <si>
    <t>Didactica domeniului şi dezvoltări în didactica specialităţii (învăţământ liceal, postliceal, universitar)/A tudományterület didaktikája, szakmódszetan a líceumi, postliceális és egyetemi oktatásban/Field didactics and developments in the didactics of the specialization (high school, post-high school, higher education)</t>
  </si>
  <si>
    <t>Disciplină opțională 1/Opcionális tantárgy I./Optional discipline (1)</t>
  </si>
  <si>
    <t xml:space="preserve">Practică pedagogică (în învăţământul liceal, postliceal şi universitar)/Pedagógiai gyakorlat (líceumi, posztliceális és egyetemi oktatás)/Pre-service teaching practice (at high school, post-high school, higher education level)
</t>
  </si>
  <si>
    <t>Disciplină opțională 2/Opcionális tantárgy II./Optional discipline (2)</t>
  </si>
  <si>
    <t>Examen de absolvire: Nivelul II/II-es modul záróvizsga/Graduation exam: Level II</t>
  </si>
  <si>
    <t>Psihopedagogia adolescenţilor, tinerilor şi adulţilor/Psychologie und Pädagogik der Jugendlichen und der Erwachsenen/Psycho-pedagogy of teenagers, youth and adults</t>
  </si>
  <si>
    <t>Proiectarea şi managementul programelor educaţionale/Design und Management von Bildungsprogrammen/Design and management of educational programmes</t>
  </si>
  <si>
    <t>Didactica domeniului şi dezvoltări în didactica specialităţii (învăţământ liceal, postliceal, universitar)/Die Fachdidaktik und Entwicklungen in der Fachdidaktik (Oberstufe, Hochschule)/Field didactics and developments in the didactics of the specialization (high school, post-high school, higher education)</t>
  </si>
  <si>
    <t>Disciplină opțională 1/Wahlfach (1)/Optional discipline (1)</t>
  </si>
  <si>
    <t xml:space="preserve">Practică pedagogică (în învăţământul liceal, postliceal şi universitar)/Sculpraktikum (Oberstufe, Hochschule)/Pre-service teaching practice (at high school, post-high school, higher education level)
</t>
  </si>
  <si>
    <t>Disciplină opțională 2/Wahlfach (2)/Optional discipline (2)</t>
  </si>
  <si>
    <t>Examen de absolvire: Nivelul II/Abschlussprüfung: Niveau II/Graduation exam: Level II</t>
  </si>
  <si>
    <t xml:space="preserve"> Pentru actualizarea planului de învățământ, au fost organizate consultări cu studenții</t>
  </si>
  <si>
    <t xml:space="preserve"> Propuneri și sugestii ale studenților cu privire la îmbunătățirea planurilor de învățământ</t>
  </si>
  <si>
    <t xml:space="preserve">Propunerea a fost implementată </t>
  </si>
  <si>
    <t>Conform Art. 14 al Regulamentului ECTS, niciun student nu poate fi obligat, prin prevederile planului de învățământ, la frecventarea a mai mult de 6-7 discipline pe semestru în vederea acumulării celor 30 de credite.</t>
  </si>
  <si>
    <t>Denumirile cursurilor din planurile de învățământ vor apărea în limba româna, în limba programului de studiu, dar și în limba engleză (în cazul programelor în altă limbă decât engleza și al celor în limba română).</t>
  </si>
  <si>
    <t>FAU000X</t>
  </si>
  <si>
    <t>FEU000X</t>
  </si>
  <si>
    <t>Semestrul 1/Semestrul 2/Semestrul 3/Semestrul 4</t>
  </si>
  <si>
    <t>Un student poate alege o disciplină facultativă transversală o singură dată pe parcursul unui ciclu de studii, în oricare din semestrele în care aceasta este predată. Atunci când studentul introduce o disciplină facultativă transversală în Contractul Anual de Studii, litera X din codul disciplinei va fi înlocuită cu numărul semestrului în care disciplina este studiată (1, 2, 3, 4, 5 sau 6).</t>
  </si>
  <si>
    <t>Fundamente de antreprenoriat/Fundamentals of Entrepreneurship</t>
  </si>
  <si>
    <t>Fundamente de educație umanistă (Teoria argumentării)/Fundamentals of Humanities (Argumentation Theory)</t>
  </si>
  <si>
    <t>RAPORT DE REVIZUIRE A PLANULUI DE ÎNVĂȚĂMÂNT VALABIL ÎNCEPÂND DIN ANUL UNIVERSITAR 2021-2022</t>
  </si>
  <si>
    <t>1. Imbunatatirea aptitudinilor si competențelor de cercetare socială</t>
  </si>
  <si>
    <t>2. Adaptarea curriculei la oportunitățile pieței muncii clujene (cu o importanta componenta de sector privat în domenii aferente serviciilor si industriilor creative)</t>
  </si>
  <si>
    <t xml:space="preserve">3. Prezentarea principalelor concepte teoretice din perspectiva modurilor în care influențează întelegerea realității (cu accent pe intelegerea utilității și aplicabilității acestora). </t>
  </si>
  <si>
    <t xml:space="preserve"> Pentru actualizarea planului de învățământ, au fost organizate consultări cu principalii angajatori ai absolvenților / autorități locale</t>
  </si>
  <si>
    <t xml:space="preserve"> Propuneri și sugestii ale angajatorilor / autorităților locale cu privire la îmbunătățirea planurilor de învățământ</t>
  </si>
  <si>
    <t>1. Imbunatatirea cunostintelor si abilitatilor absolventilor de a elabora politici publice</t>
  </si>
  <si>
    <t>2. Imbunatirea capacitatii de analiză pe teme specifice administrației publice locale, legate de furnizarea serviciilor publice către cetățeni</t>
  </si>
  <si>
    <t>3. Imbunatatirea aptitudinilor si competentelor digitale ale studenților</t>
  </si>
  <si>
    <t>4. Imbunatatirea aptitudinilor si competențelor antreprenoriale.</t>
  </si>
  <si>
    <t>5. Creșterea nivelului de implicare al studenților în activități sociale și voluntariat prin formarea de abilitati si competente specifice</t>
  </si>
  <si>
    <t xml:space="preserve"> Lista angajatorilor / autorităților locale consultați(te)</t>
  </si>
  <si>
    <t>1. Primaria Cluj-Napoca</t>
  </si>
  <si>
    <t>2. Consiliul Judetean Cluj</t>
  </si>
  <si>
    <t>3. Primaria Cluj-Napoca</t>
  </si>
  <si>
    <t>4. Companii private (Sykes, Arobs Transilvania, NTT Data)</t>
  </si>
  <si>
    <t>5. ONGuri (Fundatia Danis)</t>
  </si>
  <si>
    <t>FACULTATEA DE  ŞTIINŢE POLITICE, ADMINISTRATIVE ŞI ALE COMUNICĂRII</t>
  </si>
  <si>
    <t>Domeniul: ŞTIINŢE ADMINISTRATIVE</t>
  </si>
  <si>
    <r>
      <t xml:space="preserve">Specializarea/Programul de studiu: </t>
    </r>
    <r>
      <rPr>
        <b/>
        <sz val="10"/>
        <color indexed="8"/>
        <rFont val="Times New Roman"/>
        <family val="1"/>
        <charset val="238"/>
      </rPr>
      <t>Managementul Resurselor Umane în Sectorul Public</t>
    </r>
  </si>
  <si>
    <r>
      <t xml:space="preserve">Limba de predare:  </t>
    </r>
    <r>
      <rPr>
        <b/>
        <sz val="10"/>
        <color indexed="8"/>
        <rFont val="Times New Roman"/>
        <family val="1"/>
        <charset val="238"/>
      </rPr>
      <t>Romȃnă</t>
    </r>
  </si>
  <si>
    <r>
      <rPr>
        <b/>
        <sz val="10"/>
        <color indexed="8"/>
        <rFont val="Times New Roman"/>
        <family val="1"/>
      </rPr>
      <t xml:space="preserve">    106 </t>
    </r>
    <r>
      <rPr>
        <sz val="10"/>
        <color indexed="8"/>
        <rFont val="Times New Roman"/>
        <family val="1"/>
      </rPr>
      <t>de credite la disciplinele obligatorii;</t>
    </r>
  </si>
  <si>
    <r>
      <rPr>
        <b/>
        <sz val="10"/>
        <color indexed="8"/>
        <rFont val="Times New Roman"/>
        <family val="1"/>
      </rPr>
      <t xml:space="preserve">   </t>
    </r>
    <r>
      <rPr>
        <sz val="10"/>
        <color indexed="8"/>
        <rFont val="Times New Roman"/>
        <family val="1"/>
      </rPr>
      <t xml:space="preserve"> 14 de credite la disciplinele opţionale;</t>
    </r>
  </si>
  <si>
    <t>Tipul specializării/programului de master: profesional</t>
  </si>
  <si>
    <t>Sem. 3: Se alege  o disciplină din pachetul: UMX2303</t>
  </si>
  <si>
    <t>Sem. 4: Se alege  o disciplină din pachetul: UMX2404</t>
  </si>
  <si>
    <r>
      <rPr>
        <b/>
        <sz val="10"/>
        <color indexed="8"/>
        <rFont val="Times New Roman"/>
        <family val="1"/>
      </rPr>
      <t xml:space="preserve">VI.  UNIVERSITĂŢI DE REFERINȚĂ DIN TOP 500      </t>
    </r>
    <r>
      <rPr>
        <sz val="10"/>
        <color indexed="8"/>
        <rFont val="Times New Roman"/>
        <family val="1"/>
      </rPr>
      <t xml:space="preserve">Catholic University Leuven, Fac. of Social Sciences;  University of Leiden, Department of Public Administration; Corvinus University of Budapest , Faculty of Economics, Department of Public Policy and Management </t>
    </r>
  </si>
  <si>
    <t>UMR2102</t>
  </si>
  <si>
    <t>Teorii organizaţionale  / Organizational theories</t>
  </si>
  <si>
    <t>UMR2140</t>
  </si>
  <si>
    <t>Managementul Relațiilor Contractuale de Muncă / Management of empoloyment contractual relations</t>
  </si>
  <si>
    <t>UMR2313</t>
  </si>
  <si>
    <t>Managementul resurselor umane / Human resource management</t>
  </si>
  <si>
    <t>UME2315</t>
  </si>
  <si>
    <t>Planificare strategică in sectorul public (engleză) / Strategic planning in public sector (english)</t>
  </si>
  <si>
    <t>UMR4101</t>
  </si>
  <si>
    <t>Forme și teorii ale comunicării / Communication forms and theories</t>
  </si>
  <si>
    <t>UMR2250</t>
  </si>
  <si>
    <t>Legislația ocupării forței de muncă / Employment legislation</t>
  </si>
  <si>
    <t>UME2210</t>
  </si>
  <si>
    <t xml:space="preserve">Sisteme de integritate publică (engleza) / Integrity Systems for Public Organizations (english) </t>
  </si>
  <si>
    <t>UMR2242</t>
  </si>
  <si>
    <t>Comportament organizaţional / Organizational behavior</t>
  </si>
  <si>
    <t>UMR2243</t>
  </si>
  <si>
    <t>Training, Coaching, Mentoring / Training, Coaching, Mentoring</t>
  </si>
  <si>
    <t>UMR2225</t>
  </si>
  <si>
    <t>Egalitate de gen, egalitatea de șanse și nediscriminarea / Gender equality, equal opportunities and non-discrimination</t>
  </si>
  <si>
    <t>UMR2344</t>
  </si>
  <si>
    <t>Managementul carierei / Career management</t>
  </si>
  <si>
    <t>UMR2341</t>
  </si>
  <si>
    <t>Eficienţă organizaţională: echipele de muncă  /  Organizational efficiency: teamwork</t>
  </si>
  <si>
    <t>UMX2303</t>
  </si>
  <si>
    <t>Curs opțional 3 / Optional 3</t>
  </si>
  <si>
    <t>UMR2316</t>
  </si>
  <si>
    <t>Practică de specialitate / Practicum</t>
  </si>
  <si>
    <t>UMR2453</t>
  </si>
  <si>
    <t>Justiția organizaţională în managementul resurselor umane / Organizational justice in human resources management</t>
  </si>
  <si>
    <t>UMR2420</t>
  </si>
  <si>
    <t>Leadership in sectorul public / Leadership in public sector</t>
  </si>
  <si>
    <t>UMR2451</t>
  </si>
  <si>
    <t>Psihologia muncii / Psychology of labor</t>
  </si>
  <si>
    <t>UMX2404</t>
  </si>
  <si>
    <t>Curs opțional 4 / Optional 4</t>
  </si>
  <si>
    <t>UMR2452</t>
  </si>
  <si>
    <t>Elaborarea lucrării de disertație / Preparation of dissertation</t>
  </si>
  <si>
    <t>UMR2312</t>
  </si>
  <si>
    <t>Dezvoltare organizaţională şi măsurarea performanţelor organizaţionale / Organizational development and performance measurement</t>
  </si>
  <si>
    <t xml:space="preserve">Curs nenominalizat oferit de alte secţii sau facultăţi / Unnamed course from other specializations </t>
  </si>
  <si>
    <t>UMRnnnn</t>
  </si>
  <si>
    <t>UMR2328</t>
  </si>
  <si>
    <t>Negociere și mediere în organizații / Negotiation and mediation in organizations</t>
  </si>
  <si>
    <t>UMR2445</t>
  </si>
  <si>
    <t>Evaluarea profesională a angajaţilor / Professional appraisal</t>
  </si>
  <si>
    <t xml:space="preserve">DISCIPLINE FACULTATIVE TRANSVERSALE </t>
  </si>
  <si>
    <t>CURS OPȚIONAL 3 (An II, Semestrul 3)- (COD PACHET  UMX2303)</t>
  </si>
  <si>
    <t>CURS OPȚIONAL 4 (An II, Semestrul 4)- (COD PACHET  UMX2404)</t>
  </si>
  <si>
    <t>PLAN DE ÎNVĂŢĂMÂNT  valabil începând din anul universitar 2023-2024</t>
  </si>
  <si>
    <t>Etică academică și cercetare științifică / Academic ethics and scientific research</t>
  </si>
  <si>
    <t>UMR2017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</si>
</sst>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charset val="238"/>
      <scheme val="minor"/>
    </font>
    <font>
      <sz val="10"/>
      <color indexed="8"/>
      <name val="Times New Roman"/>
      <family val="1"/>
    </font>
    <font>
      <b/>
      <sz val="10"/>
      <color indexed="8"/>
      <name val="Times New Roman"/>
      <family val="1"/>
    </font>
    <font>
      <sz val="10"/>
      <color indexed="9"/>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b/>
      <sz val="10"/>
      <color theme="1"/>
      <name val="Times New Roman"/>
      <family val="1"/>
    </font>
    <font>
      <sz val="10"/>
      <color theme="1"/>
      <name val="Times New Roman"/>
      <family val="1"/>
    </font>
    <font>
      <b/>
      <sz val="10"/>
      <color rgb="FFFF0000"/>
      <name val="Times New Roman"/>
      <family val="1"/>
    </font>
    <font>
      <b/>
      <sz val="10"/>
      <name val="Times New Roman"/>
      <family val="1"/>
    </font>
    <font>
      <sz val="14"/>
      <color indexed="8"/>
      <name val="Times New Roman"/>
      <family val="1"/>
    </font>
    <font>
      <sz val="14"/>
      <color theme="1"/>
      <name val="Calibri"/>
      <family val="2"/>
      <charset val="238"/>
      <scheme val="minor"/>
    </font>
    <font>
      <sz val="10"/>
      <color rgb="FFFF0000"/>
      <name val="Times New Roman"/>
      <family val="1"/>
    </font>
    <font>
      <sz val="10"/>
      <name val="Times New Roman"/>
      <family val="1"/>
    </font>
    <font>
      <sz val="11"/>
      <name val="Calibri"/>
      <family val="2"/>
      <charset val="238"/>
      <scheme val="minor"/>
    </font>
    <font>
      <sz val="8"/>
      <color rgb="FF000000"/>
      <name val="Segoe UI"/>
      <family val="2"/>
    </font>
    <font>
      <b/>
      <sz val="11"/>
      <color theme="1"/>
      <name val="Calibri"/>
      <family val="2"/>
      <charset val="238"/>
      <scheme val="minor"/>
    </font>
    <font>
      <b/>
      <sz val="10"/>
      <color indexed="8"/>
      <name val="Times New Roman"/>
      <family val="1"/>
      <charset val="238"/>
    </font>
    <font>
      <sz val="10"/>
      <name val="Times New Roman"/>
      <family val="1"/>
      <charset val="238"/>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theme="6" tint="0.599963377788628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308">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5" fillId="0" borderId="0" xfId="0" applyFont="1" applyProtection="1">
      <protection locked="0"/>
    </xf>
    <xf numFmtId="0" fontId="7"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1" fontId="2" fillId="0" borderId="0" xfId="0" applyNumberFormat="1" applyFont="1" applyAlignment="1" applyProtection="1">
      <alignment horizontal="center" vertical="center"/>
      <protection locked="0"/>
    </xf>
    <xf numFmtId="1" fontId="2" fillId="0" borderId="0" xfId="0" applyNumberFormat="1" applyFont="1" applyAlignment="1" applyProtection="1">
      <alignment horizontal="center"/>
      <protection locked="0"/>
    </xf>
    <xf numFmtId="2" fontId="1" fillId="0" borderId="0" xfId="0" applyNumberFormat="1" applyFont="1" applyAlignment="1" applyProtection="1">
      <alignment horizontal="center" vertical="center"/>
      <protection locked="0"/>
    </xf>
    <xf numFmtId="0" fontId="3" fillId="0" borderId="0" xfId="0" applyFont="1" applyProtection="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xf numFmtId="1" fontId="2" fillId="0" borderId="1" xfId="0" applyNumberFormat="1" applyFont="1" applyBorder="1" applyAlignment="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164" fontId="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1" fontId="1" fillId="3" borderId="1" xfId="0" applyNumberFormat="1" applyFont="1" applyFill="1" applyBorder="1" applyAlignment="1" applyProtection="1">
      <alignment horizontal="left" vertical="center"/>
      <protection locked="0"/>
    </xf>
    <xf numFmtId="0" fontId="1" fillId="0" borderId="1" xfId="0" applyFont="1" applyBorder="1" applyAlignment="1">
      <alignment horizontal="left" vertical="center"/>
    </xf>
    <xf numFmtId="0" fontId="1" fillId="0" borderId="4" xfId="0" applyFont="1" applyBorder="1" applyAlignment="1" applyProtection="1">
      <alignment horizontal="center" vertical="center" wrapText="1"/>
      <protection locked="0"/>
    </xf>
    <xf numFmtId="0" fontId="2" fillId="0" borderId="4" xfId="0" applyFont="1" applyBorder="1" applyProtection="1">
      <protection locked="0"/>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Border="1" applyAlignment="1">
      <alignment horizontal="center" vertical="center"/>
    </xf>
    <xf numFmtId="1" fontId="1" fillId="5" borderId="1" xfId="0" applyNumberFormat="1" applyFont="1" applyFill="1" applyBorder="1" applyAlignment="1" applyProtection="1">
      <alignment horizontal="center" vertical="center" wrapText="1"/>
      <protection locked="0"/>
    </xf>
    <xf numFmtId="1" fontId="2" fillId="5" borderId="1" xfId="0" applyNumberFormat="1" applyFont="1" applyFill="1" applyBorder="1" applyAlignment="1">
      <alignment horizontal="center" vertical="center"/>
    </xf>
    <xf numFmtId="0" fontId="2" fillId="5" borderId="3" xfId="0" applyFont="1" applyFill="1" applyBorder="1" applyAlignment="1" applyProtection="1">
      <alignment horizontal="center" vertical="center"/>
      <protection locked="0"/>
    </xf>
    <xf numFmtId="1" fontId="11" fillId="5" borderId="1" xfId="0" applyNumberFormat="1" applyFont="1" applyFill="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lignment horizontal="center"/>
    </xf>
    <xf numFmtId="0" fontId="14" fillId="0" borderId="0" xfId="0" applyFont="1" applyProtection="1">
      <protection locked="0"/>
    </xf>
    <xf numFmtId="1" fontId="1" fillId="5" borderId="1" xfId="0" applyNumberFormat="1" applyFont="1" applyFill="1" applyBorder="1" applyAlignment="1" applyProtection="1">
      <alignment horizontal="left" vertical="center" wrapText="1"/>
      <protection locked="0"/>
    </xf>
    <xf numFmtId="1" fontId="1" fillId="5"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1" fontId="2" fillId="5" borderId="1" xfId="0" applyNumberFormat="1" applyFont="1" applyFill="1" applyBorder="1" applyAlignment="1">
      <alignment horizontal="center" vertical="center" wrapText="1"/>
    </xf>
    <xf numFmtId="1" fontId="11" fillId="5" borderId="1" xfId="0" applyNumberFormat="1" applyFont="1" applyFill="1" applyBorder="1" applyAlignment="1">
      <alignment horizontal="center" vertical="center" wrapText="1"/>
    </xf>
    <xf numFmtId="0" fontId="2" fillId="5" borderId="3" xfId="0" applyFont="1" applyFill="1" applyBorder="1" applyAlignment="1" applyProtection="1">
      <alignment horizontal="center" vertical="center" wrapText="1"/>
      <protection locked="0"/>
    </xf>
    <xf numFmtId="0" fontId="0" fillId="0" borderId="0" xfId="0" applyAlignment="1">
      <alignment horizontal="center"/>
    </xf>
    <xf numFmtId="0" fontId="1" fillId="8" borderId="1" xfId="0" applyFont="1" applyFill="1" applyBorder="1" applyAlignment="1" applyProtection="1">
      <alignment horizontal="center" vertical="center"/>
      <protection locked="0"/>
    </xf>
    <xf numFmtId="0" fontId="2" fillId="0" borderId="0" xfId="0" applyFont="1" applyAlignment="1">
      <alignment horizontal="left" vertical="center" wrapText="1"/>
    </xf>
    <xf numFmtId="1" fontId="2" fillId="0" borderId="0" xfId="0" applyNumberFormat="1" applyFont="1" applyAlignment="1">
      <alignment horizontal="center" vertical="center"/>
    </xf>
    <xf numFmtId="2" fontId="1" fillId="0" borderId="0" xfId="0" applyNumberFormat="1" applyFont="1" applyAlignment="1">
      <alignment horizontal="center" vertical="center"/>
    </xf>
    <xf numFmtId="1" fontId="15" fillId="3" borderId="1" xfId="0" applyNumberFormat="1" applyFont="1" applyFill="1" applyBorder="1" applyAlignment="1" applyProtection="1">
      <alignment horizontal="left" vertical="center"/>
      <protection locked="0"/>
    </xf>
    <xf numFmtId="0" fontId="2" fillId="0" borderId="0" xfId="0" applyFont="1" applyAlignment="1">
      <alignment horizontal="center" vertical="center"/>
    </xf>
    <xf numFmtId="0" fontId="1" fillId="0" borderId="0" xfId="0" applyFont="1" applyAlignment="1">
      <alignment horizontal="center"/>
    </xf>
    <xf numFmtId="0" fontId="0" fillId="0" borderId="0" xfId="0" applyAlignment="1">
      <alignment horizontal="left" vertical="center" wrapText="1"/>
    </xf>
    <xf numFmtId="0" fontId="15" fillId="3" borderId="1" xfId="0" applyFont="1" applyFill="1" applyBorder="1" applyAlignment="1" applyProtection="1">
      <alignment horizontal="center" vertical="center" wrapText="1"/>
      <protection locked="0"/>
    </xf>
    <xf numFmtId="49" fontId="15" fillId="3" borderId="1" xfId="0" applyNumberFormat="1" applyFont="1" applyFill="1" applyBorder="1" applyAlignment="1" applyProtection="1">
      <alignment horizontal="center" vertical="center" wrapText="1"/>
      <protection locked="0"/>
    </xf>
    <xf numFmtId="0" fontId="9" fillId="3" borderId="1" xfId="0" applyFont="1" applyFill="1" applyBorder="1" applyAlignment="1" applyProtection="1">
      <alignment horizontal="left" vertical="center"/>
      <protection locked="0"/>
    </xf>
    <xf numFmtId="0" fontId="9"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left" vertical="center"/>
      <protection locked="0"/>
    </xf>
    <xf numFmtId="0" fontId="20" fillId="3"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1" fillId="2" borderId="1" xfId="0" applyFont="1" applyFill="1" applyBorder="1" applyAlignment="1" applyProtection="1">
      <alignment horizontal="left" vertical="center"/>
      <protection locked="0"/>
    </xf>
    <xf numFmtId="1" fontId="2" fillId="0" borderId="2" xfId="0" applyNumberFormat="1" applyFont="1" applyBorder="1" applyAlignment="1">
      <alignment horizontal="center"/>
    </xf>
    <xf numFmtId="1" fontId="2" fillId="0" borderId="5" xfId="0" applyNumberFormat="1" applyFont="1" applyBorder="1" applyAlignment="1">
      <alignment horizontal="center"/>
    </xf>
    <xf numFmtId="1" fontId="2" fillId="0" borderId="6" xfId="0" applyNumberFormat="1" applyFont="1" applyBorder="1" applyAlignment="1">
      <alignment horizontal="center"/>
    </xf>
    <xf numFmtId="1" fontId="2" fillId="0" borderId="2" xfId="0" applyNumberFormat="1" applyFont="1" applyBorder="1" applyAlignment="1">
      <alignment horizontal="center" vertical="center"/>
    </xf>
    <xf numFmtId="1" fontId="2" fillId="0" borderId="5" xfId="0" applyNumberFormat="1" applyFont="1" applyBorder="1" applyAlignment="1">
      <alignment horizontal="center" vertical="center"/>
    </xf>
    <xf numFmtId="1" fontId="2" fillId="0" borderId="6" xfId="0" applyNumberFormat="1" applyFont="1" applyBorder="1" applyAlignment="1">
      <alignment horizontal="center" vertical="center"/>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center" vertical="center"/>
    </xf>
    <xf numFmtId="0" fontId="1" fillId="0" borderId="2"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2" fillId="0" borderId="1" xfId="0" applyFont="1" applyBorder="1" applyAlignment="1">
      <alignment horizontal="center" vertical="center" wrapText="1"/>
    </xf>
    <xf numFmtId="0" fontId="1" fillId="0" borderId="14" xfId="0" applyFont="1" applyBorder="1" applyProtection="1">
      <protection locked="0"/>
    </xf>
    <xf numFmtId="0" fontId="1" fillId="0" borderId="0" xfId="0" applyFont="1" applyProtection="1">
      <protection locked="0"/>
    </xf>
    <xf numFmtId="0" fontId="1" fillId="0" borderId="14" xfId="0" applyFont="1" applyBorder="1" applyAlignment="1">
      <alignment wrapText="1"/>
    </xf>
    <xf numFmtId="0" fontId="1" fillId="0" borderId="0" xfId="0" applyFont="1" applyAlignment="1">
      <alignment wrapText="1"/>
    </xf>
    <xf numFmtId="0" fontId="1" fillId="4" borderId="14" xfId="0" applyFont="1" applyFill="1" applyBorder="1" applyAlignment="1">
      <alignment wrapText="1"/>
    </xf>
    <xf numFmtId="0" fontId="1" fillId="4" borderId="0" xfId="0" applyFont="1" applyFill="1" applyAlignment="1">
      <alignment wrapText="1"/>
    </xf>
    <xf numFmtId="0" fontId="12" fillId="6" borderId="0" xfId="0" applyFont="1" applyFill="1" applyAlignment="1" applyProtection="1">
      <alignment vertical="center" wrapText="1"/>
      <protection locked="0"/>
    </xf>
    <xf numFmtId="0" fontId="13" fillId="6" borderId="0" xfId="0" applyFont="1" applyFill="1" applyAlignment="1">
      <alignment vertical="center" wrapText="1"/>
    </xf>
    <xf numFmtId="0" fontId="13" fillId="0" borderId="0" xfId="0" applyFont="1"/>
    <xf numFmtId="0" fontId="2" fillId="7" borderId="0" xfId="0" applyFont="1" applyFill="1" applyAlignment="1" applyProtection="1">
      <alignment horizontal="left" vertical="top" wrapText="1"/>
      <protection locked="0"/>
    </xf>
    <xf numFmtId="0" fontId="12" fillId="7" borderId="0" xfId="0" applyFont="1" applyFill="1" applyAlignment="1" applyProtection="1">
      <alignment wrapText="1"/>
      <protection locked="0"/>
    </xf>
    <xf numFmtId="0" fontId="0" fillId="7" borderId="0" xfId="0" applyFill="1" applyAlignment="1">
      <alignment wrapText="1"/>
    </xf>
    <xf numFmtId="0" fontId="0" fillId="0" borderId="0" xfId="0" applyAlignment="1">
      <alignment wrapText="1"/>
    </xf>
    <xf numFmtId="0" fontId="14" fillId="0" borderId="0" xfId="0" applyFont="1" applyProtection="1">
      <protection locked="0"/>
    </xf>
    <xf numFmtId="0" fontId="0" fillId="0" borderId="0" xfId="0"/>
    <xf numFmtId="0" fontId="15" fillId="7" borderId="0" xfId="0" applyFont="1" applyFill="1" applyAlignment="1" applyProtection="1">
      <alignment vertical="center" wrapText="1"/>
      <protection locked="0"/>
    </xf>
    <xf numFmtId="0" fontId="16" fillId="7" borderId="0" xfId="0" applyFont="1" applyFill="1" applyAlignment="1">
      <alignment vertical="center" wrapText="1"/>
    </xf>
    <xf numFmtId="0" fontId="16" fillId="7" borderId="0" xfId="0" applyFont="1" applyFill="1" applyAlignment="1">
      <alignment wrapText="1"/>
    </xf>
    <xf numFmtId="0" fontId="1" fillId="9" borderId="14" xfId="0" applyFont="1" applyFill="1" applyBorder="1" applyAlignment="1" applyProtection="1">
      <alignment wrapText="1"/>
      <protection locked="0"/>
    </xf>
    <xf numFmtId="0" fontId="0" fillId="9" borderId="0" xfId="0" applyFill="1"/>
    <xf numFmtId="0" fontId="0" fillId="9" borderId="14" xfId="0" applyFill="1" applyBorder="1"/>
    <xf numFmtId="0" fontId="15" fillId="3" borderId="2" xfId="0" applyFont="1" applyFill="1" applyBorder="1" applyAlignment="1" applyProtection="1">
      <alignment horizontal="justify" vertical="justify" wrapText="1"/>
      <protection locked="0"/>
    </xf>
    <xf numFmtId="0" fontId="15" fillId="3" borderId="5" xfId="0" applyFont="1" applyFill="1" applyBorder="1" applyAlignment="1" applyProtection="1">
      <alignment horizontal="justify" vertical="justify" wrapText="1"/>
      <protection locked="0"/>
    </xf>
    <xf numFmtId="0" fontId="15" fillId="3" borderId="6" xfId="0" applyFont="1" applyFill="1" applyBorder="1" applyAlignment="1" applyProtection="1">
      <alignment horizontal="justify" vertical="justify" wrapText="1"/>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pplyProtection="1">
      <alignment horizontal="center" vertical="center"/>
      <protection locked="0"/>
    </xf>
    <xf numFmtId="0" fontId="15" fillId="0" borderId="0" xfId="0" applyFont="1" applyAlignment="1" applyProtection="1">
      <alignment horizontal="left" vertical="top" wrapText="1"/>
      <protection locked="0"/>
    </xf>
    <xf numFmtId="0" fontId="1" fillId="0" borderId="4" xfId="0" applyFont="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0" borderId="0" xfId="0" applyFont="1" applyAlignment="1" applyProtection="1">
      <alignment vertical="center"/>
      <protection locked="0"/>
    </xf>
    <xf numFmtId="0" fontId="1" fillId="0" borderId="0" xfId="0" applyFont="1" applyAlignment="1" applyProtection="1">
      <alignment horizontal="left" vertical="top"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5" fillId="3" borderId="2" xfId="0" applyFont="1" applyFill="1" applyBorder="1" applyAlignment="1" applyProtection="1">
      <alignment horizontal="justify" vertical="justify"/>
      <protection locked="0"/>
    </xf>
    <xf numFmtId="0" fontId="15" fillId="3" borderId="5" xfId="0" applyFont="1" applyFill="1" applyBorder="1" applyAlignment="1" applyProtection="1">
      <alignment horizontal="justify" vertical="justify"/>
      <protection locked="0"/>
    </xf>
    <xf numFmtId="0" fontId="15" fillId="3" borderId="6" xfId="0" applyFont="1" applyFill="1" applyBorder="1" applyAlignment="1" applyProtection="1">
      <alignment horizontal="justify" vertical="justify"/>
      <protection locked="0"/>
    </xf>
    <xf numFmtId="0" fontId="2" fillId="0" borderId="13" xfId="0" applyFont="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0" borderId="7" xfId="0" applyFont="1" applyBorder="1" applyAlignment="1" applyProtection="1">
      <alignment wrapText="1"/>
      <protection locked="0"/>
    </xf>
    <xf numFmtId="0" fontId="0" fillId="0" borderId="7" xfId="0" applyBorder="1" applyAlignment="1">
      <alignment wrapText="1"/>
    </xf>
    <xf numFmtId="0" fontId="1" fillId="0" borderId="0" xfId="0" applyFont="1" applyAlignment="1" applyProtection="1">
      <alignment horizontal="left" wrapText="1"/>
      <protection locked="0"/>
    </xf>
    <xf numFmtId="0" fontId="2" fillId="0" borderId="0" xfId="0" applyFont="1" applyAlignment="1" applyProtection="1">
      <alignment horizontal="center" vertical="justify" wrapText="1"/>
      <protection locked="0"/>
    </xf>
    <xf numFmtId="0" fontId="2" fillId="0" borderId="0" xfId="0" applyFont="1" applyProtection="1">
      <protection locked="0"/>
    </xf>
    <xf numFmtId="0" fontId="15"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4"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 xfId="0" applyFont="1" applyBorder="1" applyAlignment="1">
      <alignment horizontal="left" vertical="center" wrapText="1"/>
    </xf>
    <xf numFmtId="2" fontId="1" fillId="0" borderId="1" xfId="0" applyNumberFormat="1" applyFont="1" applyBorder="1" applyAlignment="1">
      <alignment horizontal="center" vertical="center"/>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 fontId="2" fillId="0" borderId="1" xfId="0" applyNumberFormat="1" applyFont="1" applyBorder="1" applyAlignment="1">
      <alignment horizontal="center" vertical="center"/>
    </xf>
    <xf numFmtId="1" fontId="2" fillId="0" borderId="1" xfId="0" applyNumberFormat="1" applyFont="1" applyBorder="1" applyAlignment="1">
      <alignment horizontal="center"/>
    </xf>
    <xf numFmtId="0" fontId="1" fillId="0" borderId="4" xfId="0" applyFont="1" applyBorder="1" applyAlignment="1">
      <alignment horizontal="left" vertical="center" wrapText="1"/>
    </xf>
    <xf numFmtId="0" fontId="0" fillId="0" borderId="4" xfId="0" applyBorder="1"/>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2" fontId="1" fillId="0" borderId="9" xfId="0" applyNumberFormat="1" applyFont="1" applyBorder="1" applyAlignment="1">
      <alignment horizontal="center" vertical="center"/>
    </xf>
    <xf numFmtId="2" fontId="1" fillId="0" borderId="4" xfId="0" applyNumberFormat="1" applyFont="1" applyBorder="1" applyAlignment="1">
      <alignment horizontal="center" vertical="center"/>
    </xf>
    <xf numFmtId="2" fontId="1" fillId="0" borderId="10" xfId="0" applyNumberFormat="1" applyFont="1" applyBorder="1" applyAlignment="1">
      <alignment horizontal="center" vertical="center"/>
    </xf>
    <xf numFmtId="2" fontId="1" fillId="0" borderId="11" xfId="0" applyNumberFormat="1" applyFont="1" applyBorder="1" applyAlignment="1">
      <alignment horizontal="center" vertical="center"/>
    </xf>
    <xf numFmtId="2" fontId="1" fillId="0" borderId="7" xfId="0" applyNumberFormat="1" applyFont="1" applyBorder="1" applyAlignment="1">
      <alignment horizontal="center" vertical="center"/>
    </xf>
    <xf numFmtId="2" fontId="1" fillId="0" borderId="8" xfId="0" applyNumberFormat="1" applyFont="1" applyBorder="1" applyAlignment="1">
      <alignment horizontal="center" vertical="center"/>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 fillId="0" borderId="1" xfId="0" applyFont="1" applyBorder="1" applyAlignment="1" applyProtection="1">
      <alignment horizontal="center" vertical="center"/>
      <protection locked="0"/>
    </xf>
    <xf numFmtId="0" fontId="1" fillId="0" borderId="1" xfId="0" applyFont="1" applyBorder="1" applyAlignment="1">
      <alignment horizontal="center" vertical="center"/>
    </xf>
    <xf numFmtId="0" fontId="1" fillId="2" borderId="1" xfId="0" applyFont="1" applyFill="1" applyBorder="1" applyAlignment="1" applyProtection="1">
      <alignment horizontal="left" vertical="center" wrapText="1"/>
      <protection locked="0"/>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2" fillId="0" borderId="7" xfId="0" applyFont="1" applyBorder="1" applyProtection="1">
      <protection locked="0"/>
    </xf>
    <xf numFmtId="9" fontId="8" fillId="0" borderId="2" xfId="0" applyNumberFormat="1" applyFont="1" applyBorder="1" applyAlignment="1">
      <alignment horizontal="center" vertical="center"/>
    </xf>
    <xf numFmtId="9" fontId="8" fillId="0" borderId="6" xfId="0" applyNumberFormat="1"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xf>
    <xf numFmtId="0" fontId="1" fillId="0" borderId="6" xfId="0" applyFont="1" applyBorder="1" applyAlignment="1">
      <alignment horizontal="center"/>
    </xf>
    <xf numFmtId="9" fontId="9" fillId="0" borderId="2" xfId="0" applyNumberFormat="1" applyFont="1" applyBorder="1" applyAlignment="1">
      <alignment horizontal="center"/>
    </xf>
    <xf numFmtId="9" fontId="9" fillId="0" borderId="6" xfId="0" applyNumberFormat="1" applyFont="1" applyBorder="1" applyAlignment="1">
      <alignment horizont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1" fontId="1" fillId="0" borderId="2" xfId="0" applyNumberFormat="1"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1" fontId="1" fillId="0" borderId="2" xfId="0" applyNumberFormat="1" applyFont="1" applyBorder="1" applyAlignment="1">
      <alignment horizontal="center"/>
    </xf>
    <xf numFmtId="0" fontId="1" fillId="2" borderId="2"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0" fillId="0" borderId="0" xfId="0" applyFont="1" applyAlignment="1" applyProtection="1">
      <alignment horizontal="left" vertical="top" wrapText="1"/>
      <protection locked="0"/>
    </xf>
    <xf numFmtId="1" fontId="2" fillId="5" borderId="2" xfId="0" applyNumberFormat="1" applyFont="1" applyFill="1" applyBorder="1" applyAlignment="1" applyProtection="1">
      <alignment horizontal="center" vertical="center" wrapText="1"/>
      <protection locked="0"/>
    </xf>
    <xf numFmtId="1" fontId="2" fillId="5" borderId="5" xfId="0" applyNumberFormat="1" applyFont="1" applyFill="1" applyBorder="1" applyAlignment="1" applyProtection="1">
      <alignment horizontal="center" vertical="center" wrapText="1"/>
      <protection locked="0"/>
    </xf>
    <xf numFmtId="1" fontId="2" fillId="5" borderId="6" xfId="0" applyNumberFormat="1" applyFont="1" applyFill="1" applyBorder="1" applyAlignment="1" applyProtection="1">
      <alignment horizontal="center" vertical="center" wrapText="1"/>
      <protection locked="0"/>
    </xf>
    <xf numFmtId="1" fontId="1" fillId="5" borderId="2" xfId="0" applyNumberFormat="1" applyFont="1" applyFill="1" applyBorder="1" applyAlignment="1" applyProtection="1">
      <alignment horizontal="left" vertical="center" wrapText="1"/>
      <protection locked="0"/>
    </xf>
    <xf numFmtId="1" fontId="1" fillId="5" borderId="5" xfId="0" applyNumberFormat="1" applyFont="1" applyFill="1" applyBorder="1" applyAlignment="1" applyProtection="1">
      <alignment horizontal="left" vertical="center" wrapText="1"/>
      <protection locked="0"/>
    </xf>
    <xf numFmtId="1" fontId="1" fillId="5" borderId="6" xfId="0" applyNumberFormat="1" applyFont="1" applyFill="1" applyBorder="1" applyAlignment="1" applyProtection="1">
      <alignment horizontal="left" vertical="center" wrapText="1"/>
      <protection locked="0"/>
    </xf>
    <xf numFmtId="1" fontId="2" fillId="0" borderId="2" xfId="0" applyNumberFormat="1" applyFont="1" applyBorder="1" applyAlignment="1" applyProtection="1">
      <alignment horizontal="center" vertical="center" wrapText="1"/>
      <protection locked="0"/>
    </xf>
    <xf numFmtId="1" fontId="1" fillId="0" borderId="5" xfId="0" applyNumberFormat="1" applyFont="1" applyBorder="1" applyAlignment="1" applyProtection="1">
      <alignment horizontal="center" vertical="center" wrapText="1"/>
      <protection locked="0"/>
    </xf>
    <xf numFmtId="1" fontId="1" fillId="0" borderId="6" xfId="0" applyNumberFormat="1" applyFont="1" applyBorder="1" applyAlignment="1" applyProtection="1">
      <alignment horizontal="center" vertical="center" wrapText="1"/>
      <protection locked="0"/>
    </xf>
    <xf numFmtId="0" fontId="2" fillId="5" borderId="2"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8" xfId="0" applyFont="1" applyFill="1" applyBorder="1" applyAlignment="1">
      <alignment horizontal="left" vertical="center" wrapText="1"/>
    </xf>
    <xf numFmtId="2" fontId="1" fillId="5" borderId="9" xfId="0" applyNumberFormat="1" applyFont="1" applyFill="1" applyBorder="1" applyAlignment="1">
      <alignment horizontal="center" vertical="center"/>
    </xf>
    <xf numFmtId="2" fontId="1" fillId="5" borderId="4" xfId="0" applyNumberFormat="1" applyFont="1" applyFill="1" applyBorder="1" applyAlignment="1">
      <alignment horizontal="center" vertical="center"/>
    </xf>
    <xf numFmtId="2" fontId="1" fillId="5" borderId="10" xfId="0" applyNumberFormat="1" applyFont="1" applyFill="1" applyBorder="1" applyAlignment="1">
      <alignment horizontal="center" vertical="center"/>
    </xf>
    <xf numFmtId="2" fontId="1" fillId="5" borderId="11" xfId="0" applyNumberFormat="1" applyFont="1" applyFill="1" applyBorder="1" applyAlignment="1">
      <alignment horizontal="center" vertical="center"/>
    </xf>
    <xf numFmtId="2" fontId="1" fillId="5" borderId="7" xfId="0" applyNumberFormat="1" applyFont="1" applyFill="1" applyBorder="1" applyAlignment="1">
      <alignment horizontal="center" vertical="center"/>
    </xf>
    <xf numFmtId="2" fontId="1" fillId="5" borderId="8" xfId="0" applyNumberFormat="1" applyFont="1" applyFill="1" applyBorder="1" applyAlignment="1">
      <alignment horizontal="center" vertical="center"/>
    </xf>
    <xf numFmtId="1" fontId="2" fillId="5" borderId="2" xfId="0" applyNumberFormat="1" applyFont="1" applyFill="1" applyBorder="1" applyAlignment="1">
      <alignment horizontal="center" vertical="center"/>
    </xf>
    <xf numFmtId="1" fontId="2" fillId="5" borderId="5" xfId="0" applyNumberFormat="1" applyFont="1" applyFill="1" applyBorder="1" applyAlignment="1">
      <alignment horizontal="center" vertical="center"/>
    </xf>
    <xf numFmtId="1" fontId="2" fillId="5" borderId="6" xfId="0" applyNumberFormat="1" applyFont="1" applyFill="1" applyBorder="1" applyAlignment="1">
      <alignment horizontal="center" vertical="center"/>
    </xf>
    <xf numFmtId="1" fontId="1" fillId="5" borderId="1" xfId="0" applyNumberFormat="1" applyFont="1" applyFill="1" applyBorder="1" applyAlignment="1" applyProtection="1">
      <alignment horizontal="left" vertical="center" wrapText="1"/>
      <protection locked="0"/>
    </xf>
    <xf numFmtId="0" fontId="2" fillId="5" borderId="1" xfId="0" applyFont="1" applyFill="1" applyBorder="1" applyAlignment="1" applyProtection="1">
      <alignment horizontal="center" vertical="center"/>
      <protection locked="0"/>
    </xf>
    <xf numFmtId="1" fontId="1" fillId="5" borderId="2" xfId="0" applyNumberFormat="1" applyFont="1" applyFill="1" applyBorder="1" applyAlignment="1" applyProtection="1">
      <alignment horizontal="left" vertical="justify" wrapText="1"/>
      <protection locked="0"/>
    </xf>
    <xf numFmtId="1" fontId="1" fillId="5" borderId="5" xfId="0" applyNumberFormat="1" applyFont="1" applyFill="1" applyBorder="1" applyAlignment="1" applyProtection="1">
      <alignment horizontal="left" vertical="justify" wrapText="1"/>
      <protection locked="0"/>
    </xf>
    <xf numFmtId="1" fontId="1" fillId="5" borderId="6" xfId="0" applyNumberFormat="1" applyFont="1" applyFill="1" applyBorder="1" applyAlignment="1" applyProtection="1">
      <alignment horizontal="left" vertical="justify" wrapText="1"/>
      <protection locked="0"/>
    </xf>
    <xf numFmtId="0" fontId="9" fillId="0" borderId="0" xfId="0" applyFont="1"/>
    <xf numFmtId="2" fontId="1" fillId="5" borderId="9" xfId="0" applyNumberFormat="1" applyFont="1" applyFill="1" applyBorder="1" applyAlignment="1">
      <alignment horizontal="center" vertical="center" wrapText="1"/>
    </xf>
    <xf numFmtId="2" fontId="1" fillId="5" borderId="4" xfId="0" applyNumberFormat="1" applyFont="1" applyFill="1" applyBorder="1" applyAlignment="1">
      <alignment horizontal="center" vertical="center" wrapText="1"/>
    </xf>
    <xf numFmtId="2" fontId="1" fillId="5" borderId="10" xfId="0" applyNumberFormat="1" applyFont="1" applyFill="1" applyBorder="1" applyAlignment="1">
      <alignment horizontal="center" vertical="center" wrapText="1"/>
    </xf>
    <xf numFmtId="2" fontId="1" fillId="5" borderId="11" xfId="0" applyNumberFormat="1" applyFont="1" applyFill="1" applyBorder="1" applyAlignment="1">
      <alignment horizontal="center" vertical="center" wrapText="1"/>
    </xf>
    <xf numFmtId="2" fontId="1" fillId="5" borderId="7" xfId="0" applyNumberFormat="1" applyFont="1" applyFill="1" applyBorder="1" applyAlignment="1">
      <alignment horizontal="center" vertical="center" wrapText="1"/>
    </xf>
    <xf numFmtId="2" fontId="1" fillId="5" borderId="8" xfId="0" applyNumberFormat="1" applyFont="1" applyFill="1" applyBorder="1" applyAlignment="1">
      <alignment horizontal="center" vertical="center" wrapText="1"/>
    </xf>
    <xf numFmtId="1" fontId="2" fillId="5" borderId="2" xfId="0" applyNumberFormat="1" applyFont="1" applyFill="1" applyBorder="1" applyAlignment="1">
      <alignment horizontal="center" vertical="center" wrapText="1"/>
    </xf>
    <xf numFmtId="1" fontId="2" fillId="5" borderId="5" xfId="0" applyNumberFormat="1" applyFont="1" applyFill="1" applyBorder="1" applyAlignment="1">
      <alignment horizontal="center" vertical="center" wrapText="1"/>
    </xf>
    <xf numFmtId="1" fontId="2" fillId="5" borderId="6" xfId="0" applyNumberFormat="1" applyFont="1" applyFill="1" applyBorder="1" applyAlignment="1">
      <alignment horizontal="center" vertical="center" wrapText="1"/>
    </xf>
    <xf numFmtId="0" fontId="0" fillId="0" borderId="2"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center"/>
    </xf>
    <xf numFmtId="0" fontId="18" fillId="0" borderId="2" xfId="0" applyFont="1" applyBorder="1" applyAlignment="1">
      <alignment horizontal="left"/>
    </xf>
    <xf numFmtId="0" fontId="18" fillId="0" borderId="5" xfId="0" applyFont="1" applyBorder="1" applyAlignment="1">
      <alignment horizontal="left"/>
    </xf>
    <xf numFmtId="0" fontId="18" fillId="0" borderId="6" xfId="0" applyFont="1" applyBorder="1" applyAlignment="1">
      <alignment horizontal="left"/>
    </xf>
    <xf numFmtId="0" fontId="0" fillId="0" borderId="9"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center"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8" fillId="0" borderId="1" xfId="0" applyFont="1" applyBorder="1" applyAlignment="1">
      <alignment horizontal="left" vertical="center" wrapText="1"/>
    </xf>
    <xf numFmtId="0" fontId="0" fillId="0" borderId="2" xfId="0" applyBorder="1" applyAlignment="1">
      <alignment horizontal="center"/>
    </xf>
    <xf numFmtId="0" fontId="0" fillId="0" borderId="6" xfId="0" applyBorder="1" applyAlignment="1">
      <alignment horizontal="center"/>
    </xf>
    <xf numFmtId="0" fontId="18" fillId="0" borderId="0" xfId="0" applyFont="1" applyAlignment="1">
      <alignment horizontal="center"/>
    </xf>
  </cellXfs>
  <cellStyles count="1">
    <cellStyle name="Normal" xfId="0" builtinId="0"/>
  </cellStyles>
  <dxfs count="24">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checked="Checked"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checked="Checked"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checked="Checked"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7944240" y="381902"/>
              <a:ext cx="1325561" cy="190493"/>
              <a:chOff x="7355864" y="381909"/>
              <a:chExt cx="1216705" cy="188695"/>
            </a:xfrm>
          </xdr:grpSpPr>
          <xdr:sp macro="" textlink="">
            <xdr:nvSpPr>
              <xdr:cNvPr id="4097" name="Group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7355864" y="381909"/>
                <a:ext cx="1216705" cy="188695"/>
              </a:xfrm>
              <a:prstGeom prst="rect">
                <a:avLst/>
              </a:prstGeom>
              <a:noFill/>
              <a:ln w="9525">
                <a:miter lim="800000"/>
                <a:headEnd/>
                <a:tailEnd/>
              </a:ln>
              <a:extLst>
                <a:ext uri="{909E8E84-426E-40DD-AFC4-6F175D3DCCD1}">
                  <a14:hiddenFill>
                    <a:noFill/>
                  </a14:hiddenFill>
                </a:ext>
              </a:extLst>
            </xdr:spPr>
          </xdr:sp>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7944240" y="1428752"/>
              <a:ext cx="1325561" cy="190492"/>
              <a:chOff x="7355864" y="381869"/>
              <a:chExt cx="1216705" cy="188694"/>
            </a:xfrm>
          </xdr:grpSpPr>
          <xdr:sp macro="" textlink="">
            <xdr:nvSpPr>
              <xdr:cNvPr id="4100" name="Group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7355864" y="381869"/>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10" name="Group 9">
              <a:extLst>
                <a:ext uri="{FF2B5EF4-FFF2-40B4-BE49-F238E27FC236}">
                  <a16:creationId xmlns:a16="http://schemas.microsoft.com/office/drawing/2014/main" id="{00000000-0008-0000-0100-00000A000000}"/>
                </a:ext>
              </a:extLst>
            </xdr:cNvPr>
            <xdr:cNvGrpSpPr/>
          </xdr:nvGrpSpPr>
          <xdr:grpSpPr>
            <a:xfrm>
              <a:off x="7944240" y="1809752"/>
              <a:ext cx="1325561" cy="190492"/>
              <a:chOff x="7355864" y="381871"/>
              <a:chExt cx="1216705" cy="188696"/>
            </a:xfrm>
          </xdr:grpSpPr>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7355864" y="381871"/>
                <a:ext cx="1216705" cy="188696"/>
              </a:xfrm>
              <a:prstGeom prst="rect">
                <a:avLst/>
              </a:prstGeom>
              <a:noFill/>
              <a:ln w="9525">
                <a:miter lim="800000"/>
                <a:headEnd/>
                <a:tailEnd/>
              </a:ln>
              <a:extLst>
                <a:ext uri="{909E8E84-426E-40DD-AFC4-6F175D3DCCD1}">
                  <a14:hiddenFill>
                    <a:noFill/>
                  </a14:hiddenFill>
                </a:ext>
              </a:extLst>
            </xdr:spPr>
          </xdr:sp>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14" name="Group 13">
              <a:extLst>
                <a:ext uri="{FF2B5EF4-FFF2-40B4-BE49-F238E27FC236}">
                  <a16:creationId xmlns:a16="http://schemas.microsoft.com/office/drawing/2014/main" id="{00000000-0008-0000-0100-00000E000000}"/>
                </a:ext>
              </a:extLst>
            </xdr:cNvPr>
            <xdr:cNvGrpSpPr/>
          </xdr:nvGrpSpPr>
          <xdr:grpSpPr>
            <a:xfrm>
              <a:off x="7944240" y="2286902"/>
              <a:ext cx="1325561" cy="408206"/>
              <a:chOff x="7355864" y="381891"/>
              <a:chExt cx="1216705" cy="188695"/>
            </a:xfrm>
          </xdr:grpSpPr>
          <xdr:sp macro="" textlink="">
            <xdr:nvSpPr>
              <xdr:cNvPr id="4106" name="Group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7355864" y="38189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18" name="Group 17">
              <a:extLst>
                <a:ext uri="{FF2B5EF4-FFF2-40B4-BE49-F238E27FC236}">
                  <a16:creationId xmlns:a16="http://schemas.microsoft.com/office/drawing/2014/main" id="{00000000-0008-0000-0100-000012000000}"/>
                </a:ext>
              </a:extLst>
            </xdr:cNvPr>
            <xdr:cNvGrpSpPr/>
          </xdr:nvGrpSpPr>
          <xdr:grpSpPr>
            <a:xfrm>
              <a:off x="7944240" y="3174959"/>
              <a:ext cx="1325561" cy="190492"/>
              <a:chOff x="7355864" y="381870"/>
              <a:chExt cx="1216705" cy="188695"/>
            </a:xfrm>
          </xdr:grpSpPr>
          <xdr:sp macro="" textlink="">
            <xdr:nvSpPr>
              <xdr:cNvPr id="4109" name="Group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7355864" y="381870"/>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0" name="Option Button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11" name="Option Button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22" name="Group 21">
              <a:extLst>
                <a:ext uri="{FF2B5EF4-FFF2-40B4-BE49-F238E27FC236}">
                  <a16:creationId xmlns:a16="http://schemas.microsoft.com/office/drawing/2014/main" id="{00000000-0008-0000-0100-000016000000}"/>
                </a:ext>
              </a:extLst>
            </xdr:cNvPr>
            <xdr:cNvGrpSpPr/>
          </xdr:nvGrpSpPr>
          <xdr:grpSpPr>
            <a:xfrm>
              <a:off x="7944240" y="3555959"/>
              <a:ext cx="1325561" cy="190492"/>
              <a:chOff x="7355864" y="381870"/>
              <a:chExt cx="1216705" cy="188695"/>
            </a:xfrm>
          </xdr:grpSpPr>
          <xdr:sp macro="" textlink="">
            <xdr:nvSpPr>
              <xdr:cNvPr id="4112" name="Group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7355864" y="381870"/>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3" name="Option Button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14" name="Option Button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26" name="Group 25">
              <a:extLst>
                <a:ext uri="{FF2B5EF4-FFF2-40B4-BE49-F238E27FC236}">
                  <a16:creationId xmlns:a16="http://schemas.microsoft.com/office/drawing/2014/main" id="{00000000-0008-0000-0100-00001A000000}"/>
                </a:ext>
              </a:extLst>
            </xdr:cNvPr>
            <xdr:cNvGrpSpPr/>
          </xdr:nvGrpSpPr>
          <xdr:grpSpPr>
            <a:xfrm>
              <a:off x="7944240" y="3936959"/>
              <a:ext cx="1325561" cy="190492"/>
              <a:chOff x="7355864" y="381870"/>
              <a:chExt cx="1216705" cy="188695"/>
            </a:xfrm>
          </xdr:grpSpPr>
          <xdr:sp macro="" textlink="">
            <xdr:nvSpPr>
              <xdr:cNvPr id="4115" name="Group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7355864" y="381870"/>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6" name="Option Button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17" name="Option Button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30" name="Group 29">
              <a:extLst>
                <a:ext uri="{FF2B5EF4-FFF2-40B4-BE49-F238E27FC236}">
                  <a16:creationId xmlns:a16="http://schemas.microsoft.com/office/drawing/2014/main" id="{00000000-0008-0000-0100-00001E000000}"/>
                </a:ext>
              </a:extLst>
            </xdr:cNvPr>
            <xdr:cNvGrpSpPr/>
          </xdr:nvGrpSpPr>
          <xdr:grpSpPr>
            <a:xfrm>
              <a:off x="7943881" y="1047393"/>
              <a:ext cx="1325561" cy="190492"/>
              <a:chOff x="7355864" y="381869"/>
              <a:chExt cx="1216705" cy="188694"/>
            </a:xfrm>
          </xdr:grpSpPr>
          <xdr:sp macro="" textlink="">
            <xdr:nvSpPr>
              <xdr:cNvPr id="4118" name="Group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7355864" y="381869"/>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19" name="Option Button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0" name="Option Button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34" name="Group 33">
              <a:extLst>
                <a:ext uri="{FF2B5EF4-FFF2-40B4-BE49-F238E27FC236}">
                  <a16:creationId xmlns:a16="http://schemas.microsoft.com/office/drawing/2014/main" id="{00000000-0008-0000-0100-000022000000}"/>
                </a:ext>
              </a:extLst>
            </xdr:cNvPr>
            <xdr:cNvGrpSpPr/>
          </xdr:nvGrpSpPr>
          <xdr:grpSpPr>
            <a:xfrm>
              <a:off x="7944240" y="4317959"/>
              <a:ext cx="1325561" cy="190492"/>
              <a:chOff x="7355864" y="381870"/>
              <a:chExt cx="1216705" cy="188695"/>
            </a:xfrm>
          </xdr:grpSpPr>
          <xdr:sp macro="" textlink="">
            <xdr:nvSpPr>
              <xdr:cNvPr id="4121" name="Group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7355864" y="381870"/>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22" name="Option Button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3" name="Option Button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38" name="Group 37">
              <a:extLst>
                <a:ext uri="{FF2B5EF4-FFF2-40B4-BE49-F238E27FC236}">
                  <a16:creationId xmlns:a16="http://schemas.microsoft.com/office/drawing/2014/main" id="{00000000-0008-0000-0100-000026000000}"/>
                </a:ext>
              </a:extLst>
            </xdr:cNvPr>
            <xdr:cNvGrpSpPr/>
          </xdr:nvGrpSpPr>
          <xdr:grpSpPr>
            <a:xfrm>
              <a:off x="7944240" y="4698959"/>
              <a:ext cx="1325561" cy="190492"/>
              <a:chOff x="7355864" y="381869"/>
              <a:chExt cx="1216705" cy="188694"/>
            </a:xfrm>
          </xdr:grpSpPr>
          <xdr:sp macro="" textlink="">
            <xdr:nvSpPr>
              <xdr:cNvPr id="4124" name="Group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7355864" y="381869"/>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25" name="Option Button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6" name="Option Button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42" name="Group 41">
              <a:extLst>
                <a:ext uri="{FF2B5EF4-FFF2-40B4-BE49-F238E27FC236}">
                  <a16:creationId xmlns:a16="http://schemas.microsoft.com/office/drawing/2014/main" id="{00000000-0008-0000-0100-00002A000000}"/>
                </a:ext>
              </a:extLst>
            </xdr:cNvPr>
            <xdr:cNvGrpSpPr/>
          </xdr:nvGrpSpPr>
          <xdr:grpSpPr>
            <a:xfrm>
              <a:off x="7944240" y="381902"/>
              <a:ext cx="1325561" cy="190493"/>
              <a:chOff x="7355842" y="381895"/>
              <a:chExt cx="1216705" cy="188695"/>
            </a:xfrm>
          </xdr:grpSpPr>
          <xdr:sp macro="" textlink="">
            <xdr:nvSpPr>
              <xdr:cNvPr id="4127" name="Group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7355842" y="381895"/>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28" name="Option Button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9" name="Option Button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46" name="Group 45">
              <a:extLst>
                <a:ext uri="{FF2B5EF4-FFF2-40B4-BE49-F238E27FC236}">
                  <a16:creationId xmlns:a16="http://schemas.microsoft.com/office/drawing/2014/main" id="{00000000-0008-0000-0100-00002E000000}"/>
                </a:ext>
              </a:extLst>
            </xdr:cNvPr>
            <xdr:cNvGrpSpPr/>
          </xdr:nvGrpSpPr>
          <xdr:grpSpPr>
            <a:xfrm>
              <a:off x="7944240" y="1428752"/>
              <a:ext cx="1325561" cy="190492"/>
              <a:chOff x="7355842" y="381875"/>
              <a:chExt cx="1216705" cy="188694"/>
            </a:xfrm>
          </xdr:grpSpPr>
          <xdr:sp macro="" textlink="">
            <xdr:nvSpPr>
              <xdr:cNvPr id="4130" name="Group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7355842" y="381875"/>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31" name="Option Button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32" name="Option Button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50" name="Group 49">
              <a:extLst>
                <a:ext uri="{FF2B5EF4-FFF2-40B4-BE49-F238E27FC236}">
                  <a16:creationId xmlns:a16="http://schemas.microsoft.com/office/drawing/2014/main" id="{00000000-0008-0000-0100-000032000000}"/>
                </a:ext>
              </a:extLst>
            </xdr:cNvPr>
            <xdr:cNvGrpSpPr/>
          </xdr:nvGrpSpPr>
          <xdr:grpSpPr>
            <a:xfrm>
              <a:off x="7944240" y="1809752"/>
              <a:ext cx="1325561" cy="190492"/>
              <a:chOff x="7355842" y="381877"/>
              <a:chExt cx="1216705" cy="188696"/>
            </a:xfrm>
          </xdr:grpSpPr>
          <xdr:sp macro="" textlink="">
            <xdr:nvSpPr>
              <xdr:cNvPr id="4133" name="Group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7355842" y="381877"/>
                <a:ext cx="1216705" cy="188696"/>
              </a:xfrm>
              <a:prstGeom prst="rect">
                <a:avLst/>
              </a:prstGeom>
              <a:noFill/>
              <a:ln w="9525">
                <a:miter lim="800000"/>
                <a:headEnd/>
                <a:tailEnd/>
              </a:ln>
              <a:extLst>
                <a:ext uri="{909E8E84-426E-40DD-AFC4-6F175D3DCCD1}">
                  <a14:hiddenFill>
                    <a:noFill/>
                  </a14:hiddenFill>
                </a:ext>
              </a:extLst>
            </xdr:spPr>
          </xdr:sp>
          <xdr:sp macro="" textlink="">
            <xdr:nvSpPr>
              <xdr:cNvPr id="4134" name="Option Button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35" name="Option Button 39"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54" name="Group 53">
              <a:extLst>
                <a:ext uri="{FF2B5EF4-FFF2-40B4-BE49-F238E27FC236}">
                  <a16:creationId xmlns:a16="http://schemas.microsoft.com/office/drawing/2014/main" id="{00000000-0008-0000-0100-000036000000}"/>
                </a:ext>
              </a:extLst>
            </xdr:cNvPr>
            <xdr:cNvGrpSpPr/>
          </xdr:nvGrpSpPr>
          <xdr:grpSpPr>
            <a:xfrm>
              <a:off x="7944240" y="2286902"/>
              <a:ext cx="1325561" cy="408206"/>
              <a:chOff x="7355842" y="381891"/>
              <a:chExt cx="1216705" cy="188695"/>
            </a:xfrm>
          </xdr:grpSpPr>
          <xdr:sp macro="" textlink="">
            <xdr:nvSpPr>
              <xdr:cNvPr id="4136" name="Group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7355842" y="38189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37" name="Option Button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38" name="Option Button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58" name="Group 57">
              <a:extLst>
                <a:ext uri="{FF2B5EF4-FFF2-40B4-BE49-F238E27FC236}">
                  <a16:creationId xmlns:a16="http://schemas.microsoft.com/office/drawing/2014/main" id="{00000000-0008-0000-0100-00003A000000}"/>
                </a:ext>
              </a:extLst>
            </xdr:cNvPr>
            <xdr:cNvGrpSpPr/>
          </xdr:nvGrpSpPr>
          <xdr:grpSpPr>
            <a:xfrm>
              <a:off x="7944240" y="3174959"/>
              <a:ext cx="1325561" cy="190492"/>
              <a:chOff x="7355842" y="381876"/>
              <a:chExt cx="1216705" cy="188695"/>
            </a:xfrm>
          </xdr:grpSpPr>
          <xdr:sp macro="" textlink="">
            <xdr:nvSpPr>
              <xdr:cNvPr id="4139" name="Group Box 43" hidden="1">
                <a:extLst>
                  <a:ext uri="{63B3BB69-23CF-44E3-9099-C40C66FF867C}">
                    <a14:compatExt spid="_x0000_s4139"/>
                  </a:ext>
                  <a:ext uri="{FF2B5EF4-FFF2-40B4-BE49-F238E27FC236}">
                    <a16:creationId xmlns:a16="http://schemas.microsoft.com/office/drawing/2014/main" id="{00000000-0008-0000-0100-00002B100000}"/>
                  </a:ext>
                </a:extLst>
              </xdr:cNvPr>
              <xdr:cNvSpPr/>
            </xdr:nvSpPr>
            <xdr:spPr bwMode="auto">
              <a:xfrm>
                <a:off x="7355842" y="381876"/>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40" name="Option Button 44" hidden="1">
                <a:extLst>
                  <a:ext uri="{63B3BB69-23CF-44E3-9099-C40C66FF867C}">
                    <a14:compatExt spid="_x0000_s4140"/>
                  </a:ext>
                  <a:ext uri="{FF2B5EF4-FFF2-40B4-BE49-F238E27FC236}">
                    <a16:creationId xmlns:a16="http://schemas.microsoft.com/office/drawing/2014/main" id="{00000000-0008-0000-0100-00002C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41" name="Option Button 45" hidden="1">
                <a:extLst>
                  <a:ext uri="{63B3BB69-23CF-44E3-9099-C40C66FF867C}">
                    <a14:compatExt spid="_x0000_s4141"/>
                  </a:ext>
                  <a:ext uri="{FF2B5EF4-FFF2-40B4-BE49-F238E27FC236}">
                    <a16:creationId xmlns:a16="http://schemas.microsoft.com/office/drawing/2014/main" id="{00000000-0008-0000-0100-00002D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62" name="Group 61">
              <a:extLst>
                <a:ext uri="{FF2B5EF4-FFF2-40B4-BE49-F238E27FC236}">
                  <a16:creationId xmlns:a16="http://schemas.microsoft.com/office/drawing/2014/main" id="{00000000-0008-0000-0100-00003E000000}"/>
                </a:ext>
              </a:extLst>
            </xdr:cNvPr>
            <xdr:cNvGrpSpPr/>
          </xdr:nvGrpSpPr>
          <xdr:grpSpPr>
            <a:xfrm>
              <a:off x="7944240" y="3555959"/>
              <a:ext cx="1325561" cy="190492"/>
              <a:chOff x="7355842" y="381876"/>
              <a:chExt cx="1216705" cy="188695"/>
            </a:xfrm>
          </xdr:grpSpPr>
          <xdr:sp macro="" textlink="">
            <xdr:nvSpPr>
              <xdr:cNvPr id="4142" name="Group Box 46" hidden="1">
                <a:extLst>
                  <a:ext uri="{63B3BB69-23CF-44E3-9099-C40C66FF867C}">
                    <a14:compatExt spid="_x0000_s4142"/>
                  </a:ext>
                  <a:ext uri="{FF2B5EF4-FFF2-40B4-BE49-F238E27FC236}">
                    <a16:creationId xmlns:a16="http://schemas.microsoft.com/office/drawing/2014/main" id="{00000000-0008-0000-0100-00002E100000}"/>
                  </a:ext>
                </a:extLst>
              </xdr:cNvPr>
              <xdr:cNvSpPr/>
            </xdr:nvSpPr>
            <xdr:spPr bwMode="auto">
              <a:xfrm>
                <a:off x="7355842" y="381876"/>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43" name="Option Button 47" hidden="1">
                <a:extLst>
                  <a:ext uri="{63B3BB69-23CF-44E3-9099-C40C66FF867C}">
                    <a14:compatExt spid="_x0000_s4143"/>
                  </a:ext>
                  <a:ext uri="{FF2B5EF4-FFF2-40B4-BE49-F238E27FC236}">
                    <a16:creationId xmlns:a16="http://schemas.microsoft.com/office/drawing/2014/main" id="{00000000-0008-0000-0100-00002F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44" name="Option Button 48" hidden="1">
                <a:extLst>
                  <a:ext uri="{63B3BB69-23CF-44E3-9099-C40C66FF867C}">
                    <a14:compatExt spid="_x0000_s4144"/>
                  </a:ext>
                  <a:ext uri="{FF2B5EF4-FFF2-40B4-BE49-F238E27FC236}">
                    <a16:creationId xmlns:a16="http://schemas.microsoft.com/office/drawing/2014/main" id="{00000000-0008-0000-0100-000030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66" name="Group 65">
              <a:extLst>
                <a:ext uri="{FF2B5EF4-FFF2-40B4-BE49-F238E27FC236}">
                  <a16:creationId xmlns:a16="http://schemas.microsoft.com/office/drawing/2014/main" id="{00000000-0008-0000-0100-000042000000}"/>
                </a:ext>
              </a:extLst>
            </xdr:cNvPr>
            <xdr:cNvGrpSpPr/>
          </xdr:nvGrpSpPr>
          <xdr:grpSpPr>
            <a:xfrm>
              <a:off x="7944240" y="3936959"/>
              <a:ext cx="1325561" cy="190492"/>
              <a:chOff x="7355842" y="381876"/>
              <a:chExt cx="1216705" cy="188695"/>
            </a:xfrm>
          </xdr:grpSpPr>
          <xdr:sp macro="" textlink="">
            <xdr:nvSpPr>
              <xdr:cNvPr id="4145" name="Group Box 49" hidden="1">
                <a:extLst>
                  <a:ext uri="{63B3BB69-23CF-44E3-9099-C40C66FF867C}">
                    <a14:compatExt spid="_x0000_s4145"/>
                  </a:ext>
                  <a:ext uri="{FF2B5EF4-FFF2-40B4-BE49-F238E27FC236}">
                    <a16:creationId xmlns:a16="http://schemas.microsoft.com/office/drawing/2014/main" id="{00000000-0008-0000-0100-000031100000}"/>
                  </a:ext>
                </a:extLst>
              </xdr:cNvPr>
              <xdr:cNvSpPr/>
            </xdr:nvSpPr>
            <xdr:spPr bwMode="auto">
              <a:xfrm>
                <a:off x="7355842" y="381876"/>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46" name="Option Button 50" hidden="1">
                <a:extLst>
                  <a:ext uri="{63B3BB69-23CF-44E3-9099-C40C66FF867C}">
                    <a14:compatExt spid="_x0000_s4146"/>
                  </a:ext>
                  <a:ext uri="{FF2B5EF4-FFF2-40B4-BE49-F238E27FC236}">
                    <a16:creationId xmlns:a16="http://schemas.microsoft.com/office/drawing/2014/main" id="{00000000-0008-0000-0100-000032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47" name="Option Button 51" hidden="1">
                <a:extLst>
                  <a:ext uri="{63B3BB69-23CF-44E3-9099-C40C66FF867C}">
                    <a14:compatExt spid="_x0000_s4147"/>
                  </a:ext>
                  <a:ext uri="{FF2B5EF4-FFF2-40B4-BE49-F238E27FC236}">
                    <a16:creationId xmlns:a16="http://schemas.microsoft.com/office/drawing/2014/main" id="{00000000-0008-0000-0100-000033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70" name="Group 69">
              <a:extLst>
                <a:ext uri="{FF2B5EF4-FFF2-40B4-BE49-F238E27FC236}">
                  <a16:creationId xmlns:a16="http://schemas.microsoft.com/office/drawing/2014/main" id="{00000000-0008-0000-0100-000046000000}"/>
                </a:ext>
              </a:extLst>
            </xdr:cNvPr>
            <xdr:cNvGrpSpPr/>
          </xdr:nvGrpSpPr>
          <xdr:grpSpPr>
            <a:xfrm>
              <a:off x="7943881" y="1047393"/>
              <a:ext cx="1325561" cy="190492"/>
              <a:chOff x="7355842" y="381875"/>
              <a:chExt cx="1216705" cy="188694"/>
            </a:xfrm>
          </xdr:grpSpPr>
          <xdr:sp macro="" textlink="">
            <xdr:nvSpPr>
              <xdr:cNvPr id="4148" name="Group Box 52" hidden="1">
                <a:extLst>
                  <a:ext uri="{63B3BB69-23CF-44E3-9099-C40C66FF867C}">
                    <a14:compatExt spid="_x0000_s4148"/>
                  </a:ext>
                  <a:ext uri="{FF2B5EF4-FFF2-40B4-BE49-F238E27FC236}">
                    <a16:creationId xmlns:a16="http://schemas.microsoft.com/office/drawing/2014/main" id="{00000000-0008-0000-0100-000034100000}"/>
                  </a:ext>
                </a:extLst>
              </xdr:cNvPr>
              <xdr:cNvSpPr/>
            </xdr:nvSpPr>
            <xdr:spPr bwMode="auto">
              <a:xfrm>
                <a:off x="7355842" y="381875"/>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49" name="Option Button 53" hidden="1">
                <a:extLst>
                  <a:ext uri="{63B3BB69-23CF-44E3-9099-C40C66FF867C}">
                    <a14:compatExt spid="_x0000_s4149"/>
                  </a:ext>
                  <a:ext uri="{FF2B5EF4-FFF2-40B4-BE49-F238E27FC236}">
                    <a16:creationId xmlns:a16="http://schemas.microsoft.com/office/drawing/2014/main" id="{00000000-0008-0000-0100-000035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50" name="Option Button 54" hidden="1">
                <a:extLst>
                  <a:ext uri="{63B3BB69-23CF-44E3-9099-C40C66FF867C}">
                    <a14:compatExt spid="_x0000_s4150"/>
                  </a:ext>
                  <a:ext uri="{FF2B5EF4-FFF2-40B4-BE49-F238E27FC236}">
                    <a16:creationId xmlns:a16="http://schemas.microsoft.com/office/drawing/2014/main" id="{00000000-0008-0000-0100-000036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74" name="Group 73">
              <a:extLst>
                <a:ext uri="{FF2B5EF4-FFF2-40B4-BE49-F238E27FC236}">
                  <a16:creationId xmlns:a16="http://schemas.microsoft.com/office/drawing/2014/main" id="{00000000-0008-0000-0100-00004A000000}"/>
                </a:ext>
              </a:extLst>
            </xdr:cNvPr>
            <xdr:cNvGrpSpPr/>
          </xdr:nvGrpSpPr>
          <xdr:grpSpPr>
            <a:xfrm>
              <a:off x="7944240" y="4317959"/>
              <a:ext cx="1325561" cy="190492"/>
              <a:chOff x="7355842" y="381876"/>
              <a:chExt cx="1216705" cy="188695"/>
            </a:xfrm>
          </xdr:grpSpPr>
          <xdr:sp macro="" textlink="">
            <xdr:nvSpPr>
              <xdr:cNvPr id="4151" name="Group Box 55" hidden="1">
                <a:extLst>
                  <a:ext uri="{63B3BB69-23CF-44E3-9099-C40C66FF867C}">
                    <a14:compatExt spid="_x0000_s4151"/>
                  </a:ext>
                  <a:ext uri="{FF2B5EF4-FFF2-40B4-BE49-F238E27FC236}">
                    <a16:creationId xmlns:a16="http://schemas.microsoft.com/office/drawing/2014/main" id="{00000000-0008-0000-0100-000037100000}"/>
                  </a:ext>
                </a:extLst>
              </xdr:cNvPr>
              <xdr:cNvSpPr/>
            </xdr:nvSpPr>
            <xdr:spPr bwMode="auto">
              <a:xfrm>
                <a:off x="7355842" y="381876"/>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52" name="Option Button 56" hidden="1">
                <a:extLst>
                  <a:ext uri="{63B3BB69-23CF-44E3-9099-C40C66FF867C}">
                    <a14:compatExt spid="_x0000_s4152"/>
                  </a:ext>
                  <a:ext uri="{FF2B5EF4-FFF2-40B4-BE49-F238E27FC236}">
                    <a16:creationId xmlns:a16="http://schemas.microsoft.com/office/drawing/2014/main" id="{00000000-0008-0000-0100-000038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53" name="Option Button 57" hidden="1">
                <a:extLst>
                  <a:ext uri="{63B3BB69-23CF-44E3-9099-C40C66FF867C}">
                    <a14:compatExt spid="_x0000_s4153"/>
                  </a:ext>
                  <a:ext uri="{FF2B5EF4-FFF2-40B4-BE49-F238E27FC236}">
                    <a16:creationId xmlns:a16="http://schemas.microsoft.com/office/drawing/2014/main" id="{00000000-0008-0000-0100-000039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78" name="Group 77">
              <a:extLst>
                <a:ext uri="{FF2B5EF4-FFF2-40B4-BE49-F238E27FC236}">
                  <a16:creationId xmlns:a16="http://schemas.microsoft.com/office/drawing/2014/main" id="{00000000-0008-0000-0100-00004E000000}"/>
                </a:ext>
              </a:extLst>
            </xdr:cNvPr>
            <xdr:cNvGrpSpPr/>
          </xdr:nvGrpSpPr>
          <xdr:grpSpPr>
            <a:xfrm>
              <a:off x="7944240" y="4698959"/>
              <a:ext cx="1325561" cy="190492"/>
              <a:chOff x="7355842" y="381875"/>
              <a:chExt cx="1216705" cy="188694"/>
            </a:xfrm>
          </xdr:grpSpPr>
          <xdr:sp macro="" textlink="">
            <xdr:nvSpPr>
              <xdr:cNvPr id="4154" name="Group Box 58" hidden="1">
                <a:extLst>
                  <a:ext uri="{63B3BB69-23CF-44E3-9099-C40C66FF867C}">
                    <a14:compatExt spid="_x0000_s4154"/>
                  </a:ext>
                  <a:ext uri="{FF2B5EF4-FFF2-40B4-BE49-F238E27FC236}">
                    <a16:creationId xmlns:a16="http://schemas.microsoft.com/office/drawing/2014/main" id="{00000000-0008-0000-0100-00003A100000}"/>
                  </a:ext>
                </a:extLst>
              </xdr:cNvPr>
              <xdr:cNvSpPr/>
            </xdr:nvSpPr>
            <xdr:spPr bwMode="auto">
              <a:xfrm>
                <a:off x="7355842" y="381875"/>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55" name="Option Button 59" hidden="1">
                <a:extLst>
                  <a:ext uri="{63B3BB69-23CF-44E3-9099-C40C66FF867C}">
                    <a14:compatExt spid="_x0000_s4155"/>
                  </a:ext>
                  <a:ext uri="{FF2B5EF4-FFF2-40B4-BE49-F238E27FC236}">
                    <a16:creationId xmlns:a16="http://schemas.microsoft.com/office/drawing/2014/main" id="{00000000-0008-0000-0100-00003B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56" name="Option Button 60" hidden="1">
                <a:extLst>
                  <a:ext uri="{63B3BB69-23CF-44E3-9099-C40C66FF867C}">
                    <a14:compatExt spid="_x0000_s4156"/>
                  </a:ext>
                  <a:ext uri="{FF2B5EF4-FFF2-40B4-BE49-F238E27FC236}">
                    <a16:creationId xmlns:a16="http://schemas.microsoft.com/office/drawing/2014/main" id="{00000000-0008-0000-0100-00003C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82" name="Group 81">
              <a:extLst>
                <a:ext uri="{FF2B5EF4-FFF2-40B4-BE49-F238E27FC236}">
                  <a16:creationId xmlns:a16="http://schemas.microsoft.com/office/drawing/2014/main" id="{00000000-0008-0000-0100-000052000000}"/>
                </a:ext>
              </a:extLst>
            </xdr:cNvPr>
            <xdr:cNvGrpSpPr/>
          </xdr:nvGrpSpPr>
          <xdr:grpSpPr>
            <a:xfrm>
              <a:off x="7944240" y="381902"/>
              <a:ext cx="1325561" cy="190493"/>
              <a:chOff x="7355871" y="381906"/>
              <a:chExt cx="1216705" cy="188695"/>
            </a:xfrm>
          </xdr:grpSpPr>
          <xdr:sp macro="" textlink="">
            <xdr:nvSpPr>
              <xdr:cNvPr id="4157" name="Group Box 61" hidden="1">
                <a:extLst>
                  <a:ext uri="{63B3BB69-23CF-44E3-9099-C40C66FF867C}">
                    <a14:compatExt spid="_x0000_s4157"/>
                  </a:ext>
                  <a:ext uri="{FF2B5EF4-FFF2-40B4-BE49-F238E27FC236}">
                    <a16:creationId xmlns:a16="http://schemas.microsoft.com/office/drawing/2014/main" id="{00000000-0008-0000-0100-00003D100000}"/>
                  </a:ext>
                </a:extLst>
              </xdr:cNvPr>
              <xdr:cNvSpPr/>
            </xdr:nvSpPr>
            <xdr:spPr bwMode="auto">
              <a:xfrm>
                <a:off x="7355871" y="381906"/>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58" name="Option Button 62" hidden="1">
                <a:extLst>
                  <a:ext uri="{63B3BB69-23CF-44E3-9099-C40C66FF867C}">
                    <a14:compatExt spid="_x0000_s4158"/>
                  </a:ext>
                  <a:ext uri="{FF2B5EF4-FFF2-40B4-BE49-F238E27FC236}">
                    <a16:creationId xmlns:a16="http://schemas.microsoft.com/office/drawing/2014/main" id="{00000000-0008-0000-0100-00003E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59" name="Option Button 63" hidden="1">
                <a:extLst>
                  <a:ext uri="{63B3BB69-23CF-44E3-9099-C40C66FF867C}">
                    <a14:compatExt spid="_x0000_s4159"/>
                  </a:ext>
                  <a:ext uri="{FF2B5EF4-FFF2-40B4-BE49-F238E27FC236}">
                    <a16:creationId xmlns:a16="http://schemas.microsoft.com/office/drawing/2014/main" id="{00000000-0008-0000-0100-00003F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86" name="Group 85">
              <a:extLst>
                <a:ext uri="{FF2B5EF4-FFF2-40B4-BE49-F238E27FC236}">
                  <a16:creationId xmlns:a16="http://schemas.microsoft.com/office/drawing/2014/main" id="{00000000-0008-0000-0100-000056000000}"/>
                </a:ext>
              </a:extLst>
            </xdr:cNvPr>
            <xdr:cNvGrpSpPr/>
          </xdr:nvGrpSpPr>
          <xdr:grpSpPr>
            <a:xfrm>
              <a:off x="7944240" y="1428752"/>
              <a:ext cx="1325561" cy="190492"/>
              <a:chOff x="7355871" y="381862"/>
              <a:chExt cx="1216705" cy="188694"/>
            </a:xfrm>
          </xdr:grpSpPr>
          <xdr:sp macro="" textlink="">
            <xdr:nvSpPr>
              <xdr:cNvPr id="4160" name="Group Box 64" hidden="1">
                <a:extLst>
                  <a:ext uri="{63B3BB69-23CF-44E3-9099-C40C66FF867C}">
                    <a14:compatExt spid="_x0000_s4160"/>
                  </a:ext>
                  <a:ext uri="{FF2B5EF4-FFF2-40B4-BE49-F238E27FC236}">
                    <a16:creationId xmlns:a16="http://schemas.microsoft.com/office/drawing/2014/main" id="{00000000-0008-0000-0100-000040100000}"/>
                  </a:ext>
                </a:extLst>
              </xdr:cNvPr>
              <xdr:cNvSpPr/>
            </xdr:nvSpPr>
            <xdr:spPr bwMode="auto">
              <a:xfrm>
                <a:off x="7355871" y="381862"/>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61" name="Option Button 65" hidden="1">
                <a:extLst>
                  <a:ext uri="{63B3BB69-23CF-44E3-9099-C40C66FF867C}">
                    <a14:compatExt spid="_x0000_s4161"/>
                  </a:ext>
                  <a:ext uri="{FF2B5EF4-FFF2-40B4-BE49-F238E27FC236}">
                    <a16:creationId xmlns:a16="http://schemas.microsoft.com/office/drawing/2014/main" id="{00000000-0008-0000-0100-000041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62" name="Option Button 66" hidden="1">
                <a:extLst>
                  <a:ext uri="{63B3BB69-23CF-44E3-9099-C40C66FF867C}">
                    <a14:compatExt spid="_x0000_s4162"/>
                  </a:ext>
                  <a:ext uri="{FF2B5EF4-FFF2-40B4-BE49-F238E27FC236}">
                    <a16:creationId xmlns:a16="http://schemas.microsoft.com/office/drawing/2014/main" id="{00000000-0008-0000-0100-000042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90" name="Group 89">
              <a:extLst>
                <a:ext uri="{FF2B5EF4-FFF2-40B4-BE49-F238E27FC236}">
                  <a16:creationId xmlns:a16="http://schemas.microsoft.com/office/drawing/2014/main" id="{00000000-0008-0000-0100-00005A000000}"/>
                </a:ext>
              </a:extLst>
            </xdr:cNvPr>
            <xdr:cNvGrpSpPr/>
          </xdr:nvGrpSpPr>
          <xdr:grpSpPr>
            <a:xfrm>
              <a:off x="7944240" y="1809752"/>
              <a:ext cx="1325561" cy="190492"/>
              <a:chOff x="7355871" y="381864"/>
              <a:chExt cx="1216705" cy="188696"/>
            </a:xfrm>
          </xdr:grpSpPr>
          <xdr:sp macro="" textlink="">
            <xdr:nvSpPr>
              <xdr:cNvPr id="4163" name="Group Box 67" hidden="1">
                <a:extLst>
                  <a:ext uri="{63B3BB69-23CF-44E3-9099-C40C66FF867C}">
                    <a14:compatExt spid="_x0000_s4163"/>
                  </a:ext>
                  <a:ext uri="{FF2B5EF4-FFF2-40B4-BE49-F238E27FC236}">
                    <a16:creationId xmlns:a16="http://schemas.microsoft.com/office/drawing/2014/main" id="{00000000-0008-0000-0100-000043100000}"/>
                  </a:ext>
                </a:extLst>
              </xdr:cNvPr>
              <xdr:cNvSpPr/>
            </xdr:nvSpPr>
            <xdr:spPr bwMode="auto">
              <a:xfrm>
                <a:off x="7355871" y="381864"/>
                <a:ext cx="1216705" cy="188696"/>
              </a:xfrm>
              <a:prstGeom prst="rect">
                <a:avLst/>
              </a:prstGeom>
              <a:noFill/>
              <a:ln w="9525">
                <a:miter lim="800000"/>
                <a:headEnd/>
                <a:tailEnd/>
              </a:ln>
              <a:extLst>
                <a:ext uri="{909E8E84-426E-40DD-AFC4-6F175D3DCCD1}">
                  <a14:hiddenFill>
                    <a:noFill/>
                  </a14:hiddenFill>
                </a:ext>
              </a:extLst>
            </xdr:spPr>
          </xdr:sp>
          <xdr:sp macro="" textlink="">
            <xdr:nvSpPr>
              <xdr:cNvPr id="4164" name="Option Button 68" hidden="1">
                <a:extLst>
                  <a:ext uri="{63B3BB69-23CF-44E3-9099-C40C66FF867C}">
                    <a14:compatExt spid="_x0000_s4164"/>
                  </a:ext>
                  <a:ext uri="{FF2B5EF4-FFF2-40B4-BE49-F238E27FC236}">
                    <a16:creationId xmlns:a16="http://schemas.microsoft.com/office/drawing/2014/main" id="{00000000-0008-0000-0100-000044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65" name="Option Button 69" hidden="1">
                <a:extLst>
                  <a:ext uri="{63B3BB69-23CF-44E3-9099-C40C66FF867C}">
                    <a14:compatExt spid="_x0000_s4165"/>
                  </a:ext>
                  <a:ext uri="{FF2B5EF4-FFF2-40B4-BE49-F238E27FC236}">
                    <a16:creationId xmlns:a16="http://schemas.microsoft.com/office/drawing/2014/main" id="{00000000-0008-0000-0100-000045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94" name="Group 93">
              <a:extLst>
                <a:ext uri="{FF2B5EF4-FFF2-40B4-BE49-F238E27FC236}">
                  <a16:creationId xmlns:a16="http://schemas.microsoft.com/office/drawing/2014/main" id="{00000000-0008-0000-0100-00005E000000}"/>
                </a:ext>
              </a:extLst>
            </xdr:cNvPr>
            <xdr:cNvGrpSpPr/>
          </xdr:nvGrpSpPr>
          <xdr:grpSpPr>
            <a:xfrm>
              <a:off x="7944240" y="2286902"/>
              <a:ext cx="1325561" cy="408206"/>
              <a:chOff x="7355871" y="381871"/>
              <a:chExt cx="1216705" cy="188695"/>
            </a:xfrm>
          </xdr:grpSpPr>
          <xdr:sp macro="" textlink="">
            <xdr:nvSpPr>
              <xdr:cNvPr id="4166" name="Group Box 70" hidden="1">
                <a:extLst>
                  <a:ext uri="{63B3BB69-23CF-44E3-9099-C40C66FF867C}">
                    <a14:compatExt spid="_x0000_s4166"/>
                  </a:ext>
                  <a:ext uri="{FF2B5EF4-FFF2-40B4-BE49-F238E27FC236}">
                    <a16:creationId xmlns:a16="http://schemas.microsoft.com/office/drawing/2014/main" id="{00000000-0008-0000-0100-000046100000}"/>
                  </a:ext>
                </a:extLst>
              </xdr:cNvPr>
              <xdr:cNvSpPr/>
            </xdr:nvSpPr>
            <xdr:spPr bwMode="auto">
              <a:xfrm>
                <a:off x="7355871" y="38187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67" name="Option Button 71" hidden="1">
                <a:extLst>
                  <a:ext uri="{63B3BB69-23CF-44E3-9099-C40C66FF867C}">
                    <a14:compatExt spid="_x0000_s4167"/>
                  </a:ext>
                  <a:ext uri="{FF2B5EF4-FFF2-40B4-BE49-F238E27FC236}">
                    <a16:creationId xmlns:a16="http://schemas.microsoft.com/office/drawing/2014/main" id="{00000000-0008-0000-0100-000047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68" name="Option Button 72" hidden="1">
                <a:extLst>
                  <a:ext uri="{63B3BB69-23CF-44E3-9099-C40C66FF867C}">
                    <a14:compatExt spid="_x0000_s4168"/>
                  </a:ext>
                  <a:ext uri="{FF2B5EF4-FFF2-40B4-BE49-F238E27FC236}">
                    <a16:creationId xmlns:a16="http://schemas.microsoft.com/office/drawing/2014/main" id="{00000000-0008-0000-0100-000048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98" name="Group 97">
              <a:extLst>
                <a:ext uri="{FF2B5EF4-FFF2-40B4-BE49-F238E27FC236}">
                  <a16:creationId xmlns:a16="http://schemas.microsoft.com/office/drawing/2014/main" id="{00000000-0008-0000-0100-000062000000}"/>
                </a:ext>
              </a:extLst>
            </xdr:cNvPr>
            <xdr:cNvGrpSpPr/>
          </xdr:nvGrpSpPr>
          <xdr:grpSpPr>
            <a:xfrm>
              <a:off x="7944240" y="3174959"/>
              <a:ext cx="1325561" cy="190492"/>
              <a:chOff x="7355871" y="381862"/>
              <a:chExt cx="1216705" cy="188695"/>
            </a:xfrm>
          </xdr:grpSpPr>
          <xdr:sp macro="" textlink="">
            <xdr:nvSpPr>
              <xdr:cNvPr id="4169" name="Group Box 73" hidden="1">
                <a:extLst>
                  <a:ext uri="{63B3BB69-23CF-44E3-9099-C40C66FF867C}">
                    <a14:compatExt spid="_x0000_s4169"/>
                  </a:ext>
                  <a:ext uri="{FF2B5EF4-FFF2-40B4-BE49-F238E27FC236}">
                    <a16:creationId xmlns:a16="http://schemas.microsoft.com/office/drawing/2014/main" id="{00000000-0008-0000-0100-000049100000}"/>
                  </a:ext>
                </a:extLst>
              </xdr:cNvPr>
              <xdr:cNvSpPr/>
            </xdr:nvSpPr>
            <xdr:spPr bwMode="auto">
              <a:xfrm>
                <a:off x="7355871" y="38186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70" name="Option Button 74" hidden="1">
                <a:extLst>
                  <a:ext uri="{63B3BB69-23CF-44E3-9099-C40C66FF867C}">
                    <a14:compatExt spid="_x0000_s4170"/>
                  </a:ext>
                  <a:ext uri="{FF2B5EF4-FFF2-40B4-BE49-F238E27FC236}">
                    <a16:creationId xmlns:a16="http://schemas.microsoft.com/office/drawing/2014/main" id="{00000000-0008-0000-0100-00004A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71" name="Option Button 75" hidden="1">
                <a:extLst>
                  <a:ext uri="{63B3BB69-23CF-44E3-9099-C40C66FF867C}">
                    <a14:compatExt spid="_x0000_s4171"/>
                  </a:ext>
                  <a:ext uri="{FF2B5EF4-FFF2-40B4-BE49-F238E27FC236}">
                    <a16:creationId xmlns:a16="http://schemas.microsoft.com/office/drawing/2014/main" id="{00000000-0008-0000-0100-00004B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102" name="Group 101">
              <a:extLst>
                <a:ext uri="{FF2B5EF4-FFF2-40B4-BE49-F238E27FC236}">
                  <a16:creationId xmlns:a16="http://schemas.microsoft.com/office/drawing/2014/main" id="{00000000-0008-0000-0100-000066000000}"/>
                </a:ext>
              </a:extLst>
            </xdr:cNvPr>
            <xdr:cNvGrpSpPr/>
          </xdr:nvGrpSpPr>
          <xdr:grpSpPr>
            <a:xfrm>
              <a:off x="7944240" y="3555959"/>
              <a:ext cx="1325561" cy="190492"/>
              <a:chOff x="7355871" y="381862"/>
              <a:chExt cx="1216705" cy="188695"/>
            </a:xfrm>
          </xdr:grpSpPr>
          <xdr:sp macro="" textlink="">
            <xdr:nvSpPr>
              <xdr:cNvPr id="4172" name="Group Box 76" hidden="1">
                <a:extLst>
                  <a:ext uri="{63B3BB69-23CF-44E3-9099-C40C66FF867C}">
                    <a14:compatExt spid="_x0000_s4172"/>
                  </a:ext>
                  <a:ext uri="{FF2B5EF4-FFF2-40B4-BE49-F238E27FC236}">
                    <a16:creationId xmlns:a16="http://schemas.microsoft.com/office/drawing/2014/main" id="{00000000-0008-0000-0100-00004C100000}"/>
                  </a:ext>
                </a:extLst>
              </xdr:cNvPr>
              <xdr:cNvSpPr/>
            </xdr:nvSpPr>
            <xdr:spPr bwMode="auto">
              <a:xfrm>
                <a:off x="7355871" y="38186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73" name="Option Butto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74" name="Option Butto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106" name="Group 105">
              <a:extLst>
                <a:ext uri="{FF2B5EF4-FFF2-40B4-BE49-F238E27FC236}">
                  <a16:creationId xmlns:a16="http://schemas.microsoft.com/office/drawing/2014/main" id="{00000000-0008-0000-0100-00006A000000}"/>
                </a:ext>
              </a:extLst>
            </xdr:cNvPr>
            <xdr:cNvGrpSpPr/>
          </xdr:nvGrpSpPr>
          <xdr:grpSpPr>
            <a:xfrm>
              <a:off x="7944240" y="3936959"/>
              <a:ext cx="1325561" cy="190492"/>
              <a:chOff x="7355871" y="381862"/>
              <a:chExt cx="1216705" cy="188695"/>
            </a:xfrm>
          </xdr:grpSpPr>
          <xdr:sp macro="" textlink="">
            <xdr:nvSpPr>
              <xdr:cNvPr id="4175" name="Group Box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7355871" y="38186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76" name="Option Butto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77" name="Option Button 81" hidden="1">
                <a:extLst>
                  <a:ext uri="{63B3BB69-23CF-44E3-9099-C40C66FF867C}">
                    <a14:compatExt spid="_x0000_s4177"/>
                  </a:ext>
                  <a:ext uri="{FF2B5EF4-FFF2-40B4-BE49-F238E27FC236}">
                    <a16:creationId xmlns:a16="http://schemas.microsoft.com/office/drawing/2014/main" id="{00000000-0008-0000-0100-000051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110" name="Group 109">
              <a:extLst>
                <a:ext uri="{FF2B5EF4-FFF2-40B4-BE49-F238E27FC236}">
                  <a16:creationId xmlns:a16="http://schemas.microsoft.com/office/drawing/2014/main" id="{00000000-0008-0000-0100-00006E000000}"/>
                </a:ext>
              </a:extLst>
            </xdr:cNvPr>
            <xdr:cNvGrpSpPr/>
          </xdr:nvGrpSpPr>
          <xdr:grpSpPr>
            <a:xfrm>
              <a:off x="7943881" y="1047393"/>
              <a:ext cx="1325561" cy="190492"/>
              <a:chOff x="7355871" y="381862"/>
              <a:chExt cx="1216705" cy="188694"/>
            </a:xfrm>
          </xdr:grpSpPr>
          <xdr:sp macro="" textlink="">
            <xdr:nvSpPr>
              <xdr:cNvPr id="4178" name="Group Box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7355871" y="381862"/>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79" name="Option Button 83" hidden="1">
                <a:extLst>
                  <a:ext uri="{63B3BB69-23CF-44E3-9099-C40C66FF867C}">
                    <a14:compatExt spid="_x0000_s4179"/>
                  </a:ext>
                  <a:ext uri="{FF2B5EF4-FFF2-40B4-BE49-F238E27FC236}">
                    <a16:creationId xmlns:a16="http://schemas.microsoft.com/office/drawing/2014/main" id="{00000000-0008-0000-0100-000053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80" name="Option Butto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114" name="Group 113">
              <a:extLst>
                <a:ext uri="{FF2B5EF4-FFF2-40B4-BE49-F238E27FC236}">
                  <a16:creationId xmlns:a16="http://schemas.microsoft.com/office/drawing/2014/main" id="{00000000-0008-0000-0100-000072000000}"/>
                </a:ext>
              </a:extLst>
            </xdr:cNvPr>
            <xdr:cNvGrpSpPr/>
          </xdr:nvGrpSpPr>
          <xdr:grpSpPr>
            <a:xfrm>
              <a:off x="7944240" y="4317959"/>
              <a:ext cx="1325561" cy="190492"/>
              <a:chOff x="7355871" y="381862"/>
              <a:chExt cx="1216705" cy="188695"/>
            </a:xfrm>
          </xdr:grpSpPr>
          <xdr:sp macro="" textlink="">
            <xdr:nvSpPr>
              <xdr:cNvPr id="4181" name="Group Box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7355871" y="38186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82" name="Option Butto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83" name="Option Button 87" hidden="1">
                <a:extLst>
                  <a:ext uri="{63B3BB69-23CF-44E3-9099-C40C66FF867C}">
                    <a14:compatExt spid="_x0000_s4183"/>
                  </a:ext>
                  <a:ext uri="{FF2B5EF4-FFF2-40B4-BE49-F238E27FC236}">
                    <a16:creationId xmlns:a16="http://schemas.microsoft.com/office/drawing/2014/main" id="{00000000-0008-0000-0100-000057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118" name="Group 117">
              <a:extLst>
                <a:ext uri="{FF2B5EF4-FFF2-40B4-BE49-F238E27FC236}">
                  <a16:creationId xmlns:a16="http://schemas.microsoft.com/office/drawing/2014/main" id="{00000000-0008-0000-0100-000076000000}"/>
                </a:ext>
              </a:extLst>
            </xdr:cNvPr>
            <xdr:cNvGrpSpPr/>
          </xdr:nvGrpSpPr>
          <xdr:grpSpPr>
            <a:xfrm>
              <a:off x="7944240" y="4698959"/>
              <a:ext cx="1325561" cy="190492"/>
              <a:chOff x="7355871" y="381862"/>
              <a:chExt cx="1216705" cy="188694"/>
            </a:xfrm>
          </xdr:grpSpPr>
          <xdr:sp macro="" textlink="">
            <xdr:nvSpPr>
              <xdr:cNvPr id="4184" name="Group Box 88" hidden="1">
                <a:extLst>
                  <a:ext uri="{63B3BB69-23CF-44E3-9099-C40C66FF867C}">
                    <a14:compatExt spid="_x0000_s4184"/>
                  </a:ext>
                  <a:ext uri="{FF2B5EF4-FFF2-40B4-BE49-F238E27FC236}">
                    <a16:creationId xmlns:a16="http://schemas.microsoft.com/office/drawing/2014/main" id="{00000000-0008-0000-0100-000058100000}"/>
                  </a:ext>
                </a:extLst>
              </xdr:cNvPr>
              <xdr:cNvSpPr/>
            </xdr:nvSpPr>
            <xdr:spPr bwMode="auto">
              <a:xfrm>
                <a:off x="7355871" y="381862"/>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85" name="Option Button 89" hidden="1">
                <a:extLst>
                  <a:ext uri="{63B3BB69-23CF-44E3-9099-C40C66FF867C}">
                    <a14:compatExt spid="_x0000_s4185"/>
                  </a:ext>
                  <a:ext uri="{FF2B5EF4-FFF2-40B4-BE49-F238E27FC236}">
                    <a16:creationId xmlns:a16="http://schemas.microsoft.com/office/drawing/2014/main" id="{00000000-0008-0000-0100-000059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86" name="Option Button 90" hidden="1">
                <a:extLst>
                  <a:ext uri="{63B3BB69-23CF-44E3-9099-C40C66FF867C}">
                    <a14:compatExt spid="_x0000_s4186"/>
                  </a:ext>
                  <a:ext uri="{FF2B5EF4-FFF2-40B4-BE49-F238E27FC236}">
                    <a16:creationId xmlns:a16="http://schemas.microsoft.com/office/drawing/2014/main" id="{00000000-0008-0000-0100-00005A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122" name="Group 121">
              <a:extLst>
                <a:ext uri="{FF2B5EF4-FFF2-40B4-BE49-F238E27FC236}">
                  <a16:creationId xmlns:a16="http://schemas.microsoft.com/office/drawing/2014/main" id="{00000000-0008-0000-0100-00007A000000}"/>
                </a:ext>
              </a:extLst>
            </xdr:cNvPr>
            <xdr:cNvGrpSpPr/>
          </xdr:nvGrpSpPr>
          <xdr:grpSpPr>
            <a:xfrm>
              <a:off x="7944240" y="381902"/>
              <a:ext cx="1325561" cy="190493"/>
              <a:chOff x="7355878" y="381905"/>
              <a:chExt cx="1216705" cy="188695"/>
            </a:xfrm>
          </xdr:grpSpPr>
          <xdr:sp macro="" textlink="">
            <xdr:nvSpPr>
              <xdr:cNvPr id="4187" name="Group Box 91" hidden="1">
                <a:extLst>
                  <a:ext uri="{63B3BB69-23CF-44E3-9099-C40C66FF867C}">
                    <a14:compatExt spid="_x0000_s4187"/>
                  </a:ext>
                  <a:ext uri="{FF2B5EF4-FFF2-40B4-BE49-F238E27FC236}">
                    <a16:creationId xmlns:a16="http://schemas.microsoft.com/office/drawing/2014/main" id="{00000000-0008-0000-0100-00005B100000}"/>
                  </a:ext>
                </a:extLst>
              </xdr:cNvPr>
              <xdr:cNvSpPr/>
            </xdr:nvSpPr>
            <xdr:spPr bwMode="auto">
              <a:xfrm>
                <a:off x="7355878" y="381905"/>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88" name="Option Button 92" hidden="1">
                <a:extLst>
                  <a:ext uri="{63B3BB69-23CF-44E3-9099-C40C66FF867C}">
                    <a14:compatExt spid="_x0000_s4188"/>
                  </a:ext>
                  <a:ext uri="{FF2B5EF4-FFF2-40B4-BE49-F238E27FC236}">
                    <a16:creationId xmlns:a16="http://schemas.microsoft.com/office/drawing/2014/main" id="{00000000-0008-0000-0100-00005C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89" name="Option Button 93" hidden="1">
                <a:extLst>
                  <a:ext uri="{63B3BB69-23CF-44E3-9099-C40C66FF867C}">
                    <a14:compatExt spid="_x0000_s4189"/>
                  </a:ext>
                  <a:ext uri="{FF2B5EF4-FFF2-40B4-BE49-F238E27FC236}">
                    <a16:creationId xmlns:a16="http://schemas.microsoft.com/office/drawing/2014/main" id="{00000000-0008-0000-0100-00005D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126" name="Group 125">
              <a:extLst>
                <a:ext uri="{FF2B5EF4-FFF2-40B4-BE49-F238E27FC236}">
                  <a16:creationId xmlns:a16="http://schemas.microsoft.com/office/drawing/2014/main" id="{00000000-0008-0000-0100-00007E000000}"/>
                </a:ext>
              </a:extLst>
            </xdr:cNvPr>
            <xdr:cNvGrpSpPr/>
          </xdr:nvGrpSpPr>
          <xdr:grpSpPr>
            <a:xfrm>
              <a:off x="7944240" y="1428752"/>
              <a:ext cx="1325561" cy="190492"/>
              <a:chOff x="7355878" y="381859"/>
              <a:chExt cx="1216705" cy="188694"/>
            </a:xfrm>
          </xdr:grpSpPr>
          <xdr:sp macro="" textlink="">
            <xdr:nvSpPr>
              <xdr:cNvPr id="4190" name="Group Box 94" hidden="1">
                <a:extLst>
                  <a:ext uri="{63B3BB69-23CF-44E3-9099-C40C66FF867C}">
                    <a14:compatExt spid="_x0000_s4190"/>
                  </a:ext>
                  <a:ext uri="{FF2B5EF4-FFF2-40B4-BE49-F238E27FC236}">
                    <a16:creationId xmlns:a16="http://schemas.microsoft.com/office/drawing/2014/main" id="{00000000-0008-0000-0100-00005E100000}"/>
                  </a:ext>
                </a:extLst>
              </xdr:cNvPr>
              <xdr:cNvSpPr/>
            </xdr:nvSpPr>
            <xdr:spPr bwMode="auto">
              <a:xfrm>
                <a:off x="7355878" y="381859"/>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91" name="Option Button 95" hidden="1">
                <a:extLst>
                  <a:ext uri="{63B3BB69-23CF-44E3-9099-C40C66FF867C}">
                    <a14:compatExt spid="_x0000_s4191"/>
                  </a:ext>
                  <a:ext uri="{FF2B5EF4-FFF2-40B4-BE49-F238E27FC236}">
                    <a16:creationId xmlns:a16="http://schemas.microsoft.com/office/drawing/2014/main" id="{00000000-0008-0000-0100-00005F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92" name="Option Button 96" hidden="1">
                <a:extLst>
                  <a:ext uri="{63B3BB69-23CF-44E3-9099-C40C66FF867C}">
                    <a14:compatExt spid="_x0000_s4192"/>
                  </a:ext>
                  <a:ext uri="{FF2B5EF4-FFF2-40B4-BE49-F238E27FC236}">
                    <a16:creationId xmlns:a16="http://schemas.microsoft.com/office/drawing/2014/main" id="{00000000-0008-0000-0100-000060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130" name="Group 129">
              <a:extLst>
                <a:ext uri="{FF2B5EF4-FFF2-40B4-BE49-F238E27FC236}">
                  <a16:creationId xmlns:a16="http://schemas.microsoft.com/office/drawing/2014/main" id="{00000000-0008-0000-0100-000082000000}"/>
                </a:ext>
              </a:extLst>
            </xdr:cNvPr>
            <xdr:cNvGrpSpPr/>
          </xdr:nvGrpSpPr>
          <xdr:grpSpPr>
            <a:xfrm>
              <a:off x="7944240" y="1809752"/>
              <a:ext cx="1325561" cy="190492"/>
              <a:chOff x="7355878" y="381861"/>
              <a:chExt cx="1216705" cy="188696"/>
            </a:xfrm>
          </xdr:grpSpPr>
          <xdr:sp macro="" textlink="">
            <xdr:nvSpPr>
              <xdr:cNvPr id="4193" name="Group Box 97" hidden="1">
                <a:extLst>
                  <a:ext uri="{63B3BB69-23CF-44E3-9099-C40C66FF867C}">
                    <a14:compatExt spid="_x0000_s4193"/>
                  </a:ext>
                  <a:ext uri="{FF2B5EF4-FFF2-40B4-BE49-F238E27FC236}">
                    <a16:creationId xmlns:a16="http://schemas.microsoft.com/office/drawing/2014/main" id="{00000000-0008-0000-0100-000061100000}"/>
                  </a:ext>
                </a:extLst>
              </xdr:cNvPr>
              <xdr:cNvSpPr/>
            </xdr:nvSpPr>
            <xdr:spPr bwMode="auto">
              <a:xfrm>
                <a:off x="7355878" y="381861"/>
                <a:ext cx="1216705" cy="188696"/>
              </a:xfrm>
              <a:prstGeom prst="rect">
                <a:avLst/>
              </a:prstGeom>
              <a:noFill/>
              <a:ln w="9525">
                <a:miter lim="800000"/>
                <a:headEnd/>
                <a:tailEnd/>
              </a:ln>
              <a:extLst>
                <a:ext uri="{909E8E84-426E-40DD-AFC4-6F175D3DCCD1}">
                  <a14:hiddenFill>
                    <a:noFill/>
                  </a14:hiddenFill>
                </a:ext>
              </a:extLst>
            </xdr:spPr>
          </xdr:sp>
          <xdr:sp macro="" textlink="">
            <xdr:nvSpPr>
              <xdr:cNvPr id="4194" name="Option Button 98" hidden="1">
                <a:extLst>
                  <a:ext uri="{63B3BB69-23CF-44E3-9099-C40C66FF867C}">
                    <a14:compatExt spid="_x0000_s4194"/>
                  </a:ext>
                  <a:ext uri="{FF2B5EF4-FFF2-40B4-BE49-F238E27FC236}">
                    <a16:creationId xmlns:a16="http://schemas.microsoft.com/office/drawing/2014/main" id="{00000000-0008-0000-0100-000062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95" name="Option Button 99" hidden="1">
                <a:extLst>
                  <a:ext uri="{63B3BB69-23CF-44E3-9099-C40C66FF867C}">
                    <a14:compatExt spid="_x0000_s4195"/>
                  </a:ext>
                  <a:ext uri="{FF2B5EF4-FFF2-40B4-BE49-F238E27FC236}">
                    <a16:creationId xmlns:a16="http://schemas.microsoft.com/office/drawing/2014/main" id="{00000000-0008-0000-0100-000063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134" name="Group 133">
              <a:extLst>
                <a:ext uri="{FF2B5EF4-FFF2-40B4-BE49-F238E27FC236}">
                  <a16:creationId xmlns:a16="http://schemas.microsoft.com/office/drawing/2014/main" id="{00000000-0008-0000-0100-000086000000}"/>
                </a:ext>
              </a:extLst>
            </xdr:cNvPr>
            <xdr:cNvGrpSpPr/>
          </xdr:nvGrpSpPr>
          <xdr:grpSpPr>
            <a:xfrm>
              <a:off x="7944240" y="2286902"/>
              <a:ext cx="1325561" cy="408206"/>
              <a:chOff x="7355878" y="381868"/>
              <a:chExt cx="1216705" cy="188695"/>
            </a:xfrm>
          </xdr:grpSpPr>
          <xdr:sp macro="" textlink="">
            <xdr:nvSpPr>
              <xdr:cNvPr id="4196" name="Group Box 100" hidden="1">
                <a:extLst>
                  <a:ext uri="{63B3BB69-23CF-44E3-9099-C40C66FF867C}">
                    <a14:compatExt spid="_x0000_s4196"/>
                  </a:ext>
                  <a:ext uri="{FF2B5EF4-FFF2-40B4-BE49-F238E27FC236}">
                    <a16:creationId xmlns:a16="http://schemas.microsoft.com/office/drawing/2014/main" id="{00000000-0008-0000-0100-000064100000}"/>
                  </a:ext>
                </a:extLst>
              </xdr:cNvPr>
              <xdr:cNvSpPr/>
            </xdr:nvSpPr>
            <xdr:spPr bwMode="auto">
              <a:xfrm>
                <a:off x="7355878" y="381868"/>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97" name="Option Button 101" hidden="1">
                <a:extLst>
                  <a:ext uri="{63B3BB69-23CF-44E3-9099-C40C66FF867C}">
                    <a14:compatExt spid="_x0000_s4197"/>
                  </a:ext>
                  <a:ext uri="{FF2B5EF4-FFF2-40B4-BE49-F238E27FC236}">
                    <a16:creationId xmlns:a16="http://schemas.microsoft.com/office/drawing/2014/main" id="{00000000-0008-0000-0100-000065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98" name="Option Button 102" hidden="1">
                <a:extLst>
                  <a:ext uri="{63B3BB69-23CF-44E3-9099-C40C66FF867C}">
                    <a14:compatExt spid="_x0000_s4198"/>
                  </a:ext>
                  <a:ext uri="{FF2B5EF4-FFF2-40B4-BE49-F238E27FC236}">
                    <a16:creationId xmlns:a16="http://schemas.microsoft.com/office/drawing/2014/main" id="{00000000-0008-0000-0100-000066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138" name="Group 137">
              <a:extLst>
                <a:ext uri="{FF2B5EF4-FFF2-40B4-BE49-F238E27FC236}">
                  <a16:creationId xmlns:a16="http://schemas.microsoft.com/office/drawing/2014/main" id="{00000000-0008-0000-0100-00008A000000}"/>
                </a:ext>
              </a:extLst>
            </xdr:cNvPr>
            <xdr:cNvGrpSpPr/>
          </xdr:nvGrpSpPr>
          <xdr:grpSpPr>
            <a:xfrm>
              <a:off x="7944240" y="3174959"/>
              <a:ext cx="1325561" cy="190492"/>
              <a:chOff x="7355878" y="381859"/>
              <a:chExt cx="1216705" cy="188695"/>
            </a:xfrm>
          </xdr:grpSpPr>
          <xdr:sp macro="" textlink="">
            <xdr:nvSpPr>
              <xdr:cNvPr id="4199" name="Group Box 103" hidden="1">
                <a:extLst>
                  <a:ext uri="{63B3BB69-23CF-44E3-9099-C40C66FF867C}">
                    <a14:compatExt spid="_x0000_s4199"/>
                  </a:ext>
                  <a:ext uri="{FF2B5EF4-FFF2-40B4-BE49-F238E27FC236}">
                    <a16:creationId xmlns:a16="http://schemas.microsoft.com/office/drawing/2014/main" id="{00000000-0008-0000-0100-000067100000}"/>
                  </a:ext>
                </a:extLst>
              </xdr:cNvPr>
              <xdr:cNvSpPr/>
            </xdr:nvSpPr>
            <xdr:spPr bwMode="auto">
              <a:xfrm>
                <a:off x="7355878" y="381859"/>
                <a:ext cx="1216705" cy="188695"/>
              </a:xfrm>
              <a:prstGeom prst="rect">
                <a:avLst/>
              </a:prstGeom>
              <a:noFill/>
              <a:ln w="9525">
                <a:miter lim="800000"/>
                <a:headEnd/>
                <a:tailEnd/>
              </a:ln>
              <a:extLst>
                <a:ext uri="{909E8E84-426E-40DD-AFC4-6F175D3DCCD1}">
                  <a14:hiddenFill>
                    <a:noFill/>
                  </a14:hiddenFill>
                </a:ext>
              </a:extLst>
            </xdr:spPr>
          </xdr:sp>
          <xdr:sp macro="" textlink="">
            <xdr:nvSpPr>
              <xdr:cNvPr id="4200" name="Option Button 104" hidden="1">
                <a:extLst>
                  <a:ext uri="{63B3BB69-23CF-44E3-9099-C40C66FF867C}">
                    <a14:compatExt spid="_x0000_s4200"/>
                  </a:ext>
                  <a:ext uri="{FF2B5EF4-FFF2-40B4-BE49-F238E27FC236}">
                    <a16:creationId xmlns:a16="http://schemas.microsoft.com/office/drawing/2014/main" id="{00000000-0008-0000-0100-000068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01" name="Option Button 105" hidden="1">
                <a:extLst>
                  <a:ext uri="{63B3BB69-23CF-44E3-9099-C40C66FF867C}">
                    <a14:compatExt spid="_x0000_s4201"/>
                  </a:ext>
                  <a:ext uri="{FF2B5EF4-FFF2-40B4-BE49-F238E27FC236}">
                    <a16:creationId xmlns:a16="http://schemas.microsoft.com/office/drawing/2014/main" id="{00000000-0008-0000-0100-000069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142" name="Group 141">
              <a:extLst>
                <a:ext uri="{FF2B5EF4-FFF2-40B4-BE49-F238E27FC236}">
                  <a16:creationId xmlns:a16="http://schemas.microsoft.com/office/drawing/2014/main" id="{00000000-0008-0000-0100-00008E000000}"/>
                </a:ext>
              </a:extLst>
            </xdr:cNvPr>
            <xdr:cNvGrpSpPr/>
          </xdr:nvGrpSpPr>
          <xdr:grpSpPr>
            <a:xfrm>
              <a:off x="7944240" y="3555959"/>
              <a:ext cx="1325561" cy="190492"/>
              <a:chOff x="7355878" y="381859"/>
              <a:chExt cx="1216705" cy="188695"/>
            </a:xfrm>
          </xdr:grpSpPr>
          <xdr:sp macro="" textlink="">
            <xdr:nvSpPr>
              <xdr:cNvPr id="4202" name="Group Box 106" hidden="1">
                <a:extLst>
                  <a:ext uri="{63B3BB69-23CF-44E3-9099-C40C66FF867C}">
                    <a14:compatExt spid="_x0000_s4202"/>
                  </a:ext>
                  <a:ext uri="{FF2B5EF4-FFF2-40B4-BE49-F238E27FC236}">
                    <a16:creationId xmlns:a16="http://schemas.microsoft.com/office/drawing/2014/main" id="{00000000-0008-0000-0100-00006A100000}"/>
                  </a:ext>
                </a:extLst>
              </xdr:cNvPr>
              <xdr:cNvSpPr/>
            </xdr:nvSpPr>
            <xdr:spPr bwMode="auto">
              <a:xfrm>
                <a:off x="7355878" y="381859"/>
                <a:ext cx="1216705" cy="188695"/>
              </a:xfrm>
              <a:prstGeom prst="rect">
                <a:avLst/>
              </a:prstGeom>
              <a:noFill/>
              <a:ln w="9525">
                <a:miter lim="800000"/>
                <a:headEnd/>
                <a:tailEnd/>
              </a:ln>
              <a:extLst>
                <a:ext uri="{909E8E84-426E-40DD-AFC4-6F175D3DCCD1}">
                  <a14:hiddenFill>
                    <a:noFill/>
                  </a14:hiddenFill>
                </a:ext>
              </a:extLst>
            </xdr:spPr>
          </xdr:sp>
          <xdr:sp macro="" textlink="">
            <xdr:nvSpPr>
              <xdr:cNvPr id="4203" name="Option Button 107" hidden="1">
                <a:extLst>
                  <a:ext uri="{63B3BB69-23CF-44E3-9099-C40C66FF867C}">
                    <a14:compatExt spid="_x0000_s4203"/>
                  </a:ext>
                  <a:ext uri="{FF2B5EF4-FFF2-40B4-BE49-F238E27FC236}">
                    <a16:creationId xmlns:a16="http://schemas.microsoft.com/office/drawing/2014/main" id="{00000000-0008-0000-0100-00006B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04" name="Option Button 108" hidden="1">
                <a:extLst>
                  <a:ext uri="{63B3BB69-23CF-44E3-9099-C40C66FF867C}">
                    <a14:compatExt spid="_x0000_s4204"/>
                  </a:ext>
                  <a:ext uri="{FF2B5EF4-FFF2-40B4-BE49-F238E27FC236}">
                    <a16:creationId xmlns:a16="http://schemas.microsoft.com/office/drawing/2014/main" id="{00000000-0008-0000-0100-00006C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146" name="Group 145">
              <a:extLst>
                <a:ext uri="{FF2B5EF4-FFF2-40B4-BE49-F238E27FC236}">
                  <a16:creationId xmlns:a16="http://schemas.microsoft.com/office/drawing/2014/main" id="{00000000-0008-0000-0100-000092000000}"/>
                </a:ext>
              </a:extLst>
            </xdr:cNvPr>
            <xdr:cNvGrpSpPr/>
          </xdr:nvGrpSpPr>
          <xdr:grpSpPr>
            <a:xfrm>
              <a:off x="7944240" y="3936959"/>
              <a:ext cx="1325561" cy="190492"/>
              <a:chOff x="7355878" y="381859"/>
              <a:chExt cx="1216705" cy="188695"/>
            </a:xfrm>
          </xdr:grpSpPr>
          <xdr:sp macro="" textlink="">
            <xdr:nvSpPr>
              <xdr:cNvPr id="4205" name="Group Box 109" hidden="1">
                <a:extLst>
                  <a:ext uri="{63B3BB69-23CF-44E3-9099-C40C66FF867C}">
                    <a14:compatExt spid="_x0000_s4205"/>
                  </a:ext>
                  <a:ext uri="{FF2B5EF4-FFF2-40B4-BE49-F238E27FC236}">
                    <a16:creationId xmlns:a16="http://schemas.microsoft.com/office/drawing/2014/main" id="{00000000-0008-0000-0100-00006D100000}"/>
                  </a:ext>
                </a:extLst>
              </xdr:cNvPr>
              <xdr:cNvSpPr/>
            </xdr:nvSpPr>
            <xdr:spPr bwMode="auto">
              <a:xfrm>
                <a:off x="7355878" y="381859"/>
                <a:ext cx="1216705" cy="188695"/>
              </a:xfrm>
              <a:prstGeom prst="rect">
                <a:avLst/>
              </a:prstGeom>
              <a:noFill/>
              <a:ln w="9525">
                <a:miter lim="800000"/>
                <a:headEnd/>
                <a:tailEnd/>
              </a:ln>
              <a:extLst>
                <a:ext uri="{909E8E84-426E-40DD-AFC4-6F175D3DCCD1}">
                  <a14:hiddenFill>
                    <a:noFill/>
                  </a14:hiddenFill>
                </a:ext>
              </a:extLst>
            </xdr:spPr>
          </xdr:sp>
          <xdr:sp macro="" textlink="">
            <xdr:nvSpPr>
              <xdr:cNvPr id="4206" name="Option Button 110" hidden="1">
                <a:extLst>
                  <a:ext uri="{63B3BB69-23CF-44E3-9099-C40C66FF867C}">
                    <a14:compatExt spid="_x0000_s4206"/>
                  </a:ext>
                  <a:ext uri="{FF2B5EF4-FFF2-40B4-BE49-F238E27FC236}">
                    <a16:creationId xmlns:a16="http://schemas.microsoft.com/office/drawing/2014/main" id="{00000000-0008-0000-0100-00006E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07" name="Option Button 111" hidden="1">
                <a:extLst>
                  <a:ext uri="{63B3BB69-23CF-44E3-9099-C40C66FF867C}">
                    <a14:compatExt spid="_x0000_s4207"/>
                  </a:ext>
                  <a:ext uri="{FF2B5EF4-FFF2-40B4-BE49-F238E27FC236}">
                    <a16:creationId xmlns:a16="http://schemas.microsoft.com/office/drawing/2014/main" id="{00000000-0008-0000-0100-00006F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150" name="Group 149">
              <a:extLst>
                <a:ext uri="{FF2B5EF4-FFF2-40B4-BE49-F238E27FC236}">
                  <a16:creationId xmlns:a16="http://schemas.microsoft.com/office/drawing/2014/main" id="{00000000-0008-0000-0100-000096000000}"/>
                </a:ext>
              </a:extLst>
            </xdr:cNvPr>
            <xdr:cNvGrpSpPr/>
          </xdr:nvGrpSpPr>
          <xdr:grpSpPr>
            <a:xfrm>
              <a:off x="7943881" y="1047393"/>
              <a:ext cx="1325561" cy="190492"/>
              <a:chOff x="7355878" y="381859"/>
              <a:chExt cx="1216705" cy="188694"/>
            </a:xfrm>
          </xdr:grpSpPr>
          <xdr:sp macro="" textlink="">
            <xdr:nvSpPr>
              <xdr:cNvPr id="4208" name="Group Box 112" hidden="1">
                <a:extLst>
                  <a:ext uri="{63B3BB69-23CF-44E3-9099-C40C66FF867C}">
                    <a14:compatExt spid="_x0000_s4208"/>
                  </a:ext>
                  <a:ext uri="{FF2B5EF4-FFF2-40B4-BE49-F238E27FC236}">
                    <a16:creationId xmlns:a16="http://schemas.microsoft.com/office/drawing/2014/main" id="{00000000-0008-0000-0100-000070100000}"/>
                  </a:ext>
                </a:extLst>
              </xdr:cNvPr>
              <xdr:cNvSpPr/>
            </xdr:nvSpPr>
            <xdr:spPr bwMode="auto">
              <a:xfrm>
                <a:off x="7355878" y="381859"/>
                <a:ext cx="1216705" cy="188694"/>
              </a:xfrm>
              <a:prstGeom prst="rect">
                <a:avLst/>
              </a:prstGeom>
              <a:noFill/>
              <a:ln w="9525">
                <a:miter lim="800000"/>
                <a:headEnd/>
                <a:tailEnd/>
              </a:ln>
              <a:extLst>
                <a:ext uri="{909E8E84-426E-40DD-AFC4-6F175D3DCCD1}">
                  <a14:hiddenFill>
                    <a:noFill/>
                  </a14:hiddenFill>
                </a:ext>
              </a:extLst>
            </xdr:spPr>
          </xdr:sp>
          <xdr:sp macro="" textlink="">
            <xdr:nvSpPr>
              <xdr:cNvPr id="4209" name="Option Button 113" hidden="1">
                <a:extLst>
                  <a:ext uri="{63B3BB69-23CF-44E3-9099-C40C66FF867C}">
                    <a14:compatExt spid="_x0000_s4209"/>
                  </a:ext>
                  <a:ext uri="{FF2B5EF4-FFF2-40B4-BE49-F238E27FC236}">
                    <a16:creationId xmlns:a16="http://schemas.microsoft.com/office/drawing/2014/main" id="{00000000-0008-0000-0100-000071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10" name="Option Button 114" hidden="1">
                <a:extLst>
                  <a:ext uri="{63B3BB69-23CF-44E3-9099-C40C66FF867C}">
                    <a14:compatExt spid="_x0000_s4210"/>
                  </a:ext>
                  <a:ext uri="{FF2B5EF4-FFF2-40B4-BE49-F238E27FC236}">
                    <a16:creationId xmlns:a16="http://schemas.microsoft.com/office/drawing/2014/main" id="{00000000-0008-0000-0100-000072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154" name="Group 153">
              <a:extLst>
                <a:ext uri="{FF2B5EF4-FFF2-40B4-BE49-F238E27FC236}">
                  <a16:creationId xmlns:a16="http://schemas.microsoft.com/office/drawing/2014/main" id="{00000000-0008-0000-0100-00009A000000}"/>
                </a:ext>
              </a:extLst>
            </xdr:cNvPr>
            <xdr:cNvGrpSpPr/>
          </xdr:nvGrpSpPr>
          <xdr:grpSpPr>
            <a:xfrm>
              <a:off x="7944240" y="4317959"/>
              <a:ext cx="1325561" cy="190492"/>
              <a:chOff x="7355878" y="381859"/>
              <a:chExt cx="1216705" cy="188695"/>
            </a:xfrm>
          </xdr:grpSpPr>
          <xdr:sp macro="" textlink="">
            <xdr:nvSpPr>
              <xdr:cNvPr id="4211" name="Group Box 115" hidden="1">
                <a:extLst>
                  <a:ext uri="{63B3BB69-23CF-44E3-9099-C40C66FF867C}">
                    <a14:compatExt spid="_x0000_s4211"/>
                  </a:ext>
                  <a:ext uri="{FF2B5EF4-FFF2-40B4-BE49-F238E27FC236}">
                    <a16:creationId xmlns:a16="http://schemas.microsoft.com/office/drawing/2014/main" id="{00000000-0008-0000-0100-000073100000}"/>
                  </a:ext>
                </a:extLst>
              </xdr:cNvPr>
              <xdr:cNvSpPr/>
            </xdr:nvSpPr>
            <xdr:spPr bwMode="auto">
              <a:xfrm>
                <a:off x="7355878" y="381859"/>
                <a:ext cx="1216705" cy="188695"/>
              </a:xfrm>
              <a:prstGeom prst="rect">
                <a:avLst/>
              </a:prstGeom>
              <a:noFill/>
              <a:ln w="9525">
                <a:miter lim="800000"/>
                <a:headEnd/>
                <a:tailEnd/>
              </a:ln>
              <a:extLst>
                <a:ext uri="{909E8E84-426E-40DD-AFC4-6F175D3DCCD1}">
                  <a14:hiddenFill>
                    <a:noFill/>
                  </a14:hiddenFill>
                </a:ext>
              </a:extLst>
            </xdr:spPr>
          </xdr:sp>
          <xdr:sp macro="" textlink="">
            <xdr:nvSpPr>
              <xdr:cNvPr id="4212" name="Option Button 116" hidden="1">
                <a:extLst>
                  <a:ext uri="{63B3BB69-23CF-44E3-9099-C40C66FF867C}">
                    <a14:compatExt spid="_x0000_s4212"/>
                  </a:ext>
                  <a:ext uri="{FF2B5EF4-FFF2-40B4-BE49-F238E27FC236}">
                    <a16:creationId xmlns:a16="http://schemas.microsoft.com/office/drawing/2014/main" id="{00000000-0008-0000-0100-000074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13" name="Option Button 117" hidden="1">
                <a:extLst>
                  <a:ext uri="{63B3BB69-23CF-44E3-9099-C40C66FF867C}">
                    <a14:compatExt spid="_x0000_s4213"/>
                  </a:ext>
                  <a:ext uri="{FF2B5EF4-FFF2-40B4-BE49-F238E27FC236}">
                    <a16:creationId xmlns:a16="http://schemas.microsoft.com/office/drawing/2014/main" id="{00000000-0008-0000-0100-000075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158" name="Group 157">
              <a:extLst>
                <a:ext uri="{FF2B5EF4-FFF2-40B4-BE49-F238E27FC236}">
                  <a16:creationId xmlns:a16="http://schemas.microsoft.com/office/drawing/2014/main" id="{00000000-0008-0000-0100-00009E000000}"/>
                </a:ext>
              </a:extLst>
            </xdr:cNvPr>
            <xdr:cNvGrpSpPr/>
          </xdr:nvGrpSpPr>
          <xdr:grpSpPr>
            <a:xfrm>
              <a:off x="7944240" y="4698959"/>
              <a:ext cx="1325561" cy="190492"/>
              <a:chOff x="7355878" y="381859"/>
              <a:chExt cx="1216705" cy="188694"/>
            </a:xfrm>
          </xdr:grpSpPr>
          <xdr:sp macro="" textlink="">
            <xdr:nvSpPr>
              <xdr:cNvPr id="4214" name="Group Box 118" hidden="1">
                <a:extLst>
                  <a:ext uri="{63B3BB69-23CF-44E3-9099-C40C66FF867C}">
                    <a14:compatExt spid="_x0000_s4214"/>
                  </a:ext>
                  <a:ext uri="{FF2B5EF4-FFF2-40B4-BE49-F238E27FC236}">
                    <a16:creationId xmlns:a16="http://schemas.microsoft.com/office/drawing/2014/main" id="{00000000-0008-0000-0100-000076100000}"/>
                  </a:ext>
                </a:extLst>
              </xdr:cNvPr>
              <xdr:cNvSpPr/>
            </xdr:nvSpPr>
            <xdr:spPr bwMode="auto">
              <a:xfrm>
                <a:off x="7355878" y="381859"/>
                <a:ext cx="1216705" cy="188694"/>
              </a:xfrm>
              <a:prstGeom prst="rect">
                <a:avLst/>
              </a:prstGeom>
              <a:noFill/>
              <a:ln w="9525">
                <a:miter lim="800000"/>
                <a:headEnd/>
                <a:tailEnd/>
              </a:ln>
              <a:extLst>
                <a:ext uri="{909E8E84-426E-40DD-AFC4-6F175D3DCCD1}">
                  <a14:hiddenFill>
                    <a:noFill/>
                  </a14:hiddenFill>
                </a:ext>
              </a:extLst>
            </xdr:spPr>
          </xdr:sp>
          <xdr:sp macro="" textlink="">
            <xdr:nvSpPr>
              <xdr:cNvPr id="4215" name="Option Button 119" hidden="1">
                <a:extLst>
                  <a:ext uri="{63B3BB69-23CF-44E3-9099-C40C66FF867C}">
                    <a14:compatExt spid="_x0000_s4215"/>
                  </a:ext>
                  <a:ext uri="{FF2B5EF4-FFF2-40B4-BE49-F238E27FC236}">
                    <a16:creationId xmlns:a16="http://schemas.microsoft.com/office/drawing/2014/main" id="{00000000-0008-0000-0100-000077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16" name="Option Button 120" hidden="1">
                <a:extLst>
                  <a:ext uri="{63B3BB69-23CF-44E3-9099-C40C66FF867C}">
                    <a14:compatExt spid="_x0000_s4216"/>
                  </a:ext>
                  <a:ext uri="{FF2B5EF4-FFF2-40B4-BE49-F238E27FC236}">
                    <a16:creationId xmlns:a16="http://schemas.microsoft.com/office/drawing/2014/main" id="{00000000-0008-0000-0100-000078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BOGDAN-ANDREI MOLDOVAN" id="{D107681D-FCC3-481C-B87E-4C6924D68DC9}" userId="S::bogdan.moldovan@ubbcluj.ro::2f4cd516-55d9-4795-ab4f-1678c6d1053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60" dT="2023-02-16T17:12:06.39" personId="{D107681D-FCC3-481C-B87E-4C6924D68DC9}" id="{EE853532-C99D-4C14-A99D-1D8C97E68F1C}">
    <text>Schimbat? - vezi materii si coduri</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2.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37"/>
  <sheetViews>
    <sheetView tabSelected="1" view="pageLayout" topLeftCell="A11" zoomScale="70" zoomScaleNormal="100" zoomScalePageLayoutView="70" workbookViewId="0">
      <selection activeCell="Z50" sqref="Z50"/>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7.85546875" style="1" customWidth="1"/>
    <col min="13" max="13" width="5.5703125" style="1" customWidth="1"/>
    <col min="14" max="16" width="6" style="1" customWidth="1"/>
    <col min="17" max="17" width="4.85546875" style="1" customWidth="1"/>
    <col min="18" max="18" width="6" style="1" customWidth="1"/>
    <col min="19" max="19" width="6.140625" style="1" customWidth="1"/>
    <col min="20" max="20" width="9.28515625" style="1" customWidth="1"/>
    <col min="21" max="26" width="9.140625" style="1"/>
    <col min="27" max="27" width="11" style="1" customWidth="1"/>
    <col min="28" max="16384" width="9.140625" style="1"/>
  </cols>
  <sheetData>
    <row r="1" spans="1:28" ht="15.75" customHeight="1" x14ac:dyDescent="0.2">
      <c r="A1" s="65" t="s">
        <v>211</v>
      </c>
      <c r="B1" s="65"/>
      <c r="C1" s="65"/>
      <c r="D1" s="65"/>
      <c r="E1" s="65"/>
      <c r="F1" s="65"/>
      <c r="G1" s="65"/>
      <c r="H1" s="65"/>
      <c r="I1" s="65"/>
      <c r="J1" s="65"/>
      <c r="K1" s="65"/>
      <c r="M1" s="152" t="s">
        <v>19</v>
      </c>
      <c r="N1" s="152"/>
      <c r="O1" s="152"/>
      <c r="P1" s="152"/>
      <c r="Q1" s="152"/>
      <c r="R1" s="152"/>
      <c r="S1" s="152"/>
      <c r="T1" s="152"/>
    </row>
    <row r="2" spans="1:28" ht="6.75" customHeight="1" x14ac:dyDescent="0.2">
      <c r="A2" s="65"/>
      <c r="B2" s="65"/>
      <c r="C2" s="65"/>
      <c r="D2" s="65"/>
      <c r="E2" s="65"/>
      <c r="F2" s="65"/>
      <c r="G2" s="65"/>
      <c r="H2" s="65"/>
      <c r="I2" s="65"/>
      <c r="J2" s="65"/>
      <c r="K2" s="65"/>
    </row>
    <row r="3" spans="1:28" ht="24" customHeight="1" x14ac:dyDescent="0.2">
      <c r="A3" s="151" t="s">
        <v>0</v>
      </c>
      <c r="B3" s="151"/>
      <c r="C3" s="151"/>
      <c r="D3" s="151"/>
      <c r="E3" s="151"/>
      <c r="F3" s="151"/>
      <c r="G3" s="151"/>
      <c r="H3" s="151"/>
      <c r="I3" s="151"/>
      <c r="J3" s="151"/>
      <c r="K3" s="151"/>
      <c r="M3" s="156"/>
      <c r="N3" s="157"/>
      <c r="O3" s="126" t="s">
        <v>35</v>
      </c>
      <c r="P3" s="127"/>
      <c r="Q3" s="128"/>
      <c r="R3" s="126" t="s">
        <v>36</v>
      </c>
      <c r="S3" s="127"/>
      <c r="T3" s="128"/>
      <c r="U3" s="88" t="str">
        <f>IF(O4&gt;=12,"Corect","Trebuie alocate cel puțin 12 de ore pe săptămână")</f>
        <v>Corect</v>
      </c>
      <c r="V3" s="89"/>
      <c r="W3" s="89"/>
      <c r="X3" s="89"/>
    </row>
    <row r="4" spans="1:28" ht="17.25" customHeight="1" x14ac:dyDescent="0.2">
      <c r="A4" s="154" t="s">
        <v>152</v>
      </c>
      <c r="B4" s="154"/>
      <c r="C4" s="154"/>
      <c r="D4" s="154"/>
      <c r="E4" s="154"/>
      <c r="F4" s="154"/>
      <c r="G4" s="154"/>
      <c r="H4" s="154"/>
      <c r="I4" s="154"/>
      <c r="J4" s="154"/>
      <c r="K4" s="154"/>
      <c r="M4" s="144" t="s">
        <v>14</v>
      </c>
      <c r="N4" s="145"/>
      <c r="O4" s="141">
        <f>N42</f>
        <v>14</v>
      </c>
      <c r="P4" s="142"/>
      <c r="Q4" s="143"/>
      <c r="R4" s="141">
        <f>N53</f>
        <v>15</v>
      </c>
      <c r="S4" s="142"/>
      <c r="T4" s="143"/>
      <c r="U4" s="88" t="str">
        <f>IF(R4&gt;=12,"Corect","Trebuie alocate cel puțin 12 de ore pe săptămână")</f>
        <v>Corect</v>
      </c>
      <c r="V4" s="89"/>
      <c r="W4" s="89"/>
      <c r="X4" s="89"/>
    </row>
    <row r="5" spans="1:28" ht="16.5" customHeight="1" x14ac:dyDescent="0.2">
      <c r="A5" s="154"/>
      <c r="B5" s="154"/>
      <c r="C5" s="154"/>
      <c r="D5" s="154"/>
      <c r="E5" s="154"/>
      <c r="F5" s="154"/>
      <c r="G5" s="154"/>
      <c r="H5" s="154"/>
      <c r="I5" s="154"/>
      <c r="J5" s="154"/>
      <c r="K5" s="154"/>
      <c r="M5" s="144" t="s">
        <v>15</v>
      </c>
      <c r="N5" s="145"/>
      <c r="O5" s="141">
        <f>N65</f>
        <v>14</v>
      </c>
      <c r="P5" s="142"/>
      <c r="Q5" s="143"/>
      <c r="R5" s="141">
        <f>N76</f>
        <v>17</v>
      </c>
      <c r="S5" s="142"/>
      <c r="T5" s="143"/>
      <c r="U5" s="88" t="str">
        <f>IF(O5&gt;=12,"Corect","Trebuie alocate cel puțin 12 de ore pe săptămână")</f>
        <v>Corect</v>
      </c>
      <c r="V5" s="89"/>
      <c r="W5" s="89"/>
      <c r="X5" s="89"/>
    </row>
    <row r="6" spans="1:28" ht="15" customHeight="1" x14ac:dyDescent="0.2">
      <c r="A6" s="140" t="s">
        <v>153</v>
      </c>
      <c r="B6" s="140"/>
      <c r="C6" s="140"/>
      <c r="D6" s="140"/>
      <c r="E6" s="140"/>
      <c r="F6" s="140"/>
      <c r="G6" s="140"/>
      <c r="H6" s="140"/>
      <c r="I6" s="140"/>
      <c r="J6" s="140"/>
      <c r="K6" s="140"/>
      <c r="M6" s="146"/>
      <c r="N6" s="146"/>
      <c r="O6" s="122"/>
      <c r="P6" s="122"/>
      <c r="Q6" s="122"/>
      <c r="R6" s="122"/>
      <c r="S6" s="122"/>
      <c r="T6" s="122"/>
      <c r="U6" s="88" t="str">
        <f>IF(R5&gt;=12,"Corect","Trebuie alocate cel puțin 12 de ore pe săptămână")</f>
        <v>Corect</v>
      </c>
      <c r="V6" s="89"/>
      <c r="W6" s="89"/>
      <c r="X6" s="89"/>
    </row>
    <row r="7" spans="1:28" ht="18" customHeight="1" x14ac:dyDescent="0.2">
      <c r="A7" s="123" t="s">
        <v>154</v>
      </c>
      <c r="B7" s="123"/>
      <c r="C7" s="123"/>
      <c r="D7" s="123"/>
      <c r="E7" s="123"/>
      <c r="F7" s="123"/>
      <c r="G7" s="123"/>
      <c r="H7" s="123"/>
      <c r="I7" s="123"/>
      <c r="J7" s="123"/>
      <c r="K7" s="123"/>
    </row>
    <row r="8" spans="1:28" ht="18.75" customHeight="1" x14ac:dyDescent="0.2">
      <c r="A8" s="124" t="s">
        <v>155</v>
      </c>
      <c r="B8" s="124"/>
      <c r="C8" s="124"/>
      <c r="D8" s="124"/>
      <c r="E8" s="124"/>
      <c r="F8" s="124"/>
      <c r="G8" s="124"/>
      <c r="H8" s="124"/>
      <c r="I8" s="124"/>
      <c r="J8" s="124"/>
      <c r="K8" s="124"/>
      <c r="M8" s="123" t="s">
        <v>91</v>
      </c>
      <c r="N8" s="123"/>
      <c r="O8" s="123"/>
      <c r="P8" s="123"/>
      <c r="Q8" s="123"/>
      <c r="R8" s="123"/>
      <c r="S8" s="123"/>
      <c r="T8" s="123"/>
    </row>
    <row r="9" spans="1:28" ht="15" customHeight="1" x14ac:dyDescent="0.2">
      <c r="A9" s="124" t="s">
        <v>94</v>
      </c>
      <c r="B9" s="124"/>
      <c r="C9" s="124"/>
      <c r="D9" s="124"/>
      <c r="E9" s="124"/>
      <c r="F9" s="124"/>
      <c r="G9" s="124"/>
      <c r="H9" s="124"/>
      <c r="I9" s="124"/>
      <c r="J9" s="124"/>
      <c r="K9" s="124"/>
      <c r="M9" s="123"/>
      <c r="N9" s="123"/>
      <c r="O9" s="123"/>
      <c r="P9" s="123"/>
      <c r="Q9" s="123"/>
      <c r="R9" s="123"/>
      <c r="S9" s="123"/>
      <c r="T9" s="123"/>
      <c r="U9" s="90" t="s">
        <v>88</v>
      </c>
      <c r="V9" s="91"/>
      <c r="W9" s="91"/>
      <c r="X9" s="92"/>
      <c r="Y9" s="92"/>
      <c r="Z9" s="92"/>
    </row>
    <row r="10" spans="1:28" ht="16.5" customHeight="1" x14ac:dyDescent="0.2">
      <c r="A10" s="124" t="s">
        <v>61</v>
      </c>
      <c r="B10" s="124"/>
      <c r="C10" s="124"/>
      <c r="D10" s="124"/>
      <c r="E10" s="124"/>
      <c r="F10" s="124"/>
      <c r="G10" s="124"/>
      <c r="H10" s="124"/>
      <c r="I10" s="124"/>
      <c r="J10" s="124"/>
      <c r="K10" s="124"/>
      <c r="M10" s="123"/>
      <c r="N10" s="123"/>
      <c r="O10" s="123"/>
      <c r="P10" s="123"/>
      <c r="Q10" s="123"/>
      <c r="R10" s="123"/>
      <c r="S10" s="123"/>
      <c r="T10" s="123"/>
      <c r="U10" s="91"/>
      <c r="V10" s="91"/>
      <c r="W10" s="91"/>
      <c r="X10" s="92"/>
      <c r="Y10" s="92"/>
      <c r="Z10" s="92"/>
    </row>
    <row r="11" spans="1:28" x14ac:dyDescent="0.2">
      <c r="A11" s="124" t="s">
        <v>17</v>
      </c>
      <c r="B11" s="124"/>
      <c r="C11" s="124"/>
      <c r="D11" s="124"/>
      <c r="E11" s="124"/>
      <c r="F11" s="124"/>
      <c r="G11" s="124"/>
      <c r="H11" s="124"/>
      <c r="I11" s="124"/>
      <c r="J11" s="124"/>
      <c r="K11" s="124"/>
      <c r="M11" s="123"/>
      <c r="N11" s="123"/>
      <c r="O11" s="123"/>
      <c r="P11" s="123"/>
      <c r="Q11" s="123"/>
      <c r="R11" s="123"/>
      <c r="S11" s="123"/>
      <c r="T11" s="123"/>
      <c r="U11" s="91"/>
      <c r="V11" s="91"/>
      <c r="W11" s="91"/>
      <c r="X11" s="92"/>
      <c r="Y11" s="92"/>
      <c r="Z11" s="92"/>
    </row>
    <row r="12" spans="1:28" ht="10.5" customHeight="1" x14ac:dyDescent="0.2">
      <c r="A12" s="124" t="s">
        <v>158</v>
      </c>
      <c r="B12" s="124"/>
      <c r="C12" s="124"/>
      <c r="D12" s="124"/>
      <c r="E12" s="124"/>
      <c r="F12" s="124"/>
      <c r="G12" s="124"/>
      <c r="H12" s="124"/>
      <c r="I12" s="124"/>
      <c r="J12" s="124"/>
      <c r="K12" s="124"/>
      <c r="M12" s="2"/>
      <c r="N12" s="2"/>
      <c r="O12" s="2"/>
      <c r="P12" s="2"/>
      <c r="Q12" s="2"/>
      <c r="R12" s="2"/>
      <c r="U12" s="91"/>
      <c r="V12" s="91"/>
      <c r="W12" s="91"/>
      <c r="X12" s="92"/>
      <c r="Y12" s="92"/>
      <c r="Z12" s="92"/>
    </row>
    <row r="13" spans="1:28" x14ac:dyDescent="0.2">
      <c r="A13" s="129" t="s">
        <v>66</v>
      </c>
      <c r="B13" s="129"/>
      <c r="C13" s="129"/>
      <c r="D13" s="129"/>
      <c r="E13" s="129"/>
      <c r="F13" s="129"/>
      <c r="G13" s="129"/>
      <c r="H13" s="129"/>
      <c r="I13" s="129"/>
      <c r="J13" s="129"/>
      <c r="K13" s="129"/>
      <c r="M13" s="147" t="s">
        <v>20</v>
      </c>
      <c r="N13" s="147"/>
      <c r="O13" s="147"/>
      <c r="P13" s="147"/>
      <c r="Q13" s="147"/>
      <c r="R13" s="147"/>
      <c r="S13" s="147"/>
      <c r="T13" s="147"/>
    </row>
    <row r="14" spans="1:28" ht="12.75" customHeight="1" x14ac:dyDescent="0.2">
      <c r="A14" s="129" t="s">
        <v>62</v>
      </c>
      <c r="B14" s="129"/>
      <c r="C14" s="129"/>
      <c r="D14" s="129"/>
      <c r="E14" s="129"/>
      <c r="F14" s="129"/>
      <c r="G14" s="129"/>
      <c r="H14" s="129"/>
      <c r="I14" s="129"/>
      <c r="J14" s="129"/>
      <c r="K14" s="129"/>
      <c r="M14" s="153" t="s">
        <v>159</v>
      </c>
      <c r="N14" s="153"/>
      <c r="O14" s="153"/>
      <c r="P14" s="153"/>
      <c r="Q14" s="153"/>
      <c r="R14" s="153"/>
      <c r="S14" s="153"/>
      <c r="T14" s="153"/>
    </row>
    <row r="15" spans="1:28" ht="12.75" customHeight="1" x14ac:dyDescent="0.2">
      <c r="A15" s="124" t="s">
        <v>156</v>
      </c>
      <c r="B15" s="124"/>
      <c r="C15" s="124"/>
      <c r="D15" s="124"/>
      <c r="E15" s="124"/>
      <c r="F15" s="124"/>
      <c r="G15" s="124"/>
      <c r="H15" s="124"/>
      <c r="I15" s="124"/>
      <c r="J15" s="124"/>
      <c r="K15" s="124"/>
      <c r="M15" s="121" t="s">
        <v>160</v>
      </c>
      <c r="N15" s="121"/>
      <c r="O15" s="121"/>
      <c r="P15" s="121"/>
      <c r="Q15" s="121"/>
      <c r="R15" s="121"/>
      <c r="S15" s="121"/>
      <c r="T15" s="121"/>
      <c r="U15" s="93" t="s">
        <v>89</v>
      </c>
      <c r="V15" s="93"/>
      <c r="W15" s="93"/>
      <c r="X15" s="93"/>
      <c r="Y15" s="93"/>
      <c r="Z15" s="93"/>
    </row>
    <row r="16" spans="1:28" ht="12.75" customHeight="1" x14ac:dyDescent="0.25">
      <c r="A16" s="124" t="s">
        <v>157</v>
      </c>
      <c r="B16" s="124"/>
      <c r="C16" s="124"/>
      <c r="D16" s="124"/>
      <c r="E16" s="124"/>
      <c r="F16" s="124"/>
      <c r="G16" s="124"/>
      <c r="H16" s="124"/>
      <c r="I16" s="124"/>
      <c r="J16" s="124"/>
      <c r="K16" s="124"/>
      <c r="M16" s="125"/>
      <c r="N16" s="125"/>
      <c r="O16" s="125"/>
      <c r="P16" s="125"/>
      <c r="Q16" s="125"/>
      <c r="R16" s="125"/>
      <c r="S16" s="125"/>
      <c r="T16" s="125"/>
      <c r="U16" s="93"/>
      <c r="V16" s="93"/>
      <c r="W16" s="93"/>
      <c r="X16" s="93"/>
      <c r="Y16" s="93"/>
      <c r="Z16" s="93"/>
      <c r="AA16" s="97"/>
      <c r="AB16" s="98"/>
    </row>
    <row r="17" spans="1:28" ht="12.75" customHeight="1" x14ac:dyDescent="0.2">
      <c r="A17" s="124" t="s">
        <v>1</v>
      </c>
      <c r="B17" s="124"/>
      <c r="C17" s="124"/>
      <c r="D17" s="124"/>
      <c r="E17" s="124"/>
      <c r="F17" s="124"/>
      <c r="G17" s="124"/>
      <c r="H17" s="124"/>
      <c r="I17" s="124"/>
      <c r="J17" s="124"/>
      <c r="K17" s="124"/>
      <c r="M17" s="125"/>
      <c r="N17" s="125"/>
      <c r="O17" s="125"/>
      <c r="P17" s="125"/>
      <c r="Q17" s="125"/>
      <c r="R17" s="125"/>
      <c r="S17" s="125"/>
      <c r="T17" s="125"/>
      <c r="U17" s="93"/>
      <c r="V17" s="93"/>
      <c r="W17" s="93"/>
      <c r="X17" s="93"/>
      <c r="Y17" s="93"/>
      <c r="Z17" s="93"/>
    </row>
    <row r="18" spans="1:28" ht="14.25" customHeight="1" x14ac:dyDescent="0.2">
      <c r="A18" s="124" t="s">
        <v>67</v>
      </c>
      <c r="B18" s="124"/>
      <c r="C18" s="124"/>
      <c r="D18" s="124"/>
      <c r="E18" s="124"/>
      <c r="F18" s="124"/>
      <c r="G18" s="124"/>
      <c r="H18" s="124"/>
      <c r="I18" s="124"/>
      <c r="J18" s="124"/>
      <c r="K18" s="124"/>
      <c r="M18" s="125"/>
      <c r="N18" s="125"/>
      <c r="O18" s="125"/>
      <c r="P18" s="125"/>
      <c r="Q18" s="125"/>
      <c r="R18" s="125"/>
      <c r="S18" s="125"/>
      <c r="T18" s="125"/>
    </row>
    <row r="19" spans="1:28" x14ac:dyDescent="0.2">
      <c r="A19" s="124"/>
      <c r="B19" s="124"/>
      <c r="C19" s="124"/>
      <c r="D19" s="124"/>
      <c r="E19" s="124"/>
      <c r="F19" s="124"/>
      <c r="G19" s="124"/>
      <c r="H19" s="124"/>
      <c r="I19" s="124"/>
      <c r="J19" s="124"/>
      <c r="K19" s="124"/>
      <c r="M19" s="125"/>
      <c r="N19" s="125"/>
      <c r="O19" s="125"/>
      <c r="P19" s="125"/>
      <c r="Q19" s="125"/>
      <c r="R19" s="125"/>
      <c r="S19" s="125"/>
      <c r="T19" s="125"/>
    </row>
    <row r="20" spans="1:28" ht="7.5" customHeight="1" x14ac:dyDescent="0.2">
      <c r="A20" s="123" t="s">
        <v>79</v>
      </c>
      <c r="B20" s="123"/>
      <c r="C20" s="123"/>
      <c r="D20" s="123"/>
      <c r="E20" s="123"/>
      <c r="F20" s="123"/>
      <c r="G20" s="123"/>
      <c r="H20" s="123"/>
      <c r="I20" s="123"/>
      <c r="J20" s="123"/>
      <c r="K20" s="123"/>
      <c r="M20" s="2"/>
      <c r="N20" s="2"/>
      <c r="O20" s="2"/>
      <c r="P20" s="2"/>
      <c r="Q20" s="2"/>
      <c r="R20" s="2"/>
      <c r="U20" s="94" t="s">
        <v>90</v>
      </c>
      <c r="V20" s="95"/>
      <c r="W20" s="95"/>
      <c r="X20" s="95"/>
      <c r="Y20" s="95"/>
      <c r="Z20" s="95"/>
      <c r="AA20" s="96"/>
    </row>
    <row r="21" spans="1:28" ht="15" customHeight="1" x14ac:dyDescent="0.2">
      <c r="A21" s="123"/>
      <c r="B21" s="123"/>
      <c r="C21" s="123"/>
      <c r="D21" s="123"/>
      <c r="E21" s="123"/>
      <c r="F21" s="123"/>
      <c r="G21" s="123"/>
      <c r="H21" s="123"/>
      <c r="I21" s="123"/>
      <c r="J21" s="123"/>
      <c r="K21" s="123"/>
      <c r="M21" s="125" t="s">
        <v>102</v>
      </c>
      <c r="N21" s="125"/>
      <c r="O21" s="125"/>
      <c r="P21" s="125"/>
      <c r="Q21" s="125"/>
      <c r="R21" s="125"/>
      <c r="S21" s="125"/>
      <c r="T21" s="125"/>
      <c r="U21" s="96"/>
      <c r="V21" s="96"/>
      <c r="W21" s="96"/>
      <c r="X21" s="96"/>
      <c r="Y21" s="96"/>
      <c r="Z21" s="96"/>
      <c r="AA21" s="96"/>
    </row>
    <row r="22" spans="1:28" ht="15" customHeight="1" x14ac:dyDescent="0.2">
      <c r="A22" s="123"/>
      <c r="B22" s="123"/>
      <c r="C22" s="123"/>
      <c r="D22" s="123"/>
      <c r="E22" s="123"/>
      <c r="F22" s="123"/>
      <c r="G22" s="123"/>
      <c r="H22" s="123"/>
      <c r="I22" s="123"/>
      <c r="J22" s="123"/>
      <c r="K22" s="123"/>
      <c r="M22" s="125"/>
      <c r="N22" s="125"/>
      <c r="O22" s="125"/>
      <c r="P22" s="125"/>
      <c r="Q22" s="125"/>
      <c r="R22" s="125"/>
      <c r="S22" s="125"/>
      <c r="T22" s="125"/>
      <c r="U22" s="96"/>
      <c r="V22" s="96"/>
      <c r="W22" s="96"/>
      <c r="X22" s="96"/>
      <c r="Y22" s="96"/>
      <c r="Z22" s="96"/>
      <c r="AA22" s="96"/>
    </row>
    <row r="23" spans="1:28" ht="24" customHeight="1" x14ac:dyDescent="0.2">
      <c r="A23" s="123"/>
      <c r="B23" s="123"/>
      <c r="C23" s="123"/>
      <c r="D23" s="123"/>
      <c r="E23" s="123"/>
      <c r="F23" s="123"/>
      <c r="G23" s="123"/>
      <c r="H23" s="123"/>
      <c r="I23" s="123"/>
      <c r="J23" s="123"/>
      <c r="K23" s="123"/>
      <c r="M23" s="125"/>
      <c r="N23" s="125"/>
      <c r="O23" s="125"/>
      <c r="P23" s="125"/>
      <c r="Q23" s="125"/>
      <c r="R23" s="125"/>
      <c r="S23" s="125"/>
      <c r="T23" s="125"/>
      <c r="U23" s="96"/>
      <c r="V23" s="96"/>
      <c r="W23" s="96"/>
      <c r="X23" s="96"/>
      <c r="Y23" s="96"/>
      <c r="Z23" s="96"/>
      <c r="AA23" s="96"/>
    </row>
    <row r="24" spans="1:28" ht="13.5" customHeight="1" x14ac:dyDescent="0.2">
      <c r="A24" s="2"/>
      <c r="B24" s="2"/>
      <c r="C24" s="2"/>
      <c r="D24" s="2"/>
      <c r="E24" s="2"/>
      <c r="F24" s="2"/>
      <c r="G24" s="2"/>
      <c r="H24" s="2"/>
      <c r="I24" s="2"/>
      <c r="J24" s="2"/>
      <c r="K24" s="2"/>
      <c r="M24" s="3"/>
      <c r="N24" s="3"/>
      <c r="O24" s="3"/>
      <c r="P24" s="3"/>
      <c r="Q24" s="3"/>
      <c r="R24" s="3"/>
    </row>
    <row r="25" spans="1:28" ht="15" customHeight="1" x14ac:dyDescent="0.25">
      <c r="A25" s="148" t="s">
        <v>16</v>
      </c>
      <c r="B25" s="148"/>
      <c r="C25" s="148"/>
      <c r="D25" s="148"/>
      <c r="E25" s="148"/>
      <c r="F25" s="148"/>
      <c r="G25" s="148"/>
      <c r="H25" s="149"/>
      <c r="M25" s="150" t="s">
        <v>161</v>
      </c>
      <c r="N25" s="150"/>
      <c r="O25" s="150"/>
      <c r="P25" s="150"/>
      <c r="Q25" s="150"/>
      <c r="R25" s="150"/>
      <c r="S25" s="150"/>
      <c r="T25" s="150"/>
      <c r="U25" s="99" t="s">
        <v>128</v>
      </c>
      <c r="V25" s="100"/>
      <c r="W25" s="100"/>
      <c r="X25" s="100"/>
      <c r="Y25" s="100"/>
      <c r="Z25" s="100"/>
      <c r="AA25" s="100"/>
      <c r="AB25" s="100"/>
    </row>
    <row r="26" spans="1:28" ht="26.25" customHeight="1" x14ac:dyDescent="0.2">
      <c r="A26" s="4"/>
      <c r="B26" s="126" t="s">
        <v>2</v>
      </c>
      <c r="C26" s="128"/>
      <c r="D26" s="126" t="s">
        <v>3</v>
      </c>
      <c r="E26" s="127"/>
      <c r="F26" s="128"/>
      <c r="G26" s="108" t="s">
        <v>18</v>
      </c>
      <c r="H26" s="108" t="s">
        <v>10</v>
      </c>
      <c r="I26" s="126" t="s">
        <v>4</v>
      </c>
      <c r="J26" s="127"/>
      <c r="K26" s="128"/>
      <c r="M26" s="150"/>
      <c r="N26" s="150"/>
      <c r="O26" s="150"/>
      <c r="P26" s="150"/>
      <c r="Q26" s="150"/>
      <c r="R26" s="150"/>
      <c r="S26" s="150"/>
      <c r="T26" s="150"/>
      <c r="U26" s="100"/>
      <c r="V26" s="100"/>
      <c r="W26" s="100"/>
      <c r="X26" s="100"/>
      <c r="Y26" s="100"/>
      <c r="Z26" s="100"/>
      <c r="AA26" s="100"/>
      <c r="AB26" s="100"/>
    </row>
    <row r="27" spans="1:28" ht="14.25" customHeight="1" x14ac:dyDescent="0.2">
      <c r="A27" s="4"/>
      <c r="B27" s="5" t="s">
        <v>5</v>
      </c>
      <c r="C27" s="5" t="s">
        <v>6</v>
      </c>
      <c r="D27" s="5" t="s">
        <v>7</v>
      </c>
      <c r="E27" s="5" t="s">
        <v>8</v>
      </c>
      <c r="F27" s="5" t="s">
        <v>9</v>
      </c>
      <c r="G27" s="109"/>
      <c r="H27" s="109"/>
      <c r="I27" s="5" t="s">
        <v>11</v>
      </c>
      <c r="J27" s="5" t="s">
        <v>12</v>
      </c>
      <c r="K27" s="5" t="s">
        <v>13</v>
      </c>
      <c r="M27" s="150"/>
      <c r="N27" s="150"/>
      <c r="O27" s="150"/>
      <c r="P27" s="150"/>
      <c r="Q27" s="150"/>
      <c r="R27" s="150"/>
      <c r="S27" s="150"/>
      <c r="T27" s="150"/>
      <c r="U27" s="101"/>
      <c r="V27" s="101"/>
      <c r="W27" s="101"/>
      <c r="X27" s="101"/>
      <c r="Y27" s="101"/>
      <c r="Z27" s="101"/>
      <c r="AA27" s="101"/>
      <c r="AB27" s="101"/>
    </row>
    <row r="28" spans="1:28" ht="17.25" customHeight="1" x14ac:dyDescent="0.2">
      <c r="A28" s="6" t="s">
        <v>14</v>
      </c>
      <c r="B28" s="7">
        <v>14</v>
      </c>
      <c r="C28" s="7">
        <v>14</v>
      </c>
      <c r="D28" s="59">
        <v>3</v>
      </c>
      <c r="E28" s="59">
        <v>3</v>
      </c>
      <c r="F28" s="59">
        <v>2</v>
      </c>
      <c r="G28" s="59"/>
      <c r="H28" s="60"/>
      <c r="I28" s="59">
        <v>2</v>
      </c>
      <c r="J28" s="59">
        <v>1</v>
      </c>
      <c r="K28" s="59">
        <v>13</v>
      </c>
      <c r="M28" s="150"/>
      <c r="N28" s="150"/>
      <c r="O28" s="150"/>
      <c r="P28" s="150"/>
      <c r="Q28" s="150"/>
      <c r="R28" s="150"/>
      <c r="S28" s="150"/>
      <c r="T28" s="150"/>
      <c r="U28" s="87" t="str">
        <f t="shared" ref="U28" si="0">IF(SUM(B28:K28)=52,"Corect","Suma trebuie să fie 52")</f>
        <v>Corect</v>
      </c>
      <c r="V28" s="87"/>
    </row>
    <row r="29" spans="1:28" ht="15" customHeight="1" x14ac:dyDescent="0.2">
      <c r="A29" s="6" t="s">
        <v>15</v>
      </c>
      <c r="B29" s="7">
        <v>14</v>
      </c>
      <c r="C29" s="7">
        <v>12</v>
      </c>
      <c r="D29" s="59">
        <v>3</v>
      </c>
      <c r="E29" s="59">
        <v>3</v>
      </c>
      <c r="F29" s="59">
        <v>2</v>
      </c>
      <c r="G29" s="59"/>
      <c r="H29" s="59">
        <v>2</v>
      </c>
      <c r="I29" s="59">
        <v>2</v>
      </c>
      <c r="J29" s="59">
        <v>1</v>
      </c>
      <c r="K29" s="59">
        <v>13</v>
      </c>
      <c r="M29" s="150"/>
      <c r="N29" s="150"/>
      <c r="O29" s="150"/>
      <c r="P29" s="150"/>
      <c r="Q29" s="150"/>
      <c r="R29" s="150"/>
      <c r="S29" s="150"/>
      <c r="T29" s="150"/>
      <c r="U29" s="87" t="str">
        <f t="shared" ref="U29" si="1">IF(SUM(B29:K29)=52,"Corect","Suma trebuie să fie 52")</f>
        <v>Corect</v>
      </c>
      <c r="V29" s="87"/>
    </row>
    <row r="30" spans="1:28" ht="15.75" customHeight="1" x14ac:dyDescent="0.2">
      <c r="A30" s="33"/>
      <c r="B30" s="32"/>
      <c r="C30" s="32"/>
      <c r="D30" s="32"/>
      <c r="E30" s="32"/>
      <c r="F30" s="32"/>
      <c r="G30" s="32"/>
      <c r="H30" s="32"/>
      <c r="I30" s="32"/>
      <c r="J30" s="32"/>
      <c r="K30" s="32"/>
    </row>
    <row r="31" spans="1:28" ht="34.5" customHeight="1" x14ac:dyDescent="0.2"/>
    <row r="32" spans="1:28" ht="17.25" customHeight="1" x14ac:dyDescent="0.2">
      <c r="A32" s="155" t="s">
        <v>21</v>
      </c>
      <c r="B32" s="120"/>
      <c r="C32" s="120"/>
      <c r="D32" s="120"/>
      <c r="E32" s="120"/>
      <c r="F32" s="120"/>
      <c r="G32" s="120"/>
      <c r="H32" s="120"/>
      <c r="I32" s="120"/>
      <c r="J32" s="120"/>
      <c r="K32" s="120"/>
      <c r="L32" s="120"/>
      <c r="M32" s="120"/>
      <c r="N32" s="120"/>
      <c r="O32" s="120"/>
      <c r="P32" s="120"/>
      <c r="Q32" s="120"/>
      <c r="R32" s="120"/>
      <c r="S32" s="120"/>
      <c r="T32" s="120"/>
    </row>
    <row r="33" spans="1:34" ht="20.25" hidden="1" customHeight="1" x14ac:dyDescent="0.2">
      <c r="N33" s="9"/>
      <c r="O33" s="10" t="s">
        <v>37</v>
      </c>
      <c r="P33" s="10" t="s">
        <v>38</v>
      </c>
      <c r="Q33" s="10" t="s">
        <v>39</v>
      </c>
      <c r="R33" s="10" t="s">
        <v>95</v>
      </c>
      <c r="S33" s="10" t="s">
        <v>96</v>
      </c>
      <c r="T33" s="10"/>
    </row>
    <row r="34" spans="1:34" ht="15.75" customHeight="1" x14ac:dyDescent="0.2">
      <c r="A34" s="66" t="s">
        <v>42</v>
      </c>
      <c r="B34" s="66"/>
      <c r="C34" s="66"/>
      <c r="D34" s="66"/>
      <c r="E34" s="66"/>
      <c r="F34" s="66"/>
      <c r="G34" s="66"/>
      <c r="H34" s="66"/>
      <c r="I34" s="66"/>
      <c r="J34" s="66"/>
      <c r="K34" s="66"/>
      <c r="L34" s="66"/>
      <c r="M34" s="66"/>
      <c r="N34" s="66"/>
      <c r="O34" s="66"/>
      <c r="P34" s="66"/>
      <c r="Q34" s="66"/>
      <c r="R34" s="66"/>
      <c r="S34" s="66"/>
      <c r="T34" s="66"/>
    </row>
    <row r="35" spans="1:34" ht="19.5" customHeight="1" x14ac:dyDescent="0.2">
      <c r="A35" s="115" t="s">
        <v>27</v>
      </c>
      <c r="B35" s="130" t="s">
        <v>26</v>
      </c>
      <c r="C35" s="131"/>
      <c r="D35" s="131"/>
      <c r="E35" s="131"/>
      <c r="F35" s="131"/>
      <c r="G35" s="131"/>
      <c r="H35" s="131"/>
      <c r="I35" s="132"/>
      <c r="J35" s="108" t="s">
        <v>40</v>
      </c>
      <c r="K35" s="110" t="s">
        <v>24</v>
      </c>
      <c r="L35" s="111"/>
      <c r="M35" s="112"/>
      <c r="N35" s="110" t="s">
        <v>41</v>
      </c>
      <c r="O35" s="113"/>
      <c r="P35" s="114"/>
      <c r="Q35" s="110" t="s">
        <v>23</v>
      </c>
      <c r="R35" s="111"/>
      <c r="S35" s="112"/>
      <c r="T35" s="139" t="s">
        <v>22</v>
      </c>
    </row>
    <row r="36" spans="1:34" ht="17.25" customHeight="1" x14ac:dyDescent="0.2">
      <c r="A36" s="116"/>
      <c r="B36" s="133"/>
      <c r="C36" s="134"/>
      <c r="D36" s="134"/>
      <c r="E36" s="134"/>
      <c r="F36" s="134"/>
      <c r="G36" s="134"/>
      <c r="H36" s="134"/>
      <c r="I36" s="135"/>
      <c r="J36" s="109"/>
      <c r="K36" s="5" t="s">
        <v>28</v>
      </c>
      <c r="L36" s="5" t="s">
        <v>29</v>
      </c>
      <c r="M36" s="5" t="s">
        <v>30</v>
      </c>
      <c r="N36" s="5" t="s">
        <v>34</v>
      </c>
      <c r="O36" s="5" t="s">
        <v>7</v>
      </c>
      <c r="P36" s="5" t="s">
        <v>31</v>
      </c>
      <c r="Q36" s="5" t="s">
        <v>32</v>
      </c>
      <c r="R36" s="5" t="s">
        <v>28</v>
      </c>
      <c r="S36" s="5" t="s">
        <v>33</v>
      </c>
      <c r="T36" s="109"/>
      <c r="U36" s="102" t="s">
        <v>127</v>
      </c>
      <c r="V36" s="103"/>
      <c r="W36" s="103"/>
      <c r="X36" s="103"/>
      <c r="Y36" s="103"/>
      <c r="Z36" s="103"/>
      <c r="AA36" s="103"/>
      <c r="AB36" s="103"/>
      <c r="AC36" s="103"/>
      <c r="AD36" s="103"/>
      <c r="AE36" s="103"/>
      <c r="AF36" s="103"/>
      <c r="AG36" s="103"/>
      <c r="AH36" s="103"/>
    </row>
    <row r="37" spans="1:34" ht="20.25" customHeight="1" x14ac:dyDescent="0.2">
      <c r="A37" s="41" t="s">
        <v>162</v>
      </c>
      <c r="B37" s="136" t="s">
        <v>163</v>
      </c>
      <c r="C37" s="137"/>
      <c r="D37" s="137"/>
      <c r="E37" s="137"/>
      <c r="F37" s="137"/>
      <c r="G37" s="137"/>
      <c r="H37" s="137"/>
      <c r="I37" s="138"/>
      <c r="J37" s="11">
        <v>6</v>
      </c>
      <c r="K37" s="11">
        <v>2</v>
      </c>
      <c r="L37" s="11">
        <v>1</v>
      </c>
      <c r="M37" s="11">
        <v>0</v>
      </c>
      <c r="N37" s="18">
        <f>K37+L37+M37</f>
        <v>3</v>
      </c>
      <c r="O37" s="19">
        <f>P37-N37</f>
        <v>8</v>
      </c>
      <c r="P37" s="19">
        <f>ROUND(PRODUCT(J37,25)/14,0)</f>
        <v>11</v>
      </c>
      <c r="Q37" s="23" t="s">
        <v>32</v>
      </c>
      <c r="R37" s="11"/>
      <c r="S37" s="24"/>
      <c r="T37" s="11" t="s">
        <v>96</v>
      </c>
      <c r="U37" s="104"/>
      <c r="V37" s="103"/>
      <c r="W37" s="103"/>
      <c r="X37" s="103"/>
      <c r="Y37" s="103"/>
      <c r="Z37" s="103"/>
      <c r="AA37" s="103"/>
      <c r="AB37" s="103"/>
      <c r="AC37" s="103"/>
      <c r="AD37" s="103"/>
      <c r="AE37" s="103"/>
      <c r="AF37" s="103"/>
      <c r="AG37" s="103"/>
      <c r="AH37" s="103"/>
    </row>
    <row r="38" spans="1:34" ht="27.75" customHeight="1" x14ac:dyDescent="0.2">
      <c r="A38" s="41" t="s">
        <v>164</v>
      </c>
      <c r="B38" s="136" t="s">
        <v>165</v>
      </c>
      <c r="C38" s="137"/>
      <c r="D38" s="137"/>
      <c r="E38" s="137"/>
      <c r="F38" s="137"/>
      <c r="G38" s="137"/>
      <c r="H38" s="137"/>
      <c r="I38" s="138"/>
      <c r="J38" s="11">
        <v>6</v>
      </c>
      <c r="K38" s="11">
        <v>2</v>
      </c>
      <c r="L38" s="11">
        <v>1</v>
      </c>
      <c r="M38" s="11">
        <v>0</v>
      </c>
      <c r="N38" s="18">
        <f t="shared" ref="N38:N41" si="2">K38+L38+M38</f>
        <v>3</v>
      </c>
      <c r="O38" s="19">
        <f t="shared" ref="O38:O41" si="3">P38-N38</f>
        <v>8</v>
      </c>
      <c r="P38" s="19">
        <f t="shared" ref="P38:P41" si="4">ROUND(PRODUCT(J38,25)/14,0)</f>
        <v>11</v>
      </c>
      <c r="Q38" s="23" t="s">
        <v>32</v>
      </c>
      <c r="R38" s="11"/>
      <c r="S38" s="24"/>
      <c r="T38" s="11" t="s">
        <v>95</v>
      </c>
    </row>
    <row r="39" spans="1:34" ht="27.75" customHeight="1" x14ac:dyDescent="0.2">
      <c r="A39" s="41" t="s">
        <v>166</v>
      </c>
      <c r="B39" s="136" t="s">
        <v>167</v>
      </c>
      <c r="C39" s="137"/>
      <c r="D39" s="137"/>
      <c r="E39" s="137"/>
      <c r="F39" s="137"/>
      <c r="G39" s="137"/>
      <c r="H39" s="137"/>
      <c r="I39" s="138"/>
      <c r="J39" s="11">
        <v>6</v>
      </c>
      <c r="K39" s="11">
        <v>2</v>
      </c>
      <c r="L39" s="11">
        <v>1</v>
      </c>
      <c r="M39" s="11">
        <v>0</v>
      </c>
      <c r="N39" s="18">
        <f t="shared" si="2"/>
        <v>3</v>
      </c>
      <c r="O39" s="19">
        <f t="shared" si="3"/>
        <v>8</v>
      </c>
      <c r="P39" s="19">
        <f t="shared" si="4"/>
        <v>11</v>
      </c>
      <c r="Q39" s="23" t="s">
        <v>32</v>
      </c>
      <c r="R39" s="11"/>
      <c r="S39" s="24"/>
      <c r="T39" s="11" t="s">
        <v>95</v>
      </c>
    </row>
    <row r="40" spans="1:34" ht="26.25" customHeight="1" x14ac:dyDescent="0.2">
      <c r="A40" s="41" t="s">
        <v>168</v>
      </c>
      <c r="B40" s="136" t="s">
        <v>169</v>
      </c>
      <c r="C40" s="137"/>
      <c r="D40" s="137"/>
      <c r="E40" s="137"/>
      <c r="F40" s="137"/>
      <c r="G40" s="137"/>
      <c r="H40" s="137"/>
      <c r="I40" s="138"/>
      <c r="J40" s="11">
        <v>6</v>
      </c>
      <c r="K40" s="11">
        <v>2</v>
      </c>
      <c r="L40" s="11">
        <v>1</v>
      </c>
      <c r="M40" s="11">
        <v>0</v>
      </c>
      <c r="N40" s="18">
        <f t="shared" si="2"/>
        <v>3</v>
      </c>
      <c r="O40" s="19">
        <f t="shared" si="3"/>
        <v>8</v>
      </c>
      <c r="P40" s="19">
        <f t="shared" si="4"/>
        <v>11</v>
      </c>
      <c r="Q40" s="23" t="s">
        <v>32</v>
      </c>
      <c r="R40" s="11"/>
      <c r="S40" s="24"/>
      <c r="T40" s="11" t="s">
        <v>96</v>
      </c>
    </row>
    <row r="41" spans="1:34" ht="24" customHeight="1" x14ac:dyDescent="0.2">
      <c r="A41" s="41" t="s">
        <v>170</v>
      </c>
      <c r="B41" s="136" t="s">
        <v>171</v>
      </c>
      <c r="C41" s="137"/>
      <c r="D41" s="137"/>
      <c r="E41" s="137"/>
      <c r="F41" s="137"/>
      <c r="G41" s="137"/>
      <c r="H41" s="137"/>
      <c r="I41" s="138"/>
      <c r="J41" s="11">
        <v>6</v>
      </c>
      <c r="K41" s="11">
        <v>0</v>
      </c>
      <c r="L41" s="11">
        <v>2</v>
      </c>
      <c r="M41" s="11">
        <v>0</v>
      </c>
      <c r="N41" s="18">
        <f t="shared" si="2"/>
        <v>2</v>
      </c>
      <c r="O41" s="19">
        <f t="shared" si="3"/>
        <v>9</v>
      </c>
      <c r="P41" s="19">
        <f t="shared" si="4"/>
        <v>11</v>
      </c>
      <c r="Q41" s="23" t="s">
        <v>32</v>
      </c>
      <c r="R41" s="11"/>
      <c r="S41" s="24"/>
      <c r="T41" s="11" t="s">
        <v>95</v>
      </c>
    </row>
    <row r="42" spans="1:34" x14ac:dyDescent="0.2">
      <c r="A42" s="20" t="s">
        <v>25</v>
      </c>
      <c r="B42" s="117"/>
      <c r="C42" s="118"/>
      <c r="D42" s="118"/>
      <c r="E42" s="118"/>
      <c r="F42" s="118"/>
      <c r="G42" s="118"/>
      <c r="H42" s="118"/>
      <c r="I42" s="119"/>
      <c r="J42" s="20">
        <f t="shared" ref="J42:P42" si="5">SUM(J37:J41)</f>
        <v>30</v>
      </c>
      <c r="K42" s="20">
        <f t="shared" si="5"/>
        <v>8</v>
      </c>
      <c r="L42" s="20">
        <f t="shared" si="5"/>
        <v>6</v>
      </c>
      <c r="M42" s="20">
        <f t="shared" si="5"/>
        <v>0</v>
      </c>
      <c r="N42" s="20">
        <f t="shared" si="5"/>
        <v>14</v>
      </c>
      <c r="O42" s="20">
        <f t="shared" si="5"/>
        <v>41</v>
      </c>
      <c r="P42" s="20">
        <f t="shared" si="5"/>
        <v>55</v>
      </c>
      <c r="Q42" s="20">
        <f>COUNTIF(Q37:Q41,"E")</f>
        <v>5</v>
      </c>
      <c r="R42" s="20">
        <f>COUNTIF(R37:R41,"C")</f>
        <v>0</v>
      </c>
      <c r="S42" s="20">
        <f>COUNTIF(S37:S41,"VP")</f>
        <v>0</v>
      </c>
      <c r="T42" s="42">
        <f>COUNTA(T37:T41)</f>
        <v>5</v>
      </c>
      <c r="U42" s="84" t="str">
        <f>IF(Q42&gt;=SUM(R42:S42),"Corect","E trebuie să fie cel puțin egal cu C+VP")</f>
        <v>Corect</v>
      </c>
      <c r="V42" s="85"/>
      <c r="W42" s="85"/>
    </row>
    <row r="43" spans="1:34" ht="18" customHeight="1" x14ac:dyDescent="0.2"/>
    <row r="44" spans="1:34" ht="15.75" customHeight="1" x14ac:dyDescent="0.2"/>
    <row r="45" spans="1:34" ht="15.75" customHeight="1" x14ac:dyDescent="0.2">
      <c r="A45" s="66" t="s">
        <v>43</v>
      </c>
      <c r="B45" s="66"/>
      <c r="C45" s="66"/>
      <c r="D45" s="66"/>
      <c r="E45" s="66"/>
      <c r="F45" s="66"/>
      <c r="G45" s="66"/>
      <c r="H45" s="66"/>
      <c r="I45" s="66"/>
      <c r="J45" s="66"/>
      <c r="K45" s="66"/>
      <c r="L45" s="66"/>
      <c r="M45" s="66"/>
      <c r="N45" s="66"/>
      <c r="O45" s="66"/>
      <c r="P45" s="66"/>
      <c r="Q45" s="66"/>
      <c r="R45" s="66"/>
      <c r="S45" s="66"/>
      <c r="T45" s="66"/>
    </row>
    <row r="46" spans="1:34" ht="18" customHeight="1" x14ac:dyDescent="0.2">
      <c r="A46" s="115" t="s">
        <v>27</v>
      </c>
      <c r="B46" s="130" t="s">
        <v>26</v>
      </c>
      <c r="C46" s="131"/>
      <c r="D46" s="131"/>
      <c r="E46" s="131"/>
      <c r="F46" s="131"/>
      <c r="G46" s="131"/>
      <c r="H46" s="131"/>
      <c r="I46" s="132"/>
      <c r="J46" s="108" t="s">
        <v>40</v>
      </c>
      <c r="K46" s="110" t="s">
        <v>24</v>
      </c>
      <c r="L46" s="111"/>
      <c r="M46" s="112"/>
      <c r="N46" s="110" t="s">
        <v>41</v>
      </c>
      <c r="O46" s="113"/>
      <c r="P46" s="114"/>
      <c r="Q46" s="110" t="s">
        <v>23</v>
      </c>
      <c r="R46" s="111"/>
      <c r="S46" s="112"/>
      <c r="T46" s="139" t="s">
        <v>22</v>
      </c>
    </row>
    <row r="47" spans="1:34" ht="12.75" customHeight="1" x14ac:dyDescent="0.2">
      <c r="A47" s="116"/>
      <c r="B47" s="133"/>
      <c r="C47" s="134"/>
      <c r="D47" s="134"/>
      <c r="E47" s="134"/>
      <c r="F47" s="134"/>
      <c r="G47" s="134"/>
      <c r="H47" s="134"/>
      <c r="I47" s="135"/>
      <c r="J47" s="109"/>
      <c r="K47" s="5" t="s">
        <v>28</v>
      </c>
      <c r="L47" s="5" t="s">
        <v>29</v>
      </c>
      <c r="M47" s="5" t="s">
        <v>30</v>
      </c>
      <c r="N47" s="5" t="s">
        <v>34</v>
      </c>
      <c r="O47" s="5" t="s">
        <v>7</v>
      </c>
      <c r="P47" s="5" t="s">
        <v>31</v>
      </c>
      <c r="Q47" s="5" t="s">
        <v>32</v>
      </c>
      <c r="R47" s="5" t="s">
        <v>28</v>
      </c>
      <c r="S47" s="5" t="s">
        <v>33</v>
      </c>
      <c r="T47" s="109"/>
    </row>
    <row r="48" spans="1:34" x14ac:dyDescent="0.2">
      <c r="A48" s="61" t="s">
        <v>172</v>
      </c>
      <c r="B48" s="136" t="s">
        <v>173</v>
      </c>
      <c r="C48" s="137"/>
      <c r="D48" s="137"/>
      <c r="E48" s="137"/>
      <c r="F48" s="137"/>
      <c r="G48" s="137"/>
      <c r="H48" s="137"/>
      <c r="I48" s="138"/>
      <c r="J48" s="11">
        <v>6</v>
      </c>
      <c r="K48" s="11">
        <v>2</v>
      </c>
      <c r="L48" s="11">
        <v>1</v>
      </c>
      <c r="M48" s="11">
        <v>0</v>
      </c>
      <c r="N48" s="18">
        <f>K48+L48+M48</f>
        <v>3</v>
      </c>
      <c r="O48" s="19">
        <f>P48-N48</f>
        <v>8</v>
      </c>
      <c r="P48" s="19">
        <f>ROUND(PRODUCT(J48,25)/14,0)</f>
        <v>11</v>
      </c>
      <c r="Q48" s="23" t="s">
        <v>32</v>
      </c>
      <c r="R48" s="11"/>
      <c r="S48" s="24"/>
      <c r="T48" s="11" t="s">
        <v>95</v>
      </c>
    </row>
    <row r="49" spans="1:23" ht="27" customHeight="1" x14ac:dyDescent="0.2">
      <c r="A49" s="63" t="s">
        <v>174</v>
      </c>
      <c r="B49" s="136" t="s">
        <v>175</v>
      </c>
      <c r="C49" s="137"/>
      <c r="D49" s="137"/>
      <c r="E49" s="137"/>
      <c r="F49" s="137"/>
      <c r="G49" s="137"/>
      <c r="H49" s="137"/>
      <c r="I49" s="138"/>
      <c r="J49" s="11">
        <v>6</v>
      </c>
      <c r="K49" s="11">
        <v>2</v>
      </c>
      <c r="L49" s="11">
        <v>1</v>
      </c>
      <c r="M49" s="11">
        <v>0</v>
      </c>
      <c r="N49" s="18">
        <f t="shared" ref="N49:N51" si="6">K49+L49+M49</f>
        <v>3</v>
      </c>
      <c r="O49" s="19">
        <f t="shared" ref="O49:O51" si="7">P49-N49</f>
        <v>8</v>
      </c>
      <c r="P49" s="19">
        <f t="shared" ref="P49:P51" si="8">ROUND(PRODUCT(J49,25)/14,0)</f>
        <v>11</v>
      </c>
      <c r="Q49" s="23" t="s">
        <v>32</v>
      </c>
      <c r="R49" s="11"/>
      <c r="S49" s="24"/>
      <c r="T49" s="11" t="s">
        <v>96</v>
      </c>
    </row>
    <row r="50" spans="1:23" x14ac:dyDescent="0.2">
      <c r="A50" s="41" t="s">
        <v>176</v>
      </c>
      <c r="B50" s="136" t="s">
        <v>177</v>
      </c>
      <c r="C50" s="137"/>
      <c r="D50" s="137"/>
      <c r="E50" s="137"/>
      <c r="F50" s="137"/>
      <c r="G50" s="137"/>
      <c r="H50" s="137"/>
      <c r="I50" s="138"/>
      <c r="J50" s="11">
        <v>6</v>
      </c>
      <c r="K50" s="11">
        <v>2</v>
      </c>
      <c r="L50" s="11">
        <v>1</v>
      </c>
      <c r="M50" s="11">
        <v>0</v>
      </c>
      <c r="N50" s="18">
        <f t="shared" si="6"/>
        <v>3</v>
      </c>
      <c r="O50" s="19">
        <f t="shared" si="7"/>
        <v>8</v>
      </c>
      <c r="P50" s="19">
        <f t="shared" si="8"/>
        <v>11</v>
      </c>
      <c r="Q50" s="23" t="s">
        <v>32</v>
      </c>
      <c r="R50" s="11"/>
      <c r="S50" s="24"/>
      <c r="T50" s="11" t="s">
        <v>95</v>
      </c>
    </row>
    <row r="51" spans="1:23" x14ac:dyDescent="0.2">
      <c r="A51" s="41" t="s">
        <v>178</v>
      </c>
      <c r="B51" s="136" t="s">
        <v>179</v>
      </c>
      <c r="C51" s="137"/>
      <c r="D51" s="137"/>
      <c r="E51" s="137"/>
      <c r="F51" s="137"/>
      <c r="G51" s="137"/>
      <c r="H51" s="137"/>
      <c r="I51" s="138"/>
      <c r="J51" s="11">
        <v>6</v>
      </c>
      <c r="K51" s="11">
        <v>2</v>
      </c>
      <c r="L51" s="11">
        <v>1</v>
      </c>
      <c r="M51" s="11">
        <v>0</v>
      </c>
      <c r="N51" s="18">
        <f t="shared" si="6"/>
        <v>3</v>
      </c>
      <c r="O51" s="19">
        <f t="shared" si="7"/>
        <v>8</v>
      </c>
      <c r="P51" s="19">
        <f t="shared" si="8"/>
        <v>11</v>
      </c>
      <c r="Q51" s="23" t="s">
        <v>32</v>
      </c>
      <c r="R51" s="11"/>
      <c r="S51" s="24"/>
      <c r="T51" s="11" t="s">
        <v>95</v>
      </c>
    </row>
    <row r="52" spans="1:23" ht="24.75" customHeight="1" x14ac:dyDescent="0.2">
      <c r="A52" s="30" t="s">
        <v>180</v>
      </c>
      <c r="B52" s="136" t="s">
        <v>181</v>
      </c>
      <c r="C52" s="137"/>
      <c r="D52" s="137"/>
      <c r="E52" s="137"/>
      <c r="F52" s="137"/>
      <c r="G52" s="137"/>
      <c r="H52" s="137"/>
      <c r="I52" s="138"/>
      <c r="J52" s="11">
        <v>6</v>
      </c>
      <c r="K52" s="11">
        <v>2</v>
      </c>
      <c r="L52" s="11">
        <v>1</v>
      </c>
      <c r="M52" s="11">
        <v>0</v>
      </c>
      <c r="N52" s="18">
        <f>K52+L52+M52</f>
        <v>3</v>
      </c>
      <c r="O52" s="19">
        <f>P52-N52</f>
        <v>8</v>
      </c>
      <c r="P52" s="19">
        <f>ROUND(PRODUCT(J52,25)/14,0)</f>
        <v>11</v>
      </c>
      <c r="Q52" s="23" t="s">
        <v>32</v>
      </c>
      <c r="R52" s="11"/>
      <c r="S52" s="24"/>
      <c r="T52" s="11" t="s">
        <v>95</v>
      </c>
    </row>
    <row r="53" spans="1:23" x14ac:dyDescent="0.2">
      <c r="A53" s="20" t="s">
        <v>25</v>
      </c>
      <c r="B53" s="117"/>
      <c r="C53" s="118"/>
      <c r="D53" s="118"/>
      <c r="E53" s="118"/>
      <c r="F53" s="118"/>
      <c r="G53" s="118"/>
      <c r="H53" s="118"/>
      <c r="I53" s="119"/>
      <c r="J53" s="20">
        <f t="shared" ref="J53:P53" si="9">SUM(J48:J52)</f>
        <v>30</v>
      </c>
      <c r="K53" s="20">
        <f t="shared" si="9"/>
        <v>10</v>
      </c>
      <c r="L53" s="20">
        <f t="shared" si="9"/>
        <v>5</v>
      </c>
      <c r="M53" s="20">
        <f t="shared" si="9"/>
        <v>0</v>
      </c>
      <c r="N53" s="20">
        <f t="shared" si="9"/>
        <v>15</v>
      </c>
      <c r="O53" s="20">
        <f t="shared" si="9"/>
        <v>40</v>
      </c>
      <c r="P53" s="20">
        <f t="shared" si="9"/>
        <v>55</v>
      </c>
      <c r="Q53" s="20">
        <f>COUNTIF(Q48:Q52,"E")</f>
        <v>5</v>
      </c>
      <c r="R53" s="20">
        <f>COUNTIF(R48:R52,"C")</f>
        <v>0</v>
      </c>
      <c r="S53" s="20">
        <f>COUNTIF(S48:S52,"VP")</f>
        <v>0</v>
      </c>
      <c r="T53" s="42">
        <f>COUNTA(T48:T52)</f>
        <v>5</v>
      </c>
      <c r="U53" s="84" t="str">
        <f>IF(Q53&gt;=SUM(R53:S53),"Corect","E trebuie să fie cel puțin egal cu C+VP")</f>
        <v>Corect</v>
      </c>
      <c r="V53" s="85"/>
      <c r="W53" s="85"/>
    </row>
    <row r="54" spans="1:23" x14ac:dyDescent="0.2">
      <c r="A54" s="56"/>
      <c r="B54" s="56"/>
      <c r="C54" s="56"/>
      <c r="D54" s="56"/>
      <c r="E54" s="56"/>
      <c r="F54" s="56"/>
      <c r="G54" s="56"/>
      <c r="H54" s="56"/>
      <c r="I54" s="56"/>
      <c r="J54" s="56"/>
      <c r="K54" s="56"/>
      <c r="L54" s="56"/>
      <c r="M54" s="56"/>
      <c r="N54" s="56"/>
      <c r="O54" s="56"/>
      <c r="P54" s="56"/>
      <c r="Q54" s="56"/>
      <c r="R54" s="56"/>
      <c r="S54" s="56"/>
      <c r="T54" s="57"/>
    </row>
    <row r="55" spans="1:23" x14ac:dyDescent="0.2">
      <c r="A55" s="56"/>
      <c r="B55" s="56"/>
      <c r="C55" s="56"/>
      <c r="D55" s="56"/>
      <c r="E55" s="56"/>
      <c r="F55" s="56"/>
      <c r="G55" s="56"/>
      <c r="H55" s="56"/>
      <c r="I55" s="56"/>
      <c r="J55" s="56"/>
      <c r="K55" s="56"/>
      <c r="L55" s="56"/>
      <c r="M55" s="56"/>
      <c r="N55" s="56"/>
      <c r="O55" s="56"/>
      <c r="P55" s="56"/>
      <c r="Q55" s="56"/>
      <c r="R55" s="56"/>
      <c r="S55" s="56"/>
      <c r="T55" s="57"/>
    </row>
    <row r="56" spans="1:23" ht="11.25" customHeight="1" x14ac:dyDescent="0.2"/>
    <row r="57" spans="1:23" ht="18" customHeight="1" x14ac:dyDescent="0.2">
      <c r="A57" s="66" t="s">
        <v>44</v>
      </c>
      <c r="B57" s="66"/>
      <c r="C57" s="66"/>
      <c r="D57" s="66"/>
      <c r="E57" s="66"/>
      <c r="F57" s="66"/>
      <c r="G57" s="66"/>
      <c r="H57" s="66"/>
      <c r="I57" s="66"/>
      <c r="J57" s="66"/>
      <c r="K57" s="66"/>
      <c r="L57" s="66"/>
      <c r="M57" s="66"/>
      <c r="N57" s="66"/>
      <c r="O57" s="66"/>
      <c r="P57" s="66"/>
      <c r="Q57" s="66"/>
      <c r="R57" s="66"/>
      <c r="S57" s="66"/>
      <c r="T57" s="66"/>
    </row>
    <row r="58" spans="1:23" ht="17.25" customHeight="1" x14ac:dyDescent="0.2">
      <c r="A58" s="115" t="s">
        <v>27</v>
      </c>
      <c r="B58" s="130" t="s">
        <v>26</v>
      </c>
      <c r="C58" s="131"/>
      <c r="D58" s="131"/>
      <c r="E58" s="131"/>
      <c r="F58" s="131"/>
      <c r="G58" s="131"/>
      <c r="H58" s="131"/>
      <c r="I58" s="132"/>
      <c r="J58" s="108" t="s">
        <v>40</v>
      </c>
      <c r="K58" s="110" t="s">
        <v>24</v>
      </c>
      <c r="L58" s="111"/>
      <c r="M58" s="112"/>
      <c r="N58" s="110" t="s">
        <v>41</v>
      </c>
      <c r="O58" s="113"/>
      <c r="P58" s="114"/>
      <c r="Q58" s="110" t="s">
        <v>23</v>
      </c>
      <c r="R58" s="111"/>
      <c r="S58" s="112"/>
      <c r="T58" s="139" t="s">
        <v>22</v>
      </c>
    </row>
    <row r="59" spans="1:23" ht="13.5" customHeight="1" x14ac:dyDescent="0.2">
      <c r="A59" s="116"/>
      <c r="B59" s="133"/>
      <c r="C59" s="134"/>
      <c r="D59" s="134"/>
      <c r="E59" s="134"/>
      <c r="F59" s="134"/>
      <c r="G59" s="134"/>
      <c r="H59" s="134"/>
      <c r="I59" s="135"/>
      <c r="J59" s="109"/>
      <c r="K59" s="5" t="s">
        <v>28</v>
      </c>
      <c r="L59" s="5" t="s">
        <v>29</v>
      </c>
      <c r="M59" s="5" t="s">
        <v>30</v>
      </c>
      <c r="N59" s="5" t="s">
        <v>34</v>
      </c>
      <c r="O59" s="5" t="s">
        <v>7</v>
      </c>
      <c r="P59" s="5" t="s">
        <v>31</v>
      </c>
      <c r="Q59" s="5" t="s">
        <v>32</v>
      </c>
      <c r="R59" s="5" t="s">
        <v>28</v>
      </c>
      <c r="S59" s="5" t="s">
        <v>33</v>
      </c>
      <c r="T59" s="109"/>
    </row>
    <row r="60" spans="1:23" ht="12.75" customHeight="1" x14ac:dyDescent="0.2">
      <c r="A60" s="41" t="s">
        <v>213</v>
      </c>
      <c r="B60" s="105" t="s">
        <v>212</v>
      </c>
      <c r="C60" s="106"/>
      <c r="D60" s="106"/>
      <c r="E60" s="106"/>
      <c r="F60" s="106"/>
      <c r="G60" s="106"/>
      <c r="H60" s="106"/>
      <c r="I60" s="107"/>
      <c r="J60" s="11">
        <v>7</v>
      </c>
      <c r="K60" s="11">
        <v>2</v>
      </c>
      <c r="L60" s="11">
        <v>1</v>
      </c>
      <c r="M60" s="11">
        <v>0</v>
      </c>
      <c r="N60" s="18">
        <f>K60+L60+M60</f>
        <v>3</v>
      </c>
      <c r="O60" s="19">
        <f>P60-N60</f>
        <v>10</v>
      </c>
      <c r="P60" s="19">
        <f>ROUND(PRODUCT(J60,25)/14,0)</f>
        <v>13</v>
      </c>
      <c r="Q60" s="23" t="s">
        <v>32</v>
      </c>
      <c r="R60" s="11"/>
      <c r="S60" s="24"/>
      <c r="T60" s="11" t="s">
        <v>96</v>
      </c>
    </row>
    <row r="61" spans="1:23" x14ac:dyDescent="0.2">
      <c r="A61" s="41" t="s">
        <v>182</v>
      </c>
      <c r="B61" s="105" t="s">
        <v>183</v>
      </c>
      <c r="C61" s="106"/>
      <c r="D61" s="106"/>
      <c r="E61" s="106"/>
      <c r="F61" s="106"/>
      <c r="G61" s="106"/>
      <c r="H61" s="106"/>
      <c r="I61" s="107"/>
      <c r="J61" s="11">
        <v>7</v>
      </c>
      <c r="K61" s="11">
        <v>2</v>
      </c>
      <c r="L61" s="11">
        <v>1</v>
      </c>
      <c r="M61" s="11">
        <v>0</v>
      </c>
      <c r="N61" s="18">
        <f t="shared" ref="N61:N64" si="10">K61+L61+M61</f>
        <v>3</v>
      </c>
      <c r="O61" s="19">
        <f t="shared" ref="O61:O64" si="11">P61-N61</f>
        <v>10</v>
      </c>
      <c r="P61" s="19">
        <f t="shared" ref="P61:P64" si="12">ROUND(PRODUCT(J61,25)/14,0)</f>
        <v>13</v>
      </c>
      <c r="Q61" s="23" t="s">
        <v>32</v>
      </c>
      <c r="R61" s="11"/>
      <c r="S61" s="24"/>
      <c r="T61" s="11" t="s">
        <v>95</v>
      </c>
    </row>
    <row r="62" spans="1:23" ht="25.5" customHeight="1" x14ac:dyDescent="0.2">
      <c r="A62" s="41" t="s">
        <v>184</v>
      </c>
      <c r="B62" s="105" t="s">
        <v>185</v>
      </c>
      <c r="C62" s="106"/>
      <c r="D62" s="106"/>
      <c r="E62" s="106"/>
      <c r="F62" s="106"/>
      <c r="G62" s="106"/>
      <c r="H62" s="106"/>
      <c r="I62" s="107"/>
      <c r="J62" s="11">
        <v>6</v>
      </c>
      <c r="K62" s="11">
        <v>2</v>
      </c>
      <c r="L62" s="11">
        <v>1</v>
      </c>
      <c r="M62" s="11">
        <v>0</v>
      </c>
      <c r="N62" s="18">
        <f t="shared" si="10"/>
        <v>3</v>
      </c>
      <c r="O62" s="19">
        <f t="shared" si="11"/>
        <v>8</v>
      </c>
      <c r="P62" s="19">
        <f t="shared" si="12"/>
        <v>11</v>
      </c>
      <c r="Q62" s="23" t="s">
        <v>32</v>
      </c>
      <c r="R62" s="11"/>
      <c r="S62" s="24"/>
      <c r="T62" s="11" t="s">
        <v>95</v>
      </c>
    </row>
    <row r="63" spans="1:23" x14ac:dyDescent="0.2">
      <c r="A63" s="41" t="s">
        <v>186</v>
      </c>
      <c r="B63" s="105" t="s">
        <v>187</v>
      </c>
      <c r="C63" s="106"/>
      <c r="D63" s="106"/>
      <c r="E63" s="106"/>
      <c r="F63" s="106"/>
      <c r="G63" s="106"/>
      <c r="H63" s="106"/>
      <c r="I63" s="107"/>
      <c r="J63" s="11">
        <v>6</v>
      </c>
      <c r="K63" s="11">
        <v>2</v>
      </c>
      <c r="L63" s="11">
        <v>1</v>
      </c>
      <c r="M63" s="11">
        <v>0</v>
      </c>
      <c r="N63" s="18">
        <f t="shared" si="10"/>
        <v>3</v>
      </c>
      <c r="O63" s="19">
        <f t="shared" si="11"/>
        <v>8</v>
      </c>
      <c r="P63" s="19">
        <f t="shared" si="12"/>
        <v>11</v>
      </c>
      <c r="Q63" s="23" t="s">
        <v>32</v>
      </c>
      <c r="R63" s="11"/>
      <c r="S63" s="24"/>
      <c r="T63" s="11" t="s">
        <v>95</v>
      </c>
    </row>
    <row r="64" spans="1:23" x14ac:dyDescent="0.2">
      <c r="A64" s="41" t="s">
        <v>188</v>
      </c>
      <c r="B64" s="105" t="s">
        <v>189</v>
      </c>
      <c r="C64" s="106"/>
      <c r="D64" s="106"/>
      <c r="E64" s="106"/>
      <c r="F64" s="106"/>
      <c r="G64" s="106"/>
      <c r="H64" s="106"/>
      <c r="I64" s="107"/>
      <c r="J64" s="11">
        <v>4</v>
      </c>
      <c r="K64" s="11">
        <v>0</v>
      </c>
      <c r="L64" s="11">
        <v>2</v>
      </c>
      <c r="M64" s="11">
        <v>0</v>
      </c>
      <c r="N64" s="18">
        <f t="shared" si="10"/>
        <v>2</v>
      </c>
      <c r="O64" s="19">
        <f t="shared" si="11"/>
        <v>5</v>
      </c>
      <c r="P64" s="19">
        <f t="shared" si="12"/>
        <v>7</v>
      </c>
      <c r="Q64" s="23"/>
      <c r="R64" s="11" t="s">
        <v>28</v>
      </c>
      <c r="S64" s="24"/>
      <c r="T64" s="11" t="s">
        <v>95</v>
      </c>
    </row>
    <row r="65" spans="1:23" x14ac:dyDescent="0.2">
      <c r="A65" s="20" t="s">
        <v>25</v>
      </c>
      <c r="B65" s="117"/>
      <c r="C65" s="118"/>
      <c r="D65" s="118"/>
      <c r="E65" s="118"/>
      <c r="F65" s="118"/>
      <c r="G65" s="118"/>
      <c r="H65" s="118"/>
      <c r="I65" s="119"/>
      <c r="J65" s="20">
        <f t="shared" ref="J65:P65" si="13">SUM(J60:J64)</f>
        <v>30</v>
      </c>
      <c r="K65" s="20">
        <f t="shared" si="13"/>
        <v>8</v>
      </c>
      <c r="L65" s="20">
        <f t="shared" si="13"/>
        <v>6</v>
      </c>
      <c r="M65" s="20">
        <f t="shared" si="13"/>
        <v>0</v>
      </c>
      <c r="N65" s="20">
        <f t="shared" si="13"/>
        <v>14</v>
      </c>
      <c r="O65" s="20">
        <f t="shared" si="13"/>
        <v>41</v>
      </c>
      <c r="P65" s="20">
        <f t="shared" si="13"/>
        <v>55</v>
      </c>
      <c r="Q65" s="20">
        <f>COUNTIF(Q60:Q64,"E")</f>
        <v>4</v>
      </c>
      <c r="R65" s="20">
        <f>COUNTIF(R60:R64,"C")</f>
        <v>1</v>
      </c>
      <c r="S65" s="20">
        <f>COUNTIF(S60:S64,"VP")</f>
        <v>0</v>
      </c>
      <c r="T65" s="42">
        <f>COUNTA(T60:T64)</f>
        <v>5</v>
      </c>
      <c r="U65" s="84" t="str">
        <f>IF(Q65&gt;=SUM(R65:S65),"Corect","E trebuie să fie cel puțin egal cu C+VP")</f>
        <v>Corect</v>
      </c>
      <c r="V65" s="85"/>
      <c r="W65" s="85"/>
    </row>
    <row r="66" spans="1:23" ht="21.75" customHeight="1" x14ac:dyDescent="0.2"/>
    <row r="67" spans="1:23" ht="18.75" customHeight="1" x14ac:dyDescent="0.2"/>
    <row r="68" spans="1:23" ht="15" customHeight="1" x14ac:dyDescent="0.2">
      <c r="A68" s="66" t="s">
        <v>45</v>
      </c>
      <c r="B68" s="66"/>
      <c r="C68" s="66"/>
      <c r="D68" s="66"/>
      <c r="E68" s="66"/>
      <c r="F68" s="66"/>
      <c r="G68" s="66"/>
      <c r="H68" s="66"/>
      <c r="I68" s="66"/>
      <c r="J68" s="66"/>
      <c r="K68" s="66"/>
      <c r="L68" s="66"/>
      <c r="M68" s="66"/>
      <c r="N68" s="66"/>
      <c r="O68" s="66"/>
      <c r="P68" s="66"/>
      <c r="Q68" s="66"/>
      <c r="R68" s="66"/>
      <c r="S68" s="66"/>
      <c r="T68" s="66"/>
    </row>
    <row r="69" spans="1:23" ht="13.5" customHeight="1" x14ac:dyDescent="0.2">
      <c r="A69" s="115" t="s">
        <v>27</v>
      </c>
      <c r="B69" s="130" t="s">
        <v>26</v>
      </c>
      <c r="C69" s="131"/>
      <c r="D69" s="131"/>
      <c r="E69" s="131"/>
      <c r="F69" s="131"/>
      <c r="G69" s="131"/>
      <c r="H69" s="131"/>
      <c r="I69" s="132"/>
      <c r="J69" s="108" t="s">
        <v>40</v>
      </c>
      <c r="K69" s="110" t="s">
        <v>24</v>
      </c>
      <c r="L69" s="111"/>
      <c r="M69" s="112"/>
      <c r="N69" s="110" t="s">
        <v>41</v>
      </c>
      <c r="O69" s="113"/>
      <c r="P69" s="114"/>
      <c r="Q69" s="110" t="s">
        <v>23</v>
      </c>
      <c r="R69" s="111"/>
      <c r="S69" s="112"/>
      <c r="T69" s="139" t="s">
        <v>22</v>
      </c>
    </row>
    <row r="70" spans="1:23" x14ac:dyDescent="0.2">
      <c r="A70" s="116"/>
      <c r="B70" s="133"/>
      <c r="C70" s="134"/>
      <c r="D70" s="134"/>
      <c r="E70" s="134"/>
      <c r="F70" s="134"/>
      <c r="G70" s="134"/>
      <c r="H70" s="134"/>
      <c r="I70" s="135"/>
      <c r="J70" s="109"/>
      <c r="K70" s="5" t="s">
        <v>28</v>
      </c>
      <c r="L70" s="5" t="s">
        <v>29</v>
      </c>
      <c r="M70" s="5" t="s">
        <v>30</v>
      </c>
      <c r="N70" s="5" t="s">
        <v>34</v>
      </c>
      <c r="O70" s="5" t="s">
        <v>7</v>
      </c>
      <c r="P70" s="5" t="s">
        <v>31</v>
      </c>
      <c r="Q70" s="5" t="s">
        <v>32</v>
      </c>
      <c r="R70" s="5" t="s">
        <v>28</v>
      </c>
      <c r="S70" s="5" t="s">
        <v>33</v>
      </c>
      <c r="T70" s="109"/>
    </row>
    <row r="71" spans="1:23" ht="27" customHeight="1" x14ac:dyDescent="0.2">
      <c r="A71" s="61" t="s">
        <v>190</v>
      </c>
      <c r="B71" s="105" t="s">
        <v>191</v>
      </c>
      <c r="C71" s="106"/>
      <c r="D71" s="106"/>
      <c r="E71" s="106"/>
      <c r="F71" s="106"/>
      <c r="G71" s="106"/>
      <c r="H71" s="106"/>
      <c r="I71" s="107"/>
      <c r="J71" s="62">
        <v>6</v>
      </c>
      <c r="K71" s="62">
        <v>2</v>
      </c>
      <c r="L71" s="62">
        <v>1</v>
      </c>
      <c r="M71" s="62">
        <v>0</v>
      </c>
      <c r="N71" s="18">
        <f>K71+L71+M71</f>
        <v>3</v>
      </c>
      <c r="O71" s="19">
        <f>P71-N71</f>
        <v>10</v>
      </c>
      <c r="P71" s="19">
        <f>ROUND(PRODUCT(J71,25)/12,0)</f>
        <v>13</v>
      </c>
      <c r="Q71" s="23" t="s">
        <v>32</v>
      </c>
      <c r="R71" s="11"/>
      <c r="S71" s="24"/>
      <c r="T71" s="11" t="s">
        <v>95</v>
      </c>
    </row>
    <row r="72" spans="1:23" x14ac:dyDescent="0.2">
      <c r="A72" s="41" t="s">
        <v>192</v>
      </c>
      <c r="B72" s="105" t="s">
        <v>193</v>
      </c>
      <c r="C72" s="106"/>
      <c r="D72" s="106"/>
      <c r="E72" s="106"/>
      <c r="F72" s="106"/>
      <c r="G72" s="106"/>
      <c r="H72" s="106"/>
      <c r="I72" s="107"/>
      <c r="J72" s="11">
        <v>6</v>
      </c>
      <c r="K72" s="11">
        <v>2</v>
      </c>
      <c r="L72" s="11">
        <v>1</v>
      </c>
      <c r="M72" s="11">
        <v>0</v>
      </c>
      <c r="N72" s="18">
        <f t="shared" ref="N72:N75" si="14">K72+L72+M72</f>
        <v>3</v>
      </c>
      <c r="O72" s="19">
        <f t="shared" ref="O72:O75" si="15">P72-N72</f>
        <v>10</v>
      </c>
      <c r="P72" s="19">
        <f t="shared" ref="P72:P75" si="16">ROUND(PRODUCT(J72,25)/12,0)</f>
        <v>13</v>
      </c>
      <c r="Q72" s="23" t="s">
        <v>32</v>
      </c>
      <c r="R72" s="11"/>
      <c r="S72" s="24"/>
      <c r="T72" s="11" t="s">
        <v>96</v>
      </c>
    </row>
    <row r="73" spans="1:23" x14ac:dyDescent="0.2">
      <c r="A73" s="61" t="s">
        <v>194</v>
      </c>
      <c r="B73" s="105" t="s">
        <v>195</v>
      </c>
      <c r="C73" s="106"/>
      <c r="D73" s="106"/>
      <c r="E73" s="106"/>
      <c r="F73" s="106"/>
      <c r="G73" s="106"/>
      <c r="H73" s="106"/>
      <c r="I73" s="107"/>
      <c r="J73" s="11">
        <v>6</v>
      </c>
      <c r="K73" s="11">
        <v>2</v>
      </c>
      <c r="L73" s="11">
        <v>1</v>
      </c>
      <c r="M73" s="11">
        <v>0</v>
      </c>
      <c r="N73" s="18">
        <f t="shared" si="14"/>
        <v>3</v>
      </c>
      <c r="O73" s="19">
        <f t="shared" si="15"/>
        <v>10</v>
      </c>
      <c r="P73" s="19">
        <f t="shared" si="16"/>
        <v>13</v>
      </c>
      <c r="Q73" s="23" t="s">
        <v>32</v>
      </c>
      <c r="R73" s="11"/>
      <c r="S73" s="24"/>
      <c r="T73" s="11" t="s">
        <v>95</v>
      </c>
    </row>
    <row r="74" spans="1:23" x14ac:dyDescent="0.2">
      <c r="A74" s="41" t="s">
        <v>196</v>
      </c>
      <c r="B74" s="105" t="s">
        <v>197</v>
      </c>
      <c r="C74" s="106"/>
      <c r="D74" s="106"/>
      <c r="E74" s="106"/>
      <c r="F74" s="106"/>
      <c r="G74" s="106"/>
      <c r="H74" s="106"/>
      <c r="I74" s="107"/>
      <c r="J74" s="11">
        <v>8</v>
      </c>
      <c r="K74" s="11">
        <v>2</v>
      </c>
      <c r="L74" s="11">
        <v>1</v>
      </c>
      <c r="M74" s="11">
        <v>0</v>
      </c>
      <c r="N74" s="18">
        <f t="shared" si="14"/>
        <v>3</v>
      </c>
      <c r="O74" s="19">
        <f t="shared" si="15"/>
        <v>14</v>
      </c>
      <c r="P74" s="19">
        <f t="shared" si="16"/>
        <v>17</v>
      </c>
      <c r="Q74" s="23" t="s">
        <v>32</v>
      </c>
      <c r="R74" s="11"/>
      <c r="S74" s="24"/>
      <c r="T74" s="11" t="s">
        <v>95</v>
      </c>
    </row>
    <row r="75" spans="1:23" x14ac:dyDescent="0.2">
      <c r="A75" s="41" t="s">
        <v>198</v>
      </c>
      <c r="B75" s="105" t="s">
        <v>199</v>
      </c>
      <c r="C75" s="106"/>
      <c r="D75" s="106"/>
      <c r="E75" s="106"/>
      <c r="F75" s="106"/>
      <c r="G75" s="106"/>
      <c r="H75" s="106"/>
      <c r="I75" s="107"/>
      <c r="J75" s="11">
        <v>4</v>
      </c>
      <c r="K75" s="11">
        <v>0</v>
      </c>
      <c r="L75" s="11">
        <v>5</v>
      </c>
      <c r="M75" s="11">
        <v>0</v>
      </c>
      <c r="N75" s="18">
        <f t="shared" si="14"/>
        <v>5</v>
      </c>
      <c r="O75" s="19">
        <f t="shared" si="15"/>
        <v>3</v>
      </c>
      <c r="P75" s="19">
        <f t="shared" si="16"/>
        <v>8</v>
      </c>
      <c r="Q75" s="23"/>
      <c r="R75" s="11" t="s">
        <v>28</v>
      </c>
      <c r="S75" s="24"/>
      <c r="T75" s="11" t="s">
        <v>95</v>
      </c>
    </row>
    <row r="76" spans="1:23" x14ac:dyDescent="0.2">
      <c r="A76" s="20" t="s">
        <v>25</v>
      </c>
      <c r="B76" s="117"/>
      <c r="C76" s="118"/>
      <c r="D76" s="118"/>
      <c r="E76" s="118"/>
      <c r="F76" s="118"/>
      <c r="G76" s="118"/>
      <c r="H76" s="118"/>
      <c r="I76" s="119"/>
      <c r="J76" s="20">
        <f t="shared" ref="J76:P76" si="17">SUM(J71:J75)</f>
        <v>30</v>
      </c>
      <c r="K76" s="20">
        <f t="shared" si="17"/>
        <v>8</v>
      </c>
      <c r="L76" s="20">
        <f t="shared" si="17"/>
        <v>9</v>
      </c>
      <c r="M76" s="20">
        <f t="shared" si="17"/>
        <v>0</v>
      </c>
      <c r="N76" s="20">
        <f t="shared" si="17"/>
        <v>17</v>
      </c>
      <c r="O76" s="20">
        <f t="shared" si="17"/>
        <v>47</v>
      </c>
      <c r="P76" s="20">
        <f t="shared" si="17"/>
        <v>64</v>
      </c>
      <c r="Q76" s="20">
        <f>COUNTIF(Q71:Q75,"E")</f>
        <v>4</v>
      </c>
      <c r="R76" s="20">
        <f>COUNTIF(R71:R75,"C")</f>
        <v>1</v>
      </c>
      <c r="S76" s="20">
        <f>COUNTIF(S71:S75,"VP")</f>
        <v>0</v>
      </c>
      <c r="T76" s="42">
        <f>COUNTA(T71:T75)</f>
        <v>5</v>
      </c>
      <c r="U76" s="84" t="str">
        <f>IF(Q76&gt;=SUM(R76:S76),"Corect","E trebuie să fie cel puțin egal cu C+VP")</f>
        <v>Corect</v>
      </c>
      <c r="V76" s="85"/>
      <c r="W76" s="85"/>
    </row>
    <row r="77" spans="1:23" x14ac:dyDescent="0.2">
      <c r="A77" s="56"/>
      <c r="B77" s="56"/>
      <c r="C77" s="56"/>
      <c r="D77" s="56"/>
      <c r="E77" s="56"/>
      <c r="F77" s="56"/>
      <c r="G77" s="56"/>
      <c r="H77" s="56"/>
      <c r="I77" s="56"/>
      <c r="J77" s="56"/>
      <c r="K77" s="56"/>
      <c r="L77" s="56"/>
      <c r="M77" s="56"/>
      <c r="N77" s="56"/>
      <c r="O77" s="56"/>
      <c r="P77" s="56"/>
      <c r="Q77" s="56"/>
      <c r="R77" s="56"/>
      <c r="S77" s="56"/>
      <c r="T77" s="57"/>
    </row>
    <row r="78" spans="1:23" hidden="1" x14ac:dyDescent="0.2">
      <c r="A78" s="56"/>
      <c r="B78" s="56"/>
      <c r="C78" s="56"/>
      <c r="D78" s="56"/>
      <c r="E78" s="56"/>
      <c r="F78" s="56"/>
      <c r="G78" s="56"/>
      <c r="H78" s="56"/>
      <c r="I78" s="56"/>
      <c r="J78" s="56"/>
      <c r="K78" s="56"/>
      <c r="L78" s="56"/>
      <c r="M78" s="56"/>
      <c r="N78" s="56"/>
      <c r="O78" s="56"/>
      <c r="P78" s="56"/>
      <c r="Q78" s="56"/>
      <c r="R78" s="56"/>
      <c r="S78" s="56"/>
      <c r="T78" s="57"/>
    </row>
    <row r="79" spans="1:23" ht="19.5" customHeight="1" x14ac:dyDescent="0.2">
      <c r="A79" s="120" t="s">
        <v>46</v>
      </c>
      <c r="B79" s="120"/>
      <c r="C79" s="120"/>
      <c r="D79" s="120"/>
      <c r="E79" s="120"/>
      <c r="F79" s="120"/>
      <c r="G79" s="120"/>
      <c r="H79" s="120"/>
      <c r="I79" s="120"/>
      <c r="J79" s="120"/>
      <c r="K79" s="120"/>
      <c r="L79" s="120"/>
      <c r="M79" s="120"/>
      <c r="N79" s="120"/>
      <c r="O79" s="120"/>
      <c r="P79" s="120"/>
      <c r="Q79" s="120"/>
      <c r="R79" s="120"/>
      <c r="S79" s="120"/>
      <c r="T79" s="120"/>
    </row>
    <row r="80" spans="1:23" ht="27.75" customHeight="1" x14ac:dyDescent="0.2">
      <c r="A80" s="115" t="s">
        <v>27</v>
      </c>
      <c r="B80" s="130" t="s">
        <v>26</v>
      </c>
      <c r="C80" s="131"/>
      <c r="D80" s="131"/>
      <c r="E80" s="131"/>
      <c r="F80" s="131"/>
      <c r="G80" s="131"/>
      <c r="H80" s="131"/>
      <c r="I80" s="132"/>
      <c r="J80" s="108" t="s">
        <v>40</v>
      </c>
      <c r="K80" s="67" t="s">
        <v>24</v>
      </c>
      <c r="L80" s="67"/>
      <c r="M80" s="67"/>
      <c r="N80" s="67" t="s">
        <v>41</v>
      </c>
      <c r="O80" s="68"/>
      <c r="P80" s="68"/>
      <c r="Q80" s="67" t="s">
        <v>23</v>
      </c>
      <c r="R80" s="67"/>
      <c r="S80" s="67"/>
      <c r="T80" s="67" t="s">
        <v>22</v>
      </c>
    </row>
    <row r="81" spans="1:20" ht="12.75" customHeight="1" x14ac:dyDescent="0.2">
      <c r="A81" s="116"/>
      <c r="B81" s="133"/>
      <c r="C81" s="134"/>
      <c r="D81" s="134"/>
      <c r="E81" s="134"/>
      <c r="F81" s="134"/>
      <c r="G81" s="134"/>
      <c r="H81" s="134"/>
      <c r="I81" s="135"/>
      <c r="J81" s="109"/>
      <c r="K81" s="5" t="s">
        <v>28</v>
      </c>
      <c r="L81" s="5" t="s">
        <v>29</v>
      </c>
      <c r="M81" s="5" t="s">
        <v>30</v>
      </c>
      <c r="N81" s="5" t="s">
        <v>34</v>
      </c>
      <c r="O81" s="5" t="s">
        <v>7</v>
      </c>
      <c r="P81" s="5" t="s">
        <v>31</v>
      </c>
      <c r="Q81" s="5" t="s">
        <v>32</v>
      </c>
      <c r="R81" s="5" t="s">
        <v>28</v>
      </c>
      <c r="S81" s="5" t="s">
        <v>33</v>
      </c>
      <c r="T81" s="67"/>
    </row>
    <row r="82" spans="1:20" hidden="1" x14ac:dyDescent="0.2">
      <c r="A82" s="161" t="s">
        <v>92</v>
      </c>
      <c r="B82" s="162"/>
      <c r="C82" s="162"/>
      <c r="D82" s="162"/>
      <c r="E82" s="162"/>
      <c r="F82" s="162"/>
      <c r="G82" s="162"/>
      <c r="H82" s="162"/>
      <c r="I82" s="162"/>
      <c r="J82" s="162"/>
      <c r="K82" s="162"/>
      <c r="L82" s="162"/>
      <c r="M82" s="162"/>
      <c r="N82" s="162"/>
      <c r="O82" s="162"/>
      <c r="P82" s="162"/>
      <c r="Q82" s="162"/>
      <c r="R82" s="162"/>
      <c r="S82" s="162"/>
      <c r="T82" s="163"/>
    </row>
    <row r="83" spans="1:20" ht="12.75" hidden="1" customHeight="1" x14ac:dyDescent="0.2">
      <c r="A83" s="30"/>
      <c r="B83" s="183"/>
      <c r="C83" s="184"/>
      <c r="D83" s="184"/>
      <c r="E83" s="184"/>
      <c r="F83" s="184"/>
      <c r="G83" s="184"/>
      <c r="H83" s="184"/>
      <c r="I83" s="185"/>
      <c r="J83" s="25">
        <v>0</v>
      </c>
      <c r="K83" s="25">
        <v>0</v>
      </c>
      <c r="L83" s="25">
        <v>0</v>
      </c>
      <c r="M83" s="25">
        <v>0</v>
      </c>
      <c r="N83" s="19">
        <f>K83+L83+M83</f>
        <v>0</v>
      </c>
      <c r="O83" s="19">
        <f>P83-N83</f>
        <v>0</v>
      </c>
      <c r="P83" s="19">
        <f>ROUND(PRODUCT(J83,25)/14,0)</f>
        <v>0</v>
      </c>
      <c r="Q83" s="25"/>
      <c r="R83" s="25"/>
      <c r="S83" s="26"/>
      <c r="T83" s="11"/>
    </row>
    <row r="84" spans="1:20" ht="12.75" hidden="1" customHeight="1" x14ac:dyDescent="0.2">
      <c r="A84" s="30"/>
      <c r="B84" s="183"/>
      <c r="C84" s="184"/>
      <c r="D84" s="184"/>
      <c r="E84" s="184"/>
      <c r="F84" s="184"/>
      <c r="G84" s="184"/>
      <c r="H84" s="184"/>
      <c r="I84" s="185"/>
      <c r="J84" s="25">
        <v>0</v>
      </c>
      <c r="K84" s="25">
        <v>0</v>
      </c>
      <c r="L84" s="25">
        <v>0</v>
      </c>
      <c r="M84" s="25">
        <v>0</v>
      </c>
      <c r="N84" s="19">
        <f t="shared" ref="N84:N97" si="18">K84+L84+M84</f>
        <v>0</v>
      </c>
      <c r="O84" s="19">
        <f t="shared" ref="O84:O97" si="19">P84-N84</f>
        <v>0</v>
      </c>
      <c r="P84" s="19">
        <f t="shared" ref="P84:P95" si="20">ROUND(PRODUCT(J84,25)/14,0)</f>
        <v>0</v>
      </c>
      <c r="Q84" s="25"/>
      <c r="R84" s="25"/>
      <c r="S84" s="26"/>
      <c r="T84" s="11"/>
    </row>
    <row r="85" spans="1:20" hidden="1" x14ac:dyDescent="0.2">
      <c r="A85" s="30"/>
      <c r="B85" s="183"/>
      <c r="C85" s="184"/>
      <c r="D85" s="184"/>
      <c r="E85" s="184"/>
      <c r="F85" s="184"/>
      <c r="G85" s="184"/>
      <c r="H85" s="184"/>
      <c r="I85" s="185"/>
      <c r="J85" s="25">
        <v>0</v>
      </c>
      <c r="K85" s="25">
        <v>0</v>
      </c>
      <c r="L85" s="25">
        <v>0</v>
      </c>
      <c r="M85" s="25">
        <v>0</v>
      </c>
      <c r="N85" s="19">
        <f t="shared" ref="N85:N87" si="21">K85+L85+M85</f>
        <v>0</v>
      </c>
      <c r="O85" s="19">
        <f t="shared" ref="O85:O87" si="22">P85-N85</f>
        <v>0</v>
      </c>
      <c r="P85" s="19">
        <f t="shared" ref="P85:P87" si="23">ROUND(PRODUCT(J85,25)/14,0)</f>
        <v>0</v>
      </c>
      <c r="Q85" s="25"/>
      <c r="R85" s="25"/>
      <c r="S85" s="26"/>
      <c r="T85" s="11"/>
    </row>
    <row r="86" spans="1:20" hidden="1" x14ac:dyDescent="0.2">
      <c r="A86" s="30"/>
      <c r="B86" s="183"/>
      <c r="C86" s="184"/>
      <c r="D86" s="184"/>
      <c r="E86" s="184"/>
      <c r="F86" s="184"/>
      <c r="G86" s="184"/>
      <c r="H86" s="184"/>
      <c r="I86" s="185"/>
      <c r="J86" s="25">
        <v>0</v>
      </c>
      <c r="K86" s="25">
        <v>0</v>
      </c>
      <c r="L86" s="25">
        <v>0</v>
      </c>
      <c r="M86" s="25">
        <v>0</v>
      </c>
      <c r="N86" s="19">
        <f t="shared" si="21"/>
        <v>0</v>
      </c>
      <c r="O86" s="19">
        <f t="shared" si="22"/>
        <v>0</v>
      </c>
      <c r="P86" s="19">
        <f t="shared" si="23"/>
        <v>0</v>
      </c>
      <c r="Q86" s="25"/>
      <c r="R86" s="25"/>
      <c r="S86" s="26"/>
      <c r="T86" s="11"/>
    </row>
    <row r="87" spans="1:20" hidden="1" x14ac:dyDescent="0.2">
      <c r="A87" s="30"/>
      <c r="B87" s="183"/>
      <c r="C87" s="184"/>
      <c r="D87" s="184"/>
      <c r="E87" s="184"/>
      <c r="F87" s="184"/>
      <c r="G87" s="184"/>
      <c r="H87" s="184"/>
      <c r="I87" s="185"/>
      <c r="J87" s="25">
        <v>0</v>
      </c>
      <c r="K87" s="25">
        <v>0</v>
      </c>
      <c r="L87" s="25">
        <v>0</v>
      </c>
      <c r="M87" s="25">
        <v>0</v>
      </c>
      <c r="N87" s="19">
        <f t="shared" si="21"/>
        <v>0</v>
      </c>
      <c r="O87" s="19">
        <f t="shared" si="22"/>
        <v>0</v>
      </c>
      <c r="P87" s="19">
        <f t="shared" si="23"/>
        <v>0</v>
      </c>
      <c r="Q87" s="25"/>
      <c r="R87" s="25"/>
      <c r="S87" s="26"/>
      <c r="T87" s="11"/>
    </row>
    <row r="88" spans="1:20" hidden="1" x14ac:dyDescent="0.2">
      <c r="A88" s="30"/>
      <c r="B88" s="183"/>
      <c r="C88" s="184"/>
      <c r="D88" s="184"/>
      <c r="E88" s="184"/>
      <c r="F88" s="184"/>
      <c r="G88" s="184"/>
      <c r="H88" s="184"/>
      <c r="I88" s="185"/>
      <c r="J88" s="25">
        <v>0</v>
      </c>
      <c r="K88" s="25">
        <v>0</v>
      </c>
      <c r="L88" s="25">
        <v>0</v>
      </c>
      <c r="M88" s="25">
        <v>0</v>
      </c>
      <c r="N88" s="19">
        <f>K88+L88+M88</f>
        <v>0</v>
      </c>
      <c r="O88" s="19">
        <f>P88-N88</f>
        <v>0</v>
      </c>
      <c r="P88" s="19">
        <f>ROUND(PRODUCT(J88,25)/14,0)</f>
        <v>0</v>
      </c>
      <c r="Q88" s="25"/>
      <c r="R88" s="25"/>
      <c r="S88" s="26"/>
      <c r="T88" s="11"/>
    </row>
    <row r="89" spans="1:20" hidden="1" x14ac:dyDescent="0.2">
      <c r="A89" s="186" t="s">
        <v>93</v>
      </c>
      <c r="B89" s="187"/>
      <c r="C89" s="187"/>
      <c r="D89" s="187"/>
      <c r="E89" s="187"/>
      <c r="F89" s="187"/>
      <c r="G89" s="187"/>
      <c r="H89" s="187"/>
      <c r="I89" s="187"/>
      <c r="J89" s="187"/>
      <c r="K89" s="187"/>
      <c r="L89" s="187"/>
      <c r="M89" s="187"/>
      <c r="N89" s="187"/>
      <c r="O89" s="187"/>
      <c r="P89" s="187"/>
      <c r="Q89" s="187"/>
      <c r="R89" s="187"/>
      <c r="S89" s="187"/>
      <c r="T89" s="188"/>
    </row>
    <row r="90" spans="1:20" hidden="1" x14ac:dyDescent="0.2">
      <c r="A90" s="30"/>
      <c r="B90" s="183"/>
      <c r="C90" s="184"/>
      <c r="D90" s="184"/>
      <c r="E90" s="184"/>
      <c r="F90" s="184"/>
      <c r="G90" s="184"/>
      <c r="H90" s="184"/>
      <c r="I90" s="185"/>
      <c r="J90" s="25">
        <v>0</v>
      </c>
      <c r="K90" s="25">
        <v>0</v>
      </c>
      <c r="L90" s="25">
        <v>0</v>
      </c>
      <c r="M90" s="25">
        <v>0</v>
      </c>
      <c r="N90" s="19">
        <f t="shared" si="18"/>
        <v>0</v>
      </c>
      <c r="O90" s="19">
        <f t="shared" si="19"/>
        <v>0</v>
      </c>
      <c r="P90" s="19">
        <f t="shared" si="20"/>
        <v>0</v>
      </c>
      <c r="Q90" s="25"/>
      <c r="R90" s="25"/>
      <c r="S90" s="26"/>
      <c r="T90" s="11"/>
    </row>
    <row r="91" spans="1:20" hidden="1" x14ac:dyDescent="0.2">
      <c r="A91" s="30"/>
      <c r="B91" s="183"/>
      <c r="C91" s="184"/>
      <c r="D91" s="184"/>
      <c r="E91" s="184"/>
      <c r="F91" s="184"/>
      <c r="G91" s="184"/>
      <c r="H91" s="184"/>
      <c r="I91" s="185"/>
      <c r="J91" s="25">
        <v>0</v>
      </c>
      <c r="K91" s="25">
        <v>0</v>
      </c>
      <c r="L91" s="25">
        <v>0</v>
      </c>
      <c r="M91" s="25">
        <v>0</v>
      </c>
      <c r="N91" s="19">
        <f t="shared" ref="N91:N93" si="24">K91+L91+M91</f>
        <v>0</v>
      </c>
      <c r="O91" s="19">
        <f t="shared" ref="O91:O93" si="25">P91-N91</f>
        <v>0</v>
      </c>
      <c r="P91" s="19">
        <f t="shared" ref="P91:P93" si="26">ROUND(PRODUCT(J91,25)/14,0)</f>
        <v>0</v>
      </c>
      <c r="Q91" s="25"/>
      <c r="R91" s="25"/>
      <c r="S91" s="26"/>
      <c r="T91" s="11"/>
    </row>
    <row r="92" spans="1:20" hidden="1" x14ac:dyDescent="0.2">
      <c r="A92" s="30"/>
      <c r="B92" s="183"/>
      <c r="C92" s="184"/>
      <c r="D92" s="184"/>
      <c r="E92" s="184"/>
      <c r="F92" s="184"/>
      <c r="G92" s="184"/>
      <c r="H92" s="184"/>
      <c r="I92" s="185"/>
      <c r="J92" s="25">
        <v>0</v>
      </c>
      <c r="K92" s="25">
        <v>0</v>
      </c>
      <c r="L92" s="25">
        <v>0</v>
      </c>
      <c r="M92" s="25">
        <v>0</v>
      </c>
      <c r="N92" s="19">
        <f t="shared" si="24"/>
        <v>0</v>
      </c>
      <c r="O92" s="19">
        <f t="shared" si="25"/>
        <v>0</v>
      </c>
      <c r="P92" s="19">
        <f t="shared" si="26"/>
        <v>0</v>
      </c>
      <c r="Q92" s="25"/>
      <c r="R92" s="25"/>
      <c r="S92" s="26"/>
      <c r="T92" s="11"/>
    </row>
    <row r="93" spans="1:20" hidden="1" x14ac:dyDescent="0.2">
      <c r="A93" s="30"/>
      <c r="B93" s="183"/>
      <c r="C93" s="184"/>
      <c r="D93" s="184"/>
      <c r="E93" s="184"/>
      <c r="F93" s="184"/>
      <c r="G93" s="184"/>
      <c r="H93" s="184"/>
      <c r="I93" s="185"/>
      <c r="J93" s="25">
        <v>0</v>
      </c>
      <c r="K93" s="25">
        <v>0</v>
      </c>
      <c r="L93" s="25">
        <v>0</v>
      </c>
      <c r="M93" s="25">
        <v>0</v>
      </c>
      <c r="N93" s="19">
        <f t="shared" si="24"/>
        <v>0</v>
      </c>
      <c r="O93" s="19">
        <f t="shared" si="25"/>
        <v>0</v>
      </c>
      <c r="P93" s="19">
        <f t="shared" si="26"/>
        <v>0</v>
      </c>
      <c r="Q93" s="25"/>
      <c r="R93" s="25"/>
      <c r="S93" s="26"/>
      <c r="T93" s="11"/>
    </row>
    <row r="94" spans="1:20" hidden="1" x14ac:dyDescent="0.2">
      <c r="A94" s="30"/>
      <c r="B94" s="183"/>
      <c r="C94" s="184"/>
      <c r="D94" s="184"/>
      <c r="E94" s="184"/>
      <c r="F94" s="184"/>
      <c r="G94" s="184"/>
      <c r="H94" s="184"/>
      <c r="I94" s="185"/>
      <c r="J94" s="25">
        <v>0</v>
      </c>
      <c r="K94" s="25">
        <v>0</v>
      </c>
      <c r="L94" s="25">
        <v>0</v>
      </c>
      <c r="M94" s="25">
        <v>0</v>
      </c>
      <c r="N94" s="19">
        <f>K94+L94+M94</f>
        <v>0</v>
      </c>
      <c r="O94" s="19">
        <f>P94-N94</f>
        <v>0</v>
      </c>
      <c r="P94" s="19">
        <f>ROUND(PRODUCT(J94,25)/14,0)</f>
        <v>0</v>
      </c>
      <c r="Q94" s="25"/>
      <c r="R94" s="25"/>
      <c r="S94" s="26"/>
      <c r="T94" s="11"/>
    </row>
    <row r="95" spans="1:20" hidden="1" x14ac:dyDescent="0.2">
      <c r="A95" s="30"/>
      <c r="B95" s="183"/>
      <c r="C95" s="184"/>
      <c r="D95" s="184"/>
      <c r="E95" s="184"/>
      <c r="F95" s="184"/>
      <c r="G95" s="184"/>
      <c r="H95" s="184"/>
      <c r="I95" s="185"/>
      <c r="J95" s="25">
        <v>0</v>
      </c>
      <c r="K95" s="25">
        <v>0</v>
      </c>
      <c r="L95" s="25">
        <v>0</v>
      </c>
      <c r="M95" s="25">
        <v>0</v>
      </c>
      <c r="N95" s="19">
        <f t="shared" si="18"/>
        <v>0</v>
      </c>
      <c r="O95" s="19">
        <f t="shared" si="19"/>
        <v>0</v>
      </c>
      <c r="P95" s="19">
        <f t="shared" si="20"/>
        <v>0</v>
      </c>
      <c r="Q95" s="25"/>
      <c r="R95" s="25"/>
      <c r="S95" s="26"/>
      <c r="T95" s="11"/>
    </row>
    <row r="96" spans="1:20" x14ac:dyDescent="0.2">
      <c r="A96" s="186" t="s">
        <v>209</v>
      </c>
      <c r="B96" s="187"/>
      <c r="C96" s="187"/>
      <c r="D96" s="187"/>
      <c r="E96" s="187"/>
      <c r="F96" s="187"/>
      <c r="G96" s="187"/>
      <c r="H96" s="187"/>
      <c r="I96" s="187"/>
      <c r="J96" s="187"/>
      <c r="K96" s="187"/>
      <c r="L96" s="187"/>
      <c r="M96" s="187"/>
      <c r="N96" s="187"/>
      <c r="O96" s="187"/>
      <c r="P96" s="187"/>
      <c r="Q96" s="187"/>
      <c r="R96" s="187"/>
      <c r="S96" s="187"/>
      <c r="T96" s="188"/>
    </row>
    <row r="97" spans="1:20" ht="27" customHeight="1" x14ac:dyDescent="0.2">
      <c r="A97" s="30" t="s">
        <v>200</v>
      </c>
      <c r="B97" s="105" t="s">
        <v>201</v>
      </c>
      <c r="C97" s="106"/>
      <c r="D97" s="106"/>
      <c r="E97" s="106"/>
      <c r="F97" s="106"/>
      <c r="G97" s="106"/>
      <c r="H97" s="106"/>
      <c r="I97" s="107"/>
      <c r="J97" s="25">
        <v>6</v>
      </c>
      <c r="K97" s="25">
        <v>2</v>
      </c>
      <c r="L97" s="25">
        <v>1</v>
      </c>
      <c r="M97" s="25">
        <v>0</v>
      </c>
      <c r="N97" s="19">
        <f t="shared" si="18"/>
        <v>3</v>
      </c>
      <c r="O97" s="19">
        <f t="shared" si="19"/>
        <v>8</v>
      </c>
      <c r="P97" s="19">
        <f t="shared" ref="P97:P98" si="27">ROUND(PRODUCT(J97,25)/14,0)</f>
        <v>11</v>
      </c>
      <c r="Q97" s="25" t="s">
        <v>32</v>
      </c>
      <c r="R97" s="25"/>
      <c r="S97" s="26"/>
      <c r="T97" s="11" t="s">
        <v>95</v>
      </c>
    </row>
    <row r="98" spans="1:20" ht="24.75" customHeight="1" x14ac:dyDescent="0.2">
      <c r="A98" s="64" t="s">
        <v>203</v>
      </c>
      <c r="B98" s="105" t="s">
        <v>202</v>
      </c>
      <c r="C98" s="106"/>
      <c r="D98" s="106"/>
      <c r="E98" s="106"/>
      <c r="F98" s="106"/>
      <c r="G98" s="106"/>
      <c r="H98" s="106"/>
      <c r="I98" s="107"/>
      <c r="J98" s="25">
        <v>6</v>
      </c>
      <c r="K98" s="25">
        <v>2</v>
      </c>
      <c r="L98" s="25">
        <v>1</v>
      </c>
      <c r="M98" s="25">
        <v>0</v>
      </c>
      <c r="N98" s="19">
        <f t="shared" ref="N98" si="28">K98+L98+M98</f>
        <v>3</v>
      </c>
      <c r="O98" s="19">
        <f t="shared" ref="O98" si="29">P98-N98</f>
        <v>8</v>
      </c>
      <c r="P98" s="19">
        <f t="shared" si="27"/>
        <v>11</v>
      </c>
      <c r="Q98" s="25" t="s">
        <v>32</v>
      </c>
      <c r="R98" s="25"/>
      <c r="S98" s="26"/>
      <c r="T98" s="11" t="s">
        <v>95</v>
      </c>
    </row>
    <row r="99" spans="1:20" x14ac:dyDescent="0.2">
      <c r="A99" s="186" t="s">
        <v>210</v>
      </c>
      <c r="B99" s="189"/>
      <c r="C99" s="189"/>
      <c r="D99" s="189"/>
      <c r="E99" s="189"/>
      <c r="F99" s="189"/>
      <c r="G99" s="189"/>
      <c r="H99" s="189"/>
      <c r="I99" s="189"/>
      <c r="J99" s="189"/>
      <c r="K99" s="189"/>
      <c r="L99" s="189"/>
      <c r="M99" s="189"/>
      <c r="N99" s="189"/>
      <c r="O99" s="189"/>
      <c r="P99" s="189"/>
      <c r="Q99" s="189"/>
      <c r="R99" s="189"/>
      <c r="S99" s="189"/>
      <c r="T99" s="190"/>
    </row>
    <row r="100" spans="1:20" ht="25.5" customHeight="1" x14ac:dyDescent="0.2">
      <c r="A100" s="30" t="s">
        <v>204</v>
      </c>
      <c r="B100" s="105" t="s">
        <v>205</v>
      </c>
      <c r="C100" s="106"/>
      <c r="D100" s="106"/>
      <c r="E100" s="106"/>
      <c r="F100" s="106"/>
      <c r="G100" s="106"/>
      <c r="H100" s="106"/>
      <c r="I100" s="107"/>
      <c r="J100" s="25">
        <v>8</v>
      </c>
      <c r="K100" s="25">
        <v>2</v>
      </c>
      <c r="L100" s="25">
        <v>1</v>
      </c>
      <c r="M100" s="25">
        <v>0</v>
      </c>
      <c r="N100" s="19">
        <f t="shared" ref="N100:N101" si="30">K100+L100+M100</f>
        <v>3</v>
      </c>
      <c r="O100" s="19">
        <f t="shared" ref="O100:O101" si="31">P100-N100</f>
        <v>14</v>
      </c>
      <c r="P100" s="19">
        <f t="shared" ref="P100:P101" si="32">ROUND(PRODUCT(J100,25)/12,0)</f>
        <v>17</v>
      </c>
      <c r="Q100" s="25" t="s">
        <v>32</v>
      </c>
      <c r="R100" s="25"/>
      <c r="S100" s="26"/>
      <c r="T100" s="11" t="s">
        <v>95</v>
      </c>
    </row>
    <row r="101" spans="1:20" x14ac:dyDescent="0.2">
      <c r="A101" s="30" t="s">
        <v>206</v>
      </c>
      <c r="B101" s="105" t="s">
        <v>207</v>
      </c>
      <c r="C101" s="106"/>
      <c r="D101" s="106"/>
      <c r="E101" s="106"/>
      <c r="F101" s="106"/>
      <c r="G101" s="106"/>
      <c r="H101" s="106"/>
      <c r="I101" s="107"/>
      <c r="J101" s="25">
        <v>8</v>
      </c>
      <c r="K101" s="25">
        <v>2</v>
      </c>
      <c r="L101" s="25">
        <v>1</v>
      </c>
      <c r="M101" s="25">
        <v>0</v>
      </c>
      <c r="N101" s="19">
        <f t="shared" si="30"/>
        <v>3</v>
      </c>
      <c r="O101" s="19">
        <f t="shared" si="31"/>
        <v>14</v>
      </c>
      <c r="P101" s="19">
        <f t="shared" si="32"/>
        <v>17</v>
      </c>
      <c r="Q101" s="25" t="s">
        <v>32</v>
      </c>
      <c r="R101" s="25"/>
      <c r="S101" s="26"/>
      <c r="T101" s="11" t="s">
        <v>95</v>
      </c>
    </row>
    <row r="102" spans="1:20" ht="15" customHeight="1" x14ac:dyDescent="0.2">
      <c r="A102" s="76" t="s">
        <v>73</v>
      </c>
      <c r="B102" s="77"/>
      <c r="C102" s="77"/>
      <c r="D102" s="77"/>
      <c r="E102" s="77"/>
      <c r="F102" s="77"/>
      <c r="G102" s="77"/>
      <c r="H102" s="77"/>
      <c r="I102" s="78"/>
      <c r="J102" s="22">
        <f t="shared" ref="J102:P102" si="33">SUM(J83,J90,J97,J100)</f>
        <v>14</v>
      </c>
      <c r="K102" s="22">
        <f t="shared" si="33"/>
        <v>4</v>
      </c>
      <c r="L102" s="22">
        <f t="shared" si="33"/>
        <v>2</v>
      </c>
      <c r="M102" s="22">
        <f t="shared" si="33"/>
        <v>0</v>
      </c>
      <c r="N102" s="22">
        <f t="shared" si="33"/>
        <v>6</v>
      </c>
      <c r="O102" s="22">
        <f t="shared" si="33"/>
        <v>22</v>
      </c>
      <c r="P102" s="22">
        <f t="shared" si="33"/>
        <v>28</v>
      </c>
      <c r="Q102" s="22">
        <f>COUNTIF(Q83,"E")+COUNTIF(Q90,"E")+COUNTIF(Q97,"E")+COUNTIF(Q100,"E")</f>
        <v>2</v>
      </c>
      <c r="R102" s="22">
        <f>COUNTIF(R83,"C")+COUNTIF(R90,"C")+COUNTIF(R97,"C")+COUNTIF(R100,"C")</f>
        <v>0</v>
      </c>
      <c r="S102" s="22">
        <f>COUNTIF(S83,"VP")+COUNTIF(S90,"VP")+COUNTIF(S97,"VP")+COUNTIF(S100,"VP")</f>
        <v>0</v>
      </c>
      <c r="T102" s="27"/>
    </row>
    <row r="103" spans="1:20" ht="13.5" customHeight="1" x14ac:dyDescent="0.2">
      <c r="A103" s="197" t="s">
        <v>48</v>
      </c>
      <c r="B103" s="198"/>
      <c r="C103" s="198"/>
      <c r="D103" s="198"/>
      <c r="E103" s="198"/>
      <c r="F103" s="198"/>
      <c r="G103" s="198"/>
      <c r="H103" s="198"/>
      <c r="I103" s="198"/>
      <c r="J103" s="199"/>
      <c r="K103" s="22">
        <f t="shared" ref="K103:P103" si="34">SUM(K83,K90,K97)*14+K100*12</f>
        <v>52</v>
      </c>
      <c r="L103" s="22">
        <f t="shared" si="34"/>
        <v>26</v>
      </c>
      <c r="M103" s="22">
        <f t="shared" si="34"/>
        <v>0</v>
      </c>
      <c r="N103" s="22">
        <f t="shared" si="34"/>
        <v>78</v>
      </c>
      <c r="O103" s="22">
        <f t="shared" si="34"/>
        <v>280</v>
      </c>
      <c r="P103" s="22">
        <f t="shared" si="34"/>
        <v>358</v>
      </c>
      <c r="Q103" s="191"/>
      <c r="R103" s="192"/>
      <c r="S103" s="192"/>
      <c r="T103" s="193"/>
    </row>
    <row r="104" spans="1:20" x14ac:dyDescent="0.2">
      <c r="A104" s="200"/>
      <c r="B104" s="201"/>
      <c r="C104" s="201"/>
      <c r="D104" s="201"/>
      <c r="E104" s="201"/>
      <c r="F104" s="201"/>
      <c r="G104" s="201"/>
      <c r="H104" s="201"/>
      <c r="I104" s="201"/>
      <c r="J104" s="202"/>
      <c r="K104" s="73">
        <f>SUM(K103:M103)</f>
        <v>78</v>
      </c>
      <c r="L104" s="74"/>
      <c r="M104" s="75"/>
      <c r="N104" s="70">
        <f>SUM(N103:O103)</f>
        <v>358</v>
      </c>
      <c r="O104" s="71"/>
      <c r="P104" s="72"/>
      <c r="Q104" s="194"/>
      <c r="R104" s="195"/>
      <c r="S104" s="195"/>
      <c r="T104" s="196"/>
    </row>
    <row r="105" spans="1:20" ht="8.4499999999999993" customHeight="1" x14ac:dyDescent="0.2">
      <c r="A105" s="12"/>
      <c r="B105" s="12"/>
      <c r="C105" s="12"/>
      <c r="D105" s="12"/>
      <c r="E105" s="12"/>
      <c r="F105" s="12"/>
      <c r="G105" s="12"/>
      <c r="H105" s="12"/>
      <c r="I105" s="12"/>
      <c r="J105" s="12"/>
      <c r="K105" s="13"/>
      <c r="L105" s="13"/>
      <c r="M105" s="13"/>
      <c r="N105" s="14"/>
      <c r="O105" s="14"/>
      <c r="P105" s="14"/>
      <c r="Q105" s="15"/>
      <c r="R105" s="15"/>
      <c r="S105" s="15"/>
      <c r="T105" s="15"/>
    </row>
    <row r="106" spans="1:20" ht="15.6" customHeight="1" x14ac:dyDescent="0.2">
      <c r="A106" s="120" t="s">
        <v>208</v>
      </c>
      <c r="B106" s="120"/>
      <c r="C106" s="120"/>
      <c r="D106" s="120"/>
      <c r="E106" s="120"/>
      <c r="F106" s="120"/>
      <c r="G106" s="120"/>
      <c r="H106" s="120"/>
      <c r="I106" s="120"/>
      <c r="J106" s="120"/>
      <c r="K106" s="120"/>
      <c r="L106" s="120"/>
      <c r="M106" s="120"/>
      <c r="N106" s="120"/>
      <c r="O106" s="120"/>
      <c r="P106" s="120"/>
      <c r="Q106" s="120"/>
      <c r="R106" s="120"/>
      <c r="S106" s="120"/>
      <c r="T106" s="120"/>
    </row>
    <row r="107" spans="1:20" ht="24.75" customHeight="1" x14ac:dyDescent="0.2">
      <c r="A107" s="115" t="s">
        <v>27</v>
      </c>
      <c r="B107" s="130" t="s">
        <v>26</v>
      </c>
      <c r="C107" s="131"/>
      <c r="D107" s="131"/>
      <c r="E107" s="131"/>
      <c r="F107" s="131"/>
      <c r="G107" s="131"/>
      <c r="H107" s="131"/>
      <c r="I107" s="132"/>
      <c r="J107" s="108" t="s">
        <v>40</v>
      </c>
      <c r="K107" s="67" t="s">
        <v>24</v>
      </c>
      <c r="L107" s="67"/>
      <c r="M107" s="67"/>
      <c r="N107" s="67" t="s">
        <v>41</v>
      </c>
      <c r="O107" s="68"/>
      <c r="P107" s="68"/>
      <c r="Q107" s="67" t="s">
        <v>23</v>
      </c>
      <c r="R107" s="67"/>
      <c r="S107" s="67"/>
      <c r="T107" s="67" t="s">
        <v>22</v>
      </c>
    </row>
    <row r="108" spans="1:20" ht="24.75" customHeight="1" x14ac:dyDescent="0.2">
      <c r="A108" s="116"/>
      <c r="B108" s="133"/>
      <c r="C108" s="134"/>
      <c r="D108" s="134"/>
      <c r="E108" s="134"/>
      <c r="F108" s="134"/>
      <c r="G108" s="134"/>
      <c r="H108" s="134"/>
      <c r="I108" s="135"/>
      <c r="J108" s="109"/>
      <c r="K108" s="5" t="s">
        <v>28</v>
      </c>
      <c r="L108" s="5" t="s">
        <v>29</v>
      </c>
      <c r="M108" s="5" t="s">
        <v>30</v>
      </c>
      <c r="N108" s="5" t="s">
        <v>34</v>
      </c>
      <c r="O108" s="5" t="s">
        <v>7</v>
      </c>
      <c r="P108" s="5" t="s">
        <v>31</v>
      </c>
      <c r="Q108" s="5" t="s">
        <v>32</v>
      </c>
      <c r="R108" s="5" t="s">
        <v>28</v>
      </c>
      <c r="S108" s="5" t="s">
        <v>33</v>
      </c>
      <c r="T108" s="67"/>
    </row>
    <row r="109" spans="1:20" ht="24.75" customHeight="1" x14ac:dyDescent="0.2">
      <c r="A109" s="161" t="s">
        <v>131</v>
      </c>
      <c r="B109" s="162"/>
      <c r="C109" s="162"/>
      <c r="D109" s="162"/>
      <c r="E109" s="162"/>
      <c r="F109" s="162"/>
      <c r="G109" s="162"/>
      <c r="H109" s="162"/>
      <c r="I109" s="162"/>
      <c r="J109" s="162"/>
      <c r="K109" s="162"/>
      <c r="L109" s="162"/>
      <c r="M109" s="162"/>
      <c r="N109" s="162"/>
      <c r="O109" s="162"/>
      <c r="P109" s="162"/>
      <c r="Q109" s="162"/>
      <c r="R109" s="162"/>
      <c r="S109" s="162"/>
      <c r="T109" s="163"/>
    </row>
    <row r="110" spans="1:20" ht="24.75" customHeight="1" x14ac:dyDescent="0.2">
      <c r="A110" s="55" t="s">
        <v>129</v>
      </c>
      <c r="B110" s="166" t="s">
        <v>133</v>
      </c>
      <c r="C110" s="167"/>
      <c r="D110" s="167"/>
      <c r="E110" s="167"/>
      <c r="F110" s="167"/>
      <c r="G110" s="167"/>
      <c r="H110" s="167"/>
      <c r="I110" s="168"/>
      <c r="J110" s="25">
        <v>3</v>
      </c>
      <c r="K110" s="25">
        <v>2</v>
      </c>
      <c r="L110" s="25">
        <v>0</v>
      </c>
      <c r="M110" s="25">
        <v>0</v>
      </c>
      <c r="N110" s="19">
        <f t="shared" ref="N110" si="35">K110+L110+M110</f>
        <v>2</v>
      </c>
      <c r="O110" s="19">
        <f t="shared" ref="O110" si="36">P110-N110</f>
        <v>3</v>
      </c>
      <c r="P110" s="19">
        <f>ROUND(PRODUCT(J110,25)/14,0)</f>
        <v>5</v>
      </c>
      <c r="Q110" s="51"/>
      <c r="R110" s="51"/>
      <c r="S110" s="51" t="s">
        <v>33</v>
      </c>
      <c r="T110" s="51" t="s">
        <v>39</v>
      </c>
    </row>
    <row r="111" spans="1:20" ht="24.75" customHeight="1" x14ac:dyDescent="0.2">
      <c r="A111" s="55" t="s">
        <v>130</v>
      </c>
      <c r="B111" s="166" t="s">
        <v>134</v>
      </c>
      <c r="C111" s="167"/>
      <c r="D111" s="167"/>
      <c r="E111" s="167"/>
      <c r="F111" s="167"/>
      <c r="G111" s="167"/>
      <c r="H111" s="167"/>
      <c r="I111" s="168"/>
      <c r="J111" s="25">
        <v>3</v>
      </c>
      <c r="K111" s="25">
        <v>2</v>
      </c>
      <c r="L111" s="25">
        <v>0</v>
      </c>
      <c r="M111" s="25">
        <v>0</v>
      </c>
      <c r="N111" s="19">
        <f t="shared" ref="N111" si="37">K111+L111+M111</f>
        <v>2</v>
      </c>
      <c r="O111" s="19">
        <f t="shared" ref="O111" si="38">P111-N111</f>
        <v>3</v>
      </c>
      <c r="P111" s="19">
        <f>ROUND(PRODUCT(J111,25)/14,0)</f>
        <v>5</v>
      </c>
      <c r="Q111" s="51"/>
      <c r="R111" s="51"/>
      <c r="S111" s="51" t="s">
        <v>33</v>
      </c>
      <c r="T111" s="51" t="s">
        <v>39</v>
      </c>
    </row>
    <row r="112" spans="1:20" ht="24.75" customHeight="1" x14ac:dyDescent="0.2">
      <c r="A112" s="76" t="s">
        <v>73</v>
      </c>
      <c r="B112" s="77"/>
      <c r="C112" s="77"/>
      <c r="D112" s="77"/>
      <c r="E112" s="77"/>
      <c r="F112" s="77"/>
      <c r="G112" s="77"/>
      <c r="H112" s="77"/>
      <c r="I112" s="78"/>
      <c r="J112" s="22">
        <f t="shared" ref="J112:P112" si="39">SUM(J110,J111)</f>
        <v>6</v>
      </c>
      <c r="K112" s="22">
        <f t="shared" si="39"/>
        <v>4</v>
      </c>
      <c r="L112" s="22">
        <f t="shared" si="39"/>
        <v>0</v>
      </c>
      <c r="M112" s="22">
        <f t="shared" si="39"/>
        <v>0</v>
      </c>
      <c r="N112" s="22">
        <f t="shared" si="39"/>
        <v>4</v>
      </c>
      <c r="O112" s="22">
        <f t="shared" si="39"/>
        <v>6</v>
      </c>
      <c r="P112" s="22">
        <f t="shared" si="39"/>
        <v>10</v>
      </c>
      <c r="Q112" s="22">
        <f>COUNTIF(Q110:Q111,"E")</f>
        <v>0</v>
      </c>
      <c r="R112" s="22">
        <f>COUNTIF(R110:R111,"C")</f>
        <v>0</v>
      </c>
      <c r="S112" s="22">
        <f>COUNTIF(S110:S111,"VP")</f>
        <v>2</v>
      </c>
      <c r="T112" s="27">
        <f>COUNTA(T110,T111)</f>
        <v>2</v>
      </c>
    </row>
    <row r="113" spans="1:20" ht="24.75" customHeight="1" x14ac:dyDescent="0.2">
      <c r="A113" s="164" t="s">
        <v>48</v>
      </c>
      <c r="B113" s="164"/>
      <c r="C113" s="164"/>
      <c r="D113" s="164"/>
      <c r="E113" s="164"/>
      <c r="F113" s="164"/>
      <c r="G113" s="164"/>
      <c r="H113" s="164"/>
      <c r="I113" s="164"/>
      <c r="J113" s="164"/>
      <c r="K113" s="22">
        <f>SUM(K110,K111)*14</f>
        <v>56</v>
      </c>
      <c r="L113" s="22">
        <f t="shared" ref="L113:P113" si="40">SUM(L110,L111)*14</f>
        <v>0</v>
      </c>
      <c r="M113" s="22">
        <f t="shared" si="40"/>
        <v>0</v>
      </c>
      <c r="N113" s="22">
        <f t="shared" si="40"/>
        <v>56</v>
      </c>
      <c r="O113" s="22">
        <f t="shared" si="40"/>
        <v>84</v>
      </c>
      <c r="P113" s="22">
        <f t="shared" si="40"/>
        <v>140</v>
      </c>
      <c r="Q113" s="165"/>
      <c r="R113" s="165"/>
      <c r="S113" s="165"/>
      <c r="T113" s="165"/>
    </row>
    <row r="114" spans="1:20" ht="24.75" customHeight="1" x14ac:dyDescent="0.2">
      <c r="A114" s="164"/>
      <c r="B114" s="164"/>
      <c r="C114" s="164"/>
      <c r="D114" s="164"/>
      <c r="E114" s="164"/>
      <c r="F114" s="164"/>
      <c r="G114" s="164"/>
      <c r="H114" s="164"/>
      <c r="I114" s="164"/>
      <c r="J114" s="164"/>
      <c r="K114" s="179">
        <f>SUM(K113:M113)</f>
        <v>56</v>
      </c>
      <c r="L114" s="179"/>
      <c r="M114" s="179"/>
      <c r="N114" s="180">
        <f>SUM(N113:O113)</f>
        <v>140</v>
      </c>
      <c r="O114" s="180"/>
      <c r="P114" s="180"/>
      <c r="Q114" s="165"/>
      <c r="R114" s="165"/>
      <c r="S114" s="165"/>
      <c r="T114" s="165"/>
    </row>
    <row r="115" spans="1:20" ht="24.75" customHeight="1" x14ac:dyDescent="0.2">
      <c r="A115" s="181" t="s">
        <v>132</v>
      </c>
      <c r="B115" s="182"/>
      <c r="C115" s="182"/>
      <c r="D115" s="182"/>
      <c r="E115" s="182"/>
      <c r="F115" s="182"/>
      <c r="G115" s="182"/>
      <c r="H115" s="182"/>
      <c r="I115" s="182"/>
      <c r="J115" s="182"/>
      <c r="K115" s="182"/>
      <c r="L115" s="182"/>
      <c r="M115" s="182"/>
      <c r="N115" s="182"/>
      <c r="O115" s="182"/>
      <c r="P115" s="182"/>
      <c r="Q115" s="182"/>
      <c r="R115" s="182"/>
      <c r="S115" s="182"/>
      <c r="T115" s="182"/>
    </row>
    <row r="116" spans="1:20" ht="24.75" customHeight="1" x14ac:dyDescent="0.2">
      <c r="A116" s="98"/>
      <c r="B116" s="98"/>
      <c r="C116" s="98"/>
      <c r="D116" s="98"/>
      <c r="E116" s="98"/>
      <c r="F116" s="98"/>
      <c r="G116" s="98"/>
      <c r="H116" s="98"/>
      <c r="I116" s="98"/>
      <c r="J116" s="98"/>
      <c r="K116" s="98"/>
      <c r="L116" s="98"/>
      <c r="M116" s="98"/>
      <c r="N116" s="98"/>
      <c r="O116" s="98"/>
      <c r="P116" s="98"/>
      <c r="Q116" s="98"/>
      <c r="R116" s="98"/>
      <c r="S116" s="98"/>
      <c r="T116" s="98"/>
    </row>
    <row r="117" spans="1:20" ht="24.75" customHeight="1" x14ac:dyDescent="0.2">
      <c r="A117" s="52"/>
      <c r="B117" s="52"/>
      <c r="C117" s="52"/>
      <c r="D117" s="52"/>
      <c r="E117" s="52"/>
      <c r="F117" s="52"/>
      <c r="G117" s="52"/>
      <c r="H117" s="52"/>
      <c r="I117" s="52"/>
      <c r="J117" s="52"/>
      <c r="K117" s="53"/>
      <c r="L117" s="53"/>
      <c r="M117" s="53"/>
      <c r="N117" s="53"/>
      <c r="O117" s="53"/>
      <c r="P117" s="53"/>
      <c r="Q117" s="54"/>
      <c r="R117" s="54"/>
      <c r="S117" s="54"/>
      <c r="T117" s="54"/>
    </row>
    <row r="118" spans="1:20" ht="24.75" hidden="1" customHeight="1" x14ac:dyDescent="0.2">
      <c r="A118" s="79" t="s">
        <v>49</v>
      </c>
      <c r="B118" s="79"/>
      <c r="C118" s="79"/>
      <c r="D118" s="79"/>
      <c r="E118" s="79"/>
      <c r="F118" s="79"/>
      <c r="G118" s="79"/>
      <c r="H118" s="79"/>
      <c r="I118" s="79"/>
      <c r="J118" s="79"/>
      <c r="K118" s="79"/>
      <c r="L118" s="79"/>
      <c r="M118" s="79"/>
      <c r="N118" s="79"/>
      <c r="O118" s="79"/>
      <c r="P118" s="79"/>
      <c r="Q118" s="79"/>
      <c r="R118" s="79"/>
      <c r="S118" s="79"/>
      <c r="T118" s="79"/>
    </row>
    <row r="119" spans="1:20" ht="24.75" hidden="1" customHeight="1" x14ac:dyDescent="0.2">
      <c r="A119" s="171" t="s">
        <v>27</v>
      </c>
      <c r="B119" s="173" t="s">
        <v>26</v>
      </c>
      <c r="C119" s="174"/>
      <c r="D119" s="174"/>
      <c r="E119" s="174"/>
      <c r="F119" s="174"/>
      <c r="G119" s="174"/>
      <c r="H119" s="174"/>
      <c r="I119" s="175"/>
      <c r="J119" s="169" t="s">
        <v>40</v>
      </c>
      <c r="K119" s="158" t="s">
        <v>24</v>
      </c>
      <c r="L119" s="159"/>
      <c r="M119" s="160"/>
      <c r="N119" s="158" t="s">
        <v>41</v>
      </c>
      <c r="O119" s="159"/>
      <c r="P119" s="160"/>
      <c r="Q119" s="158" t="s">
        <v>23</v>
      </c>
      <c r="R119" s="159"/>
      <c r="S119" s="160"/>
      <c r="T119" s="169" t="s">
        <v>22</v>
      </c>
    </row>
    <row r="120" spans="1:20" ht="24.75" hidden="1" customHeight="1" x14ac:dyDescent="0.2">
      <c r="A120" s="172"/>
      <c r="B120" s="176"/>
      <c r="C120" s="177"/>
      <c r="D120" s="177"/>
      <c r="E120" s="177"/>
      <c r="F120" s="177"/>
      <c r="G120" s="177"/>
      <c r="H120" s="177"/>
      <c r="I120" s="178"/>
      <c r="J120" s="170"/>
      <c r="K120" s="29" t="s">
        <v>28</v>
      </c>
      <c r="L120" s="29" t="s">
        <v>29</v>
      </c>
      <c r="M120" s="29" t="s">
        <v>30</v>
      </c>
      <c r="N120" s="29" t="s">
        <v>34</v>
      </c>
      <c r="O120" s="29" t="s">
        <v>7</v>
      </c>
      <c r="P120" s="29" t="s">
        <v>31</v>
      </c>
      <c r="Q120" s="29" t="s">
        <v>32</v>
      </c>
      <c r="R120" s="29" t="s">
        <v>28</v>
      </c>
      <c r="S120" s="29" t="s">
        <v>33</v>
      </c>
      <c r="T120" s="170"/>
    </row>
    <row r="121" spans="1:20" ht="24.75" hidden="1" customHeight="1" x14ac:dyDescent="0.2">
      <c r="A121" s="117" t="s">
        <v>63</v>
      </c>
      <c r="B121" s="118"/>
      <c r="C121" s="118"/>
      <c r="D121" s="118"/>
      <c r="E121" s="118"/>
      <c r="F121" s="118"/>
      <c r="G121" s="118"/>
      <c r="H121" s="118"/>
      <c r="I121" s="118"/>
      <c r="J121" s="118"/>
      <c r="K121" s="118"/>
      <c r="L121" s="118"/>
      <c r="M121" s="118"/>
      <c r="N121" s="118"/>
      <c r="O121" s="118"/>
      <c r="P121" s="118"/>
      <c r="Q121" s="118"/>
      <c r="R121" s="118"/>
      <c r="S121" s="118"/>
      <c r="T121" s="119"/>
    </row>
    <row r="122" spans="1:20" ht="24.75" hidden="1" customHeight="1" x14ac:dyDescent="0.2">
      <c r="A122" s="31" t="str">
        <f t="shared" ref="A122:A137" si="41">IF(ISNA(INDEX($A$34:$T$105,MATCH($B122,$B$34:$B$105,0),1)),"",INDEX($A$34:$T$105,MATCH($B122,$B$34:$B$105,0),1))</f>
        <v/>
      </c>
      <c r="B122" s="69" t="s">
        <v>59</v>
      </c>
      <c r="C122" s="69"/>
      <c r="D122" s="69"/>
      <c r="E122" s="69"/>
      <c r="F122" s="69"/>
      <c r="G122" s="69"/>
      <c r="H122" s="69"/>
      <c r="I122" s="69"/>
      <c r="J122" s="19" t="str">
        <f t="shared" ref="J122:J137" si="42">IF(ISNA(INDEX($A$34:$T$105,MATCH($B122,$B$34:$B$105,0),10)),"",INDEX($A$34:$T$105,MATCH($B122,$B$34:$B$105,0),10))</f>
        <v/>
      </c>
      <c r="K122" s="19" t="str">
        <f t="shared" ref="K122:K137" si="43">IF(ISNA(INDEX($A$34:$T$105,MATCH($B122,$B$34:$B$105,0),11)),"",INDEX($A$34:$T$105,MATCH($B122,$B$34:$B$105,0),11))</f>
        <v/>
      </c>
      <c r="L122" s="19" t="str">
        <f t="shared" ref="L122:L137" si="44">IF(ISNA(INDEX($A$34:$T$105,MATCH($B122,$B$34:$B$105,0),12)),"",INDEX($A$34:$T$105,MATCH($B122,$B$34:$B$105,0),12))</f>
        <v/>
      </c>
      <c r="M122" s="19" t="str">
        <f t="shared" ref="M122:M137" si="45">IF(ISNA(INDEX($A$34:$T$105,MATCH($B122,$B$34:$B$105,0),13)),"",INDEX($A$34:$T$105,MATCH($B122,$B$34:$B$105,0),13))</f>
        <v/>
      </c>
      <c r="N122" s="19" t="str">
        <f t="shared" ref="N122:N137" si="46">IF(ISNA(INDEX($A$34:$T$105,MATCH($B122,$B$34:$B$105,0),14)),"",INDEX($A$34:$T$105,MATCH($B122,$B$34:$B$105,0),14))</f>
        <v/>
      </c>
      <c r="O122" s="19" t="str">
        <f t="shared" ref="O122:O137" si="47">IF(ISNA(INDEX($A$34:$T$105,MATCH($B122,$B$34:$B$105,0),15)),"",INDEX($A$34:$T$105,MATCH($B122,$B$34:$B$105,0),15))</f>
        <v/>
      </c>
      <c r="P122" s="19" t="str">
        <f t="shared" ref="P122:P137" si="48">IF(ISNA(INDEX($A$34:$T$105,MATCH($B122,$B$34:$B$105,0),16)),"",INDEX($A$34:$T$105,MATCH($B122,$B$34:$B$105,0),16))</f>
        <v/>
      </c>
      <c r="Q122" s="28" t="str">
        <f t="shared" ref="Q122:Q137" si="49">IF(ISNA(INDEX($A$34:$T$105,MATCH($B122,$B$34:$B$105,0),17)),"",INDEX($A$34:$T$105,MATCH($B122,$B$34:$B$105,0),17))</f>
        <v/>
      </c>
      <c r="R122" s="28" t="str">
        <f t="shared" ref="R122:R137" si="50">IF(ISNA(INDEX($A$34:$T$105,MATCH($B122,$B$34:$B$105,0),18)),"",INDEX($A$34:$T$105,MATCH($B122,$B$34:$B$105,0),18))</f>
        <v/>
      </c>
      <c r="S122" s="28" t="str">
        <f t="shared" ref="S122:S137" si="51">IF(ISNA(INDEX($A$34:$T$105,MATCH($B122,$B$34:$B$105,0),19)),"",INDEX($A$34:$T$105,MATCH($B122,$B$34:$B$105,0),19))</f>
        <v/>
      </c>
      <c r="T122" s="18" t="s">
        <v>37</v>
      </c>
    </row>
    <row r="123" spans="1:20" ht="24.75" hidden="1" customHeight="1" x14ac:dyDescent="0.2">
      <c r="A123" s="31" t="str">
        <f t="shared" si="41"/>
        <v/>
      </c>
      <c r="B123" s="69"/>
      <c r="C123" s="69"/>
      <c r="D123" s="69"/>
      <c r="E123" s="69"/>
      <c r="F123" s="69"/>
      <c r="G123" s="69"/>
      <c r="H123" s="69"/>
      <c r="I123" s="69"/>
      <c r="J123" s="19" t="str">
        <f t="shared" si="42"/>
        <v/>
      </c>
      <c r="K123" s="19" t="str">
        <f t="shared" si="43"/>
        <v/>
      </c>
      <c r="L123" s="19" t="str">
        <f t="shared" si="44"/>
        <v/>
      </c>
      <c r="M123" s="19" t="str">
        <f t="shared" si="45"/>
        <v/>
      </c>
      <c r="N123" s="19" t="str">
        <f t="shared" si="46"/>
        <v/>
      </c>
      <c r="O123" s="19" t="str">
        <f t="shared" si="47"/>
        <v/>
      </c>
      <c r="P123" s="19" t="str">
        <f t="shared" si="48"/>
        <v/>
      </c>
      <c r="Q123" s="28" t="str">
        <f t="shared" si="49"/>
        <v/>
      </c>
      <c r="R123" s="28" t="str">
        <f t="shared" si="50"/>
        <v/>
      </c>
      <c r="S123" s="28" t="str">
        <f t="shared" si="51"/>
        <v/>
      </c>
      <c r="T123" s="18" t="s">
        <v>37</v>
      </c>
    </row>
    <row r="124" spans="1:20" ht="24.75" hidden="1" customHeight="1" x14ac:dyDescent="0.2">
      <c r="A124" s="31" t="str">
        <f t="shared" si="41"/>
        <v/>
      </c>
      <c r="B124" s="69"/>
      <c r="C124" s="69"/>
      <c r="D124" s="69"/>
      <c r="E124" s="69"/>
      <c r="F124" s="69"/>
      <c r="G124" s="69"/>
      <c r="H124" s="69"/>
      <c r="I124" s="69"/>
      <c r="J124" s="19" t="str">
        <f t="shared" si="42"/>
        <v/>
      </c>
      <c r="K124" s="19" t="str">
        <f t="shared" si="43"/>
        <v/>
      </c>
      <c r="L124" s="19" t="str">
        <f t="shared" si="44"/>
        <v/>
      </c>
      <c r="M124" s="19" t="str">
        <f t="shared" si="45"/>
        <v/>
      </c>
      <c r="N124" s="19" t="str">
        <f t="shared" si="46"/>
        <v/>
      </c>
      <c r="O124" s="19" t="str">
        <f t="shared" si="47"/>
        <v/>
      </c>
      <c r="P124" s="19" t="str">
        <f t="shared" si="48"/>
        <v/>
      </c>
      <c r="Q124" s="28" t="str">
        <f t="shared" si="49"/>
        <v/>
      </c>
      <c r="R124" s="28" t="str">
        <f t="shared" si="50"/>
        <v/>
      </c>
      <c r="S124" s="28" t="str">
        <f t="shared" si="51"/>
        <v/>
      </c>
      <c r="T124" s="18" t="s">
        <v>37</v>
      </c>
    </row>
    <row r="125" spans="1:20" ht="24.75" hidden="1" customHeight="1" x14ac:dyDescent="0.2">
      <c r="A125" s="31" t="str">
        <f t="shared" si="41"/>
        <v/>
      </c>
      <c r="B125" s="69"/>
      <c r="C125" s="69"/>
      <c r="D125" s="69"/>
      <c r="E125" s="69"/>
      <c r="F125" s="69"/>
      <c r="G125" s="69"/>
      <c r="H125" s="69"/>
      <c r="I125" s="69"/>
      <c r="J125" s="19" t="str">
        <f t="shared" si="42"/>
        <v/>
      </c>
      <c r="K125" s="19" t="str">
        <f t="shared" si="43"/>
        <v/>
      </c>
      <c r="L125" s="19" t="str">
        <f t="shared" si="44"/>
        <v/>
      </c>
      <c r="M125" s="19" t="str">
        <f t="shared" si="45"/>
        <v/>
      </c>
      <c r="N125" s="19" t="str">
        <f t="shared" si="46"/>
        <v/>
      </c>
      <c r="O125" s="19" t="str">
        <f t="shared" si="47"/>
        <v/>
      </c>
      <c r="P125" s="19" t="str">
        <f t="shared" si="48"/>
        <v/>
      </c>
      <c r="Q125" s="28" t="str">
        <f t="shared" si="49"/>
        <v/>
      </c>
      <c r="R125" s="28" t="str">
        <f t="shared" si="50"/>
        <v/>
      </c>
      <c r="S125" s="28" t="str">
        <f t="shared" si="51"/>
        <v/>
      </c>
      <c r="T125" s="18" t="s">
        <v>37</v>
      </c>
    </row>
    <row r="126" spans="1:20" ht="24.75" hidden="1" customHeight="1" x14ac:dyDescent="0.2">
      <c r="A126" s="31" t="str">
        <f t="shared" si="41"/>
        <v/>
      </c>
      <c r="B126" s="69"/>
      <c r="C126" s="69"/>
      <c r="D126" s="69"/>
      <c r="E126" s="69"/>
      <c r="F126" s="69"/>
      <c r="G126" s="69"/>
      <c r="H126" s="69"/>
      <c r="I126" s="69"/>
      <c r="J126" s="19" t="str">
        <f t="shared" si="42"/>
        <v/>
      </c>
      <c r="K126" s="19" t="str">
        <f t="shared" si="43"/>
        <v/>
      </c>
      <c r="L126" s="19" t="str">
        <f t="shared" si="44"/>
        <v/>
      </c>
      <c r="M126" s="19" t="str">
        <f t="shared" si="45"/>
        <v/>
      </c>
      <c r="N126" s="19" t="str">
        <f t="shared" si="46"/>
        <v/>
      </c>
      <c r="O126" s="19" t="str">
        <f t="shared" si="47"/>
        <v/>
      </c>
      <c r="P126" s="19" t="str">
        <f t="shared" si="48"/>
        <v/>
      </c>
      <c r="Q126" s="28" t="str">
        <f t="shared" si="49"/>
        <v/>
      </c>
      <c r="R126" s="28" t="str">
        <f t="shared" si="50"/>
        <v/>
      </c>
      <c r="S126" s="28" t="str">
        <f t="shared" si="51"/>
        <v/>
      </c>
      <c r="T126" s="18" t="s">
        <v>37</v>
      </c>
    </row>
    <row r="127" spans="1:20" hidden="1" x14ac:dyDescent="0.2">
      <c r="A127" s="31" t="str">
        <f t="shared" si="41"/>
        <v/>
      </c>
      <c r="B127" s="69"/>
      <c r="C127" s="69"/>
      <c r="D127" s="69"/>
      <c r="E127" s="69"/>
      <c r="F127" s="69"/>
      <c r="G127" s="69"/>
      <c r="H127" s="69"/>
      <c r="I127" s="69"/>
      <c r="J127" s="19" t="str">
        <f t="shared" si="42"/>
        <v/>
      </c>
      <c r="K127" s="19" t="str">
        <f t="shared" si="43"/>
        <v/>
      </c>
      <c r="L127" s="19" t="str">
        <f t="shared" si="44"/>
        <v/>
      </c>
      <c r="M127" s="19" t="str">
        <f t="shared" si="45"/>
        <v/>
      </c>
      <c r="N127" s="19" t="str">
        <f t="shared" si="46"/>
        <v/>
      </c>
      <c r="O127" s="19" t="str">
        <f t="shared" si="47"/>
        <v/>
      </c>
      <c r="P127" s="19" t="str">
        <f t="shared" si="48"/>
        <v/>
      </c>
      <c r="Q127" s="28" t="str">
        <f t="shared" si="49"/>
        <v/>
      </c>
      <c r="R127" s="28" t="str">
        <f t="shared" si="50"/>
        <v/>
      </c>
      <c r="S127" s="28" t="str">
        <f t="shared" si="51"/>
        <v/>
      </c>
      <c r="T127" s="18" t="s">
        <v>37</v>
      </c>
    </row>
    <row r="128" spans="1:20" hidden="1" x14ac:dyDescent="0.2">
      <c r="A128" s="31" t="str">
        <f t="shared" si="41"/>
        <v/>
      </c>
      <c r="B128" s="69"/>
      <c r="C128" s="69"/>
      <c r="D128" s="69"/>
      <c r="E128" s="69"/>
      <c r="F128" s="69"/>
      <c r="G128" s="69"/>
      <c r="H128" s="69"/>
      <c r="I128" s="69"/>
      <c r="J128" s="19" t="str">
        <f t="shared" si="42"/>
        <v/>
      </c>
      <c r="K128" s="19" t="str">
        <f t="shared" si="43"/>
        <v/>
      </c>
      <c r="L128" s="19" t="str">
        <f t="shared" si="44"/>
        <v/>
      </c>
      <c r="M128" s="19" t="str">
        <f t="shared" si="45"/>
        <v/>
      </c>
      <c r="N128" s="19" t="str">
        <f t="shared" si="46"/>
        <v/>
      </c>
      <c r="O128" s="19" t="str">
        <f t="shared" si="47"/>
        <v/>
      </c>
      <c r="P128" s="19" t="str">
        <f t="shared" si="48"/>
        <v/>
      </c>
      <c r="Q128" s="28" t="str">
        <f t="shared" si="49"/>
        <v/>
      </c>
      <c r="R128" s="28" t="str">
        <f t="shared" si="50"/>
        <v/>
      </c>
      <c r="S128" s="28" t="str">
        <f t="shared" si="51"/>
        <v/>
      </c>
      <c r="T128" s="18" t="s">
        <v>37</v>
      </c>
    </row>
    <row r="129" spans="1:20" hidden="1" x14ac:dyDescent="0.2">
      <c r="A129" s="31" t="str">
        <f t="shared" si="41"/>
        <v/>
      </c>
      <c r="B129" s="69"/>
      <c r="C129" s="69"/>
      <c r="D129" s="69"/>
      <c r="E129" s="69"/>
      <c r="F129" s="69"/>
      <c r="G129" s="69"/>
      <c r="H129" s="69"/>
      <c r="I129" s="69"/>
      <c r="J129" s="19" t="str">
        <f t="shared" si="42"/>
        <v/>
      </c>
      <c r="K129" s="19" t="str">
        <f t="shared" si="43"/>
        <v/>
      </c>
      <c r="L129" s="19" t="str">
        <f t="shared" si="44"/>
        <v/>
      </c>
      <c r="M129" s="19" t="str">
        <f t="shared" si="45"/>
        <v/>
      </c>
      <c r="N129" s="19" t="str">
        <f t="shared" si="46"/>
        <v/>
      </c>
      <c r="O129" s="19" t="str">
        <f t="shared" si="47"/>
        <v/>
      </c>
      <c r="P129" s="19" t="str">
        <f t="shared" si="48"/>
        <v/>
      </c>
      <c r="Q129" s="28" t="str">
        <f t="shared" si="49"/>
        <v/>
      </c>
      <c r="R129" s="28" t="str">
        <f t="shared" si="50"/>
        <v/>
      </c>
      <c r="S129" s="28" t="str">
        <f t="shared" si="51"/>
        <v/>
      </c>
      <c r="T129" s="18" t="s">
        <v>37</v>
      </c>
    </row>
    <row r="130" spans="1:20" hidden="1" x14ac:dyDescent="0.2">
      <c r="A130" s="31" t="str">
        <f t="shared" si="41"/>
        <v/>
      </c>
      <c r="B130" s="69"/>
      <c r="C130" s="69"/>
      <c r="D130" s="69"/>
      <c r="E130" s="69"/>
      <c r="F130" s="69"/>
      <c r="G130" s="69"/>
      <c r="H130" s="69"/>
      <c r="I130" s="69"/>
      <c r="J130" s="19" t="str">
        <f t="shared" si="42"/>
        <v/>
      </c>
      <c r="K130" s="19" t="str">
        <f t="shared" si="43"/>
        <v/>
      </c>
      <c r="L130" s="19" t="str">
        <f t="shared" si="44"/>
        <v/>
      </c>
      <c r="M130" s="19" t="str">
        <f t="shared" si="45"/>
        <v/>
      </c>
      <c r="N130" s="19" t="str">
        <f t="shared" si="46"/>
        <v/>
      </c>
      <c r="O130" s="19" t="str">
        <f t="shared" si="47"/>
        <v/>
      </c>
      <c r="P130" s="19" t="str">
        <f t="shared" si="48"/>
        <v/>
      </c>
      <c r="Q130" s="28" t="str">
        <f t="shared" si="49"/>
        <v/>
      </c>
      <c r="R130" s="28" t="str">
        <f t="shared" si="50"/>
        <v/>
      </c>
      <c r="S130" s="28" t="str">
        <f t="shared" si="51"/>
        <v/>
      </c>
      <c r="T130" s="18" t="s">
        <v>37</v>
      </c>
    </row>
    <row r="131" spans="1:20" hidden="1" x14ac:dyDescent="0.2">
      <c r="A131" s="31" t="str">
        <f t="shared" si="41"/>
        <v/>
      </c>
      <c r="B131" s="69"/>
      <c r="C131" s="69"/>
      <c r="D131" s="69"/>
      <c r="E131" s="69"/>
      <c r="F131" s="69"/>
      <c r="G131" s="69"/>
      <c r="H131" s="69"/>
      <c r="I131" s="69"/>
      <c r="J131" s="19" t="str">
        <f t="shared" si="42"/>
        <v/>
      </c>
      <c r="K131" s="19" t="str">
        <f t="shared" si="43"/>
        <v/>
      </c>
      <c r="L131" s="19" t="str">
        <f t="shared" si="44"/>
        <v/>
      </c>
      <c r="M131" s="19" t="str">
        <f t="shared" si="45"/>
        <v/>
      </c>
      <c r="N131" s="19" t="str">
        <f t="shared" si="46"/>
        <v/>
      </c>
      <c r="O131" s="19" t="str">
        <f t="shared" si="47"/>
        <v/>
      </c>
      <c r="P131" s="19" t="str">
        <f t="shared" si="48"/>
        <v/>
      </c>
      <c r="Q131" s="28" t="str">
        <f t="shared" si="49"/>
        <v/>
      </c>
      <c r="R131" s="28" t="str">
        <f t="shared" si="50"/>
        <v/>
      </c>
      <c r="S131" s="28" t="str">
        <f t="shared" si="51"/>
        <v/>
      </c>
      <c r="T131" s="18" t="s">
        <v>37</v>
      </c>
    </row>
    <row r="132" spans="1:20" hidden="1" x14ac:dyDescent="0.2">
      <c r="A132" s="31" t="str">
        <f t="shared" si="41"/>
        <v/>
      </c>
      <c r="B132" s="69"/>
      <c r="C132" s="69"/>
      <c r="D132" s="69"/>
      <c r="E132" s="69"/>
      <c r="F132" s="69"/>
      <c r="G132" s="69"/>
      <c r="H132" s="69"/>
      <c r="I132" s="69"/>
      <c r="J132" s="19" t="str">
        <f t="shared" si="42"/>
        <v/>
      </c>
      <c r="K132" s="19" t="str">
        <f t="shared" si="43"/>
        <v/>
      </c>
      <c r="L132" s="19" t="str">
        <f t="shared" si="44"/>
        <v/>
      </c>
      <c r="M132" s="19" t="str">
        <f t="shared" si="45"/>
        <v/>
      </c>
      <c r="N132" s="19" t="str">
        <f t="shared" si="46"/>
        <v/>
      </c>
      <c r="O132" s="19" t="str">
        <f t="shared" si="47"/>
        <v/>
      </c>
      <c r="P132" s="19" t="str">
        <f t="shared" si="48"/>
        <v/>
      </c>
      <c r="Q132" s="28" t="str">
        <f t="shared" si="49"/>
        <v/>
      </c>
      <c r="R132" s="28" t="str">
        <f t="shared" si="50"/>
        <v/>
      </c>
      <c r="S132" s="28" t="str">
        <f t="shared" si="51"/>
        <v/>
      </c>
      <c r="T132" s="18" t="s">
        <v>37</v>
      </c>
    </row>
    <row r="133" spans="1:20" hidden="1" x14ac:dyDescent="0.2">
      <c r="A133" s="31" t="str">
        <f t="shared" si="41"/>
        <v/>
      </c>
      <c r="B133" s="69"/>
      <c r="C133" s="69"/>
      <c r="D133" s="69"/>
      <c r="E133" s="69"/>
      <c r="F133" s="69"/>
      <c r="G133" s="69"/>
      <c r="H133" s="69"/>
      <c r="I133" s="69"/>
      <c r="J133" s="19" t="str">
        <f t="shared" si="42"/>
        <v/>
      </c>
      <c r="K133" s="19" t="str">
        <f t="shared" si="43"/>
        <v/>
      </c>
      <c r="L133" s="19" t="str">
        <f t="shared" si="44"/>
        <v/>
      </c>
      <c r="M133" s="19" t="str">
        <f t="shared" si="45"/>
        <v/>
      </c>
      <c r="N133" s="19" t="str">
        <f t="shared" si="46"/>
        <v/>
      </c>
      <c r="O133" s="19" t="str">
        <f t="shared" si="47"/>
        <v/>
      </c>
      <c r="P133" s="19" t="str">
        <f t="shared" si="48"/>
        <v/>
      </c>
      <c r="Q133" s="28" t="str">
        <f t="shared" si="49"/>
        <v/>
      </c>
      <c r="R133" s="28" t="str">
        <f t="shared" si="50"/>
        <v/>
      </c>
      <c r="S133" s="28" t="str">
        <f t="shared" si="51"/>
        <v/>
      </c>
      <c r="T133" s="18" t="s">
        <v>37</v>
      </c>
    </row>
    <row r="134" spans="1:20" hidden="1" x14ac:dyDescent="0.2">
      <c r="A134" s="31" t="str">
        <f t="shared" si="41"/>
        <v/>
      </c>
      <c r="B134" s="69"/>
      <c r="C134" s="69"/>
      <c r="D134" s="69"/>
      <c r="E134" s="69"/>
      <c r="F134" s="69"/>
      <c r="G134" s="69"/>
      <c r="H134" s="69"/>
      <c r="I134" s="69"/>
      <c r="J134" s="19" t="str">
        <f t="shared" si="42"/>
        <v/>
      </c>
      <c r="K134" s="19" t="str">
        <f t="shared" si="43"/>
        <v/>
      </c>
      <c r="L134" s="19" t="str">
        <f t="shared" si="44"/>
        <v/>
      </c>
      <c r="M134" s="19" t="str">
        <f t="shared" si="45"/>
        <v/>
      </c>
      <c r="N134" s="19" t="str">
        <f t="shared" si="46"/>
        <v/>
      </c>
      <c r="O134" s="19" t="str">
        <f t="shared" si="47"/>
        <v/>
      </c>
      <c r="P134" s="19" t="str">
        <f t="shared" si="48"/>
        <v/>
      </c>
      <c r="Q134" s="28" t="str">
        <f t="shared" si="49"/>
        <v/>
      </c>
      <c r="R134" s="28" t="str">
        <f t="shared" si="50"/>
        <v/>
      </c>
      <c r="S134" s="28" t="str">
        <f t="shared" si="51"/>
        <v/>
      </c>
      <c r="T134" s="18" t="s">
        <v>37</v>
      </c>
    </row>
    <row r="135" spans="1:20" hidden="1" x14ac:dyDescent="0.2">
      <c r="A135" s="31" t="str">
        <f t="shared" si="41"/>
        <v/>
      </c>
      <c r="B135" s="69"/>
      <c r="C135" s="69"/>
      <c r="D135" s="69"/>
      <c r="E135" s="69"/>
      <c r="F135" s="69"/>
      <c r="G135" s="69"/>
      <c r="H135" s="69"/>
      <c r="I135" s="69"/>
      <c r="J135" s="19" t="str">
        <f t="shared" si="42"/>
        <v/>
      </c>
      <c r="K135" s="19" t="str">
        <f t="shared" si="43"/>
        <v/>
      </c>
      <c r="L135" s="19" t="str">
        <f t="shared" si="44"/>
        <v/>
      </c>
      <c r="M135" s="19" t="str">
        <f t="shared" si="45"/>
        <v/>
      </c>
      <c r="N135" s="19" t="str">
        <f t="shared" si="46"/>
        <v/>
      </c>
      <c r="O135" s="19" t="str">
        <f t="shared" si="47"/>
        <v/>
      </c>
      <c r="P135" s="19" t="str">
        <f t="shared" si="48"/>
        <v/>
      </c>
      <c r="Q135" s="28" t="str">
        <f t="shared" si="49"/>
        <v/>
      </c>
      <c r="R135" s="28" t="str">
        <f t="shared" si="50"/>
        <v/>
      </c>
      <c r="S135" s="28" t="str">
        <f t="shared" si="51"/>
        <v/>
      </c>
      <c r="T135" s="18" t="s">
        <v>37</v>
      </c>
    </row>
    <row r="136" spans="1:20" hidden="1" x14ac:dyDescent="0.2">
      <c r="A136" s="31" t="str">
        <f t="shared" si="41"/>
        <v/>
      </c>
      <c r="B136" s="69"/>
      <c r="C136" s="69"/>
      <c r="D136" s="69"/>
      <c r="E136" s="69"/>
      <c r="F136" s="69"/>
      <c r="G136" s="69"/>
      <c r="H136" s="69"/>
      <c r="I136" s="69"/>
      <c r="J136" s="19" t="str">
        <f t="shared" si="42"/>
        <v/>
      </c>
      <c r="K136" s="19" t="str">
        <f t="shared" si="43"/>
        <v/>
      </c>
      <c r="L136" s="19" t="str">
        <f t="shared" si="44"/>
        <v/>
      </c>
      <c r="M136" s="19" t="str">
        <f t="shared" si="45"/>
        <v/>
      </c>
      <c r="N136" s="19" t="str">
        <f t="shared" si="46"/>
        <v/>
      </c>
      <c r="O136" s="19" t="str">
        <f t="shared" si="47"/>
        <v/>
      </c>
      <c r="P136" s="19" t="str">
        <f t="shared" si="48"/>
        <v/>
      </c>
      <c r="Q136" s="28" t="str">
        <f t="shared" si="49"/>
        <v/>
      </c>
      <c r="R136" s="28" t="str">
        <f t="shared" si="50"/>
        <v/>
      </c>
      <c r="S136" s="28" t="str">
        <f t="shared" si="51"/>
        <v/>
      </c>
      <c r="T136" s="18" t="s">
        <v>37</v>
      </c>
    </row>
    <row r="137" spans="1:20" hidden="1" x14ac:dyDescent="0.2">
      <c r="A137" s="31" t="str">
        <f t="shared" si="41"/>
        <v/>
      </c>
      <c r="B137" s="69"/>
      <c r="C137" s="69"/>
      <c r="D137" s="69"/>
      <c r="E137" s="69"/>
      <c r="F137" s="69"/>
      <c r="G137" s="69"/>
      <c r="H137" s="69"/>
      <c r="I137" s="69"/>
      <c r="J137" s="19" t="str">
        <f t="shared" si="42"/>
        <v/>
      </c>
      <c r="K137" s="19" t="str">
        <f t="shared" si="43"/>
        <v/>
      </c>
      <c r="L137" s="19" t="str">
        <f t="shared" si="44"/>
        <v/>
      </c>
      <c r="M137" s="19" t="str">
        <f t="shared" si="45"/>
        <v/>
      </c>
      <c r="N137" s="19" t="str">
        <f t="shared" si="46"/>
        <v/>
      </c>
      <c r="O137" s="19" t="str">
        <f t="shared" si="47"/>
        <v/>
      </c>
      <c r="P137" s="19" t="str">
        <f t="shared" si="48"/>
        <v/>
      </c>
      <c r="Q137" s="28" t="str">
        <f t="shared" si="49"/>
        <v/>
      </c>
      <c r="R137" s="28" t="str">
        <f t="shared" si="50"/>
        <v/>
      </c>
      <c r="S137" s="28" t="str">
        <f t="shared" si="51"/>
        <v/>
      </c>
      <c r="T137" s="18" t="s">
        <v>37</v>
      </c>
    </row>
    <row r="138" spans="1:20" hidden="1" x14ac:dyDescent="0.2">
      <c r="A138" s="20" t="s">
        <v>25</v>
      </c>
      <c r="B138" s="80"/>
      <c r="C138" s="81"/>
      <c r="D138" s="81"/>
      <c r="E138" s="81"/>
      <c r="F138" s="81"/>
      <c r="G138" s="81"/>
      <c r="H138" s="81"/>
      <c r="I138" s="82"/>
      <c r="J138" s="22">
        <f>IF(ISNA(SUM(J122:J137)),"",SUM(J122:J137))</f>
        <v>0</v>
      </c>
      <c r="K138" s="22">
        <f t="shared" ref="K138:P138" si="52">SUM(K122:K137)</f>
        <v>0</v>
      </c>
      <c r="L138" s="22">
        <f t="shared" si="52"/>
        <v>0</v>
      </c>
      <c r="M138" s="22">
        <f t="shared" si="52"/>
        <v>0</v>
      </c>
      <c r="N138" s="22">
        <f t="shared" si="52"/>
        <v>0</v>
      </c>
      <c r="O138" s="22">
        <f t="shared" si="52"/>
        <v>0</v>
      </c>
      <c r="P138" s="22">
        <f t="shared" si="52"/>
        <v>0</v>
      </c>
      <c r="Q138" s="20">
        <f>COUNTIF(Q122:Q137,"E")</f>
        <v>0</v>
      </c>
      <c r="R138" s="20">
        <f>COUNTIF(R122:R137,"C")</f>
        <v>0</v>
      </c>
      <c r="S138" s="20">
        <f>COUNTIF(S122:S137,"VP")</f>
        <v>0</v>
      </c>
      <c r="T138" s="18"/>
    </row>
    <row r="139" spans="1:20" ht="17.25" hidden="1" customHeight="1" x14ac:dyDescent="0.2">
      <c r="A139" s="117" t="s">
        <v>64</v>
      </c>
      <c r="B139" s="118"/>
      <c r="C139" s="118"/>
      <c r="D139" s="118"/>
      <c r="E139" s="118"/>
      <c r="F139" s="118"/>
      <c r="G139" s="118"/>
      <c r="H139" s="118"/>
      <c r="I139" s="118"/>
      <c r="J139" s="118"/>
      <c r="K139" s="118"/>
      <c r="L139" s="118"/>
      <c r="M139" s="118"/>
      <c r="N139" s="118"/>
      <c r="O139" s="118"/>
      <c r="P139" s="118"/>
      <c r="Q139" s="118"/>
      <c r="R139" s="118"/>
      <c r="S139" s="118"/>
      <c r="T139" s="119"/>
    </row>
    <row r="140" spans="1:20" hidden="1" x14ac:dyDescent="0.2">
      <c r="A140" s="31" t="str">
        <f>IF(ISNA(INDEX($A$34:$T$105,MATCH($B140,$B$34:$B$105,0),1)),"",INDEX($A$34:$T$105,MATCH($B140,$B$34:$B$105,0),1))</f>
        <v/>
      </c>
      <c r="B140" s="69"/>
      <c r="C140" s="69"/>
      <c r="D140" s="69"/>
      <c r="E140" s="69"/>
      <c r="F140" s="69"/>
      <c r="G140" s="69"/>
      <c r="H140" s="69"/>
      <c r="I140" s="69"/>
      <c r="J140" s="19" t="str">
        <f>IF(ISNA(INDEX($A$34:$T$105,MATCH($B140,$B$34:$B$105,0),10)),"",INDEX($A$34:$T$105,MATCH($B140,$B$34:$B$105,0),10))</f>
        <v/>
      </c>
      <c r="K140" s="19" t="str">
        <f>IF(ISNA(INDEX($A$34:$T$105,MATCH($B140,$B$34:$B$105,0),11)),"",INDEX($A$34:$T$105,MATCH($B140,$B$34:$B$105,0),11))</f>
        <v/>
      </c>
      <c r="L140" s="19" t="str">
        <f>IF(ISNA(INDEX($A$34:$T$105,MATCH($B140,$B$34:$B$105,0),12)),"",INDEX($A$34:$T$105,MATCH($B140,$B$34:$B$105,0),12))</f>
        <v/>
      </c>
      <c r="M140" s="19" t="str">
        <f>IF(ISNA(INDEX($A$34:$T$105,MATCH($B140,$B$34:$B$105,0),13)),"",INDEX($A$34:$T$105,MATCH($B140,$B$34:$B$105,0),13))</f>
        <v/>
      </c>
      <c r="N140" s="19" t="str">
        <f>IF(ISNA(INDEX($A$34:$T$105,MATCH($B140,$B$34:$B$105,0),14)),"",INDEX($A$34:$T$105,MATCH($B140,$B$34:$B$105,0),14))</f>
        <v/>
      </c>
      <c r="O140" s="19" t="str">
        <f>IF(ISNA(INDEX($A$34:$T$105,MATCH($B140,$B$34:$B$105,0),15)),"",INDEX($A$34:$T$105,MATCH($B140,$B$34:$B$105,0),15))</f>
        <v/>
      </c>
      <c r="P140" s="19" t="str">
        <f>IF(ISNA(INDEX($A$34:$T$105,MATCH($B140,$B$34:$B$105,0),16)),"",INDEX($A$34:$T$105,MATCH($B140,$B$34:$B$105,0),16))</f>
        <v/>
      </c>
      <c r="Q140" s="28" t="str">
        <f>IF(ISNA(INDEX($A$34:$T$105,MATCH($B140,$B$34:$B$105,0),17)),"",INDEX($A$34:$T$105,MATCH($B140,$B$34:$B$105,0),17))</f>
        <v/>
      </c>
      <c r="R140" s="28" t="str">
        <f>IF(ISNA(INDEX($A$34:$T$105,MATCH($B140,$B$34:$B$105,0),18)),"",INDEX($A$34:$T$105,MATCH($B140,$B$34:$B$105,0),18))</f>
        <v/>
      </c>
      <c r="S140" s="28" t="str">
        <f>IF(ISNA(INDEX($A$34:$T$105,MATCH($B140,$B$34:$B$105,0),19)),"",INDEX($A$34:$T$105,MATCH($B140,$B$34:$B$105,0),19))</f>
        <v/>
      </c>
      <c r="T140" s="18" t="s">
        <v>37</v>
      </c>
    </row>
    <row r="141" spans="1:20" hidden="1" x14ac:dyDescent="0.2">
      <c r="A141" s="31" t="str">
        <f>IF(ISNA(INDEX($A$34:$T$105,MATCH($B141,$B$34:$B$105,0),1)),"",INDEX($A$34:$T$105,MATCH($B141,$B$34:$B$105,0),1))</f>
        <v/>
      </c>
      <c r="B141" s="69"/>
      <c r="C141" s="69"/>
      <c r="D141" s="69"/>
      <c r="E141" s="69"/>
      <c r="F141" s="69"/>
      <c r="G141" s="69"/>
      <c r="H141" s="69"/>
      <c r="I141" s="69"/>
      <c r="J141" s="19" t="str">
        <f>IF(ISNA(INDEX($A$34:$T$105,MATCH($B141,$B$34:$B$105,0),10)),"",INDEX($A$34:$T$105,MATCH($B141,$B$34:$B$105,0),10))</f>
        <v/>
      </c>
      <c r="K141" s="19" t="str">
        <f>IF(ISNA(INDEX($A$34:$T$105,MATCH($B141,$B$34:$B$105,0),11)),"",INDEX($A$34:$T$105,MATCH($B141,$B$34:$B$105,0),11))</f>
        <v/>
      </c>
      <c r="L141" s="19" t="str">
        <f>IF(ISNA(INDEX($A$34:$T$105,MATCH($B141,$B$34:$B$105,0),12)),"",INDEX($A$34:$T$105,MATCH($B141,$B$34:$B$105,0),12))</f>
        <v/>
      </c>
      <c r="M141" s="19" t="str">
        <f>IF(ISNA(INDEX($A$34:$T$105,MATCH($B141,$B$34:$B$105,0),13)),"",INDEX($A$34:$T$105,MATCH($B141,$B$34:$B$105,0),13))</f>
        <v/>
      </c>
      <c r="N141" s="19" t="str">
        <f>IF(ISNA(INDEX($A$34:$T$105,MATCH($B141,$B$34:$B$105,0),14)),"",INDEX($A$34:$T$105,MATCH($B141,$B$34:$B$105,0),14))</f>
        <v/>
      </c>
      <c r="O141" s="19" t="str">
        <f>IF(ISNA(INDEX($A$34:$T$105,MATCH($B141,$B$34:$B$105,0),15)),"",INDEX($A$34:$T$105,MATCH($B141,$B$34:$B$105,0),15))</f>
        <v/>
      </c>
      <c r="P141" s="19" t="str">
        <f>IF(ISNA(INDEX($A$34:$T$105,MATCH($B141,$B$34:$B$105,0),16)),"",INDEX($A$34:$T$105,MATCH($B141,$B$34:$B$105,0),16))</f>
        <v/>
      </c>
      <c r="Q141" s="28" t="str">
        <f>IF(ISNA(INDEX($A$34:$T$105,MATCH($B141,$B$34:$B$105,0),17)),"",INDEX($A$34:$T$105,MATCH($B141,$B$34:$B$105,0),17))</f>
        <v/>
      </c>
      <c r="R141" s="28" t="str">
        <f>IF(ISNA(INDEX($A$34:$T$105,MATCH($B141,$B$34:$B$105,0),18)),"",INDEX($A$34:$T$105,MATCH($B141,$B$34:$B$105,0),18))</f>
        <v/>
      </c>
      <c r="S141" s="28" t="str">
        <f>IF(ISNA(INDEX($A$34:$T$105,MATCH($B141,$B$34:$B$105,0),19)),"",INDEX($A$34:$T$105,MATCH($B141,$B$34:$B$105,0),19))</f>
        <v/>
      </c>
      <c r="T141" s="18" t="s">
        <v>37</v>
      </c>
    </row>
    <row r="142" spans="1:20" hidden="1" x14ac:dyDescent="0.2">
      <c r="A142" s="31" t="str">
        <f>IF(ISNA(INDEX($A$34:$T$105,MATCH($B142,$B$34:$B$105,0),1)),"",INDEX($A$34:$T$105,MATCH($B142,$B$34:$B$105,0),1))</f>
        <v/>
      </c>
      <c r="B142" s="69"/>
      <c r="C142" s="69"/>
      <c r="D142" s="69"/>
      <c r="E142" s="69"/>
      <c r="F142" s="69"/>
      <c r="G142" s="69"/>
      <c r="H142" s="69"/>
      <c r="I142" s="69"/>
      <c r="J142" s="19" t="str">
        <f>IF(ISNA(INDEX($A$34:$T$105,MATCH($B142,$B$34:$B$105,0),10)),"",INDEX($A$34:$T$105,MATCH($B142,$B$34:$B$105,0),10))</f>
        <v/>
      </c>
      <c r="K142" s="19" t="str">
        <f>IF(ISNA(INDEX($A$34:$T$105,MATCH($B142,$B$34:$B$105,0),11)),"",INDEX($A$34:$T$105,MATCH($B142,$B$34:$B$105,0),11))</f>
        <v/>
      </c>
      <c r="L142" s="19" t="str">
        <f>IF(ISNA(INDEX($A$34:$T$105,MATCH($B142,$B$34:$B$105,0),12)),"",INDEX($A$34:$T$105,MATCH($B142,$B$34:$B$105,0),12))</f>
        <v/>
      </c>
      <c r="M142" s="19" t="str">
        <f>IF(ISNA(INDEX($A$34:$T$105,MATCH($B142,$B$34:$B$105,0),13)),"",INDEX($A$34:$T$105,MATCH($B142,$B$34:$B$105,0),13))</f>
        <v/>
      </c>
      <c r="N142" s="19" t="str">
        <f>IF(ISNA(INDEX($A$34:$T$105,MATCH($B142,$B$34:$B$105,0),14)),"",INDEX($A$34:$T$105,MATCH($B142,$B$34:$B$105,0),14))</f>
        <v/>
      </c>
      <c r="O142" s="19" t="str">
        <f>IF(ISNA(INDEX($A$34:$T$105,MATCH($B142,$B$34:$B$105,0),15)),"",INDEX($A$34:$T$105,MATCH($B142,$B$34:$B$105,0),15))</f>
        <v/>
      </c>
      <c r="P142" s="19" t="str">
        <f>IF(ISNA(INDEX($A$34:$T$105,MATCH($B142,$B$34:$B$105,0),16)),"",INDEX($A$34:$T$105,MATCH($B142,$B$34:$B$105,0),16))</f>
        <v/>
      </c>
      <c r="Q142" s="28" t="str">
        <f>IF(ISNA(INDEX($A$34:$T$105,MATCH($B142,$B$34:$B$105,0),17)),"",INDEX($A$34:$T$105,MATCH($B142,$B$34:$B$105,0),17))</f>
        <v/>
      </c>
      <c r="R142" s="28" t="str">
        <f>IF(ISNA(INDEX($A$34:$T$105,MATCH($B142,$B$34:$B$105,0),18)),"",INDEX($A$34:$T$105,MATCH($B142,$B$34:$B$105,0),18))</f>
        <v/>
      </c>
      <c r="S142" s="28" t="str">
        <f>IF(ISNA(INDEX($A$34:$T$105,MATCH($B142,$B$34:$B$105,0),19)),"",INDEX($A$34:$T$105,MATCH($B142,$B$34:$B$105,0),19))</f>
        <v/>
      </c>
      <c r="T142" s="18" t="s">
        <v>37</v>
      </c>
    </row>
    <row r="143" spans="1:20" hidden="1" x14ac:dyDescent="0.2">
      <c r="A143" s="31" t="str">
        <f>IF(ISNA(INDEX($A$34:$T$105,MATCH($B143,$B$34:$B$105,0),1)),"",INDEX($A$34:$T$105,MATCH($B143,$B$34:$B$105,0),1))</f>
        <v/>
      </c>
      <c r="B143" s="69"/>
      <c r="C143" s="69"/>
      <c r="D143" s="69"/>
      <c r="E143" s="69"/>
      <c r="F143" s="69"/>
      <c r="G143" s="69"/>
      <c r="H143" s="69"/>
      <c r="I143" s="69"/>
      <c r="J143" s="19" t="str">
        <f>IF(ISNA(INDEX($A$34:$T$105,MATCH($B143,$B$34:$B$105,0),10)),"",INDEX($A$34:$T$105,MATCH($B143,$B$34:$B$105,0),10))</f>
        <v/>
      </c>
      <c r="K143" s="19" t="str">
        <f>IF(ISNA(INDEX($A$34:$T$105,MATCH($B143,$B$34:$B$105,0),11)),"",INDEX($A$34:$T$105,MATCH($B143,$B$34:$B$105,0),11))</f>
        <v/>
      </c>
      <c r="L143" s="19" t="str">
        <f>IF(ISNA(INDEX($A$34:$T$105,MATCH($B143,$B$34:$B$105,0),12)),"",INDEX($A$34:$T$105,MATCH($B143,$B$34:$B$105,0),12))</f>
        <v/>
      </c>
      <c r="M143" s="19" t="str">
        <f>IF(ISNA(INDEX($A$34:$T$105,MATCH($B143,$B$34:$B$105,0),13)),"",INDEX($A$34:$T$105,MATCH($B143,$B$34:$B$105,0),13))</f>
        <v/>
      </c>
      <c r="N143" s="19" t="str">
        <f>IF(ISNA(INDEX($A$34:$T$105,MATCH($B143,$B$34:$B$105,0),14)),"",INDEX($A$34:$T$105,MATCH($B143,$B$34:$B$105,0),14))</f>
        <v/>
      </c>
      <c r="O143" s="19" t="str">
        <f>IF(ISNA(INDEX($A$34:$T$105,MATCH($B143,$B$34:$B$105,0),15)),"",INDEX($A$34:$T$105,MATCH($B143,$B$34:$B$105,0),15))</f>
        <v/>
      </c>
      <c r="P143" s="19" t="str">
        <f>IF(ISNA(INDEX($A$34:$T$105,MATCH($B143,$B$34:$B$105,0),16)),"",INDEX($A$34:$T$105,MATCH($B143,$B$34:$B$105,0),16))</f>
        <v/>
      </c>
      <c r="Q143" s="28" t="str">
        <f>IF(ISNA(INDEX($A$34:$T$105,MATCH($B143,$B$34:$B$105,0),17)),"",INDEX($A$34:$T$105,MATCH($B143,$B$34:$B$105,0),17))</f>
        <v/>
      </c>
      <c r="R143" s="28" t="str">
        <f>IF(ISNA(INDEX($A$34:$T$105,MATCH($B143,$B$34:$B$105,0),18)),"",INDEX($A$34:$T$105,MATCH($B143,$B$34:$B$105,0),18))</f>
        <v/>
      </c>
      <c r="S143" s="28" t="str">
        <f>IF(ISNA(INDEX($A$34:$T$105,MATCH($B143,$B$34:$B$105,0),19)),"",INDEX($A$34:$T$105,MATCH($B143,$B$34:$B$105,0),19))</f>
        <v/>
      </c>
      <c r="T143" s="18" t="s">
        <v>37</v>
      </c>
    </row>
    <row r="144" spans="1:20" hidden="1" x14ac:dyDescent="0.2">
      <c r="A144" s="20" t="s">
        <v>25</v>
      </c>
      <c r="B144" s="79"/>
      <c r="C144" s="79"/>
      <c r="D144" s="79"/>
      <c r="E144" s="79"/>
      <c r="F144" s="79"/>
      <c r="G144" s="79"/>
      <c r="H144" s="79"/>
      <c r="I144" s="79"/>
      <c r="J144" s="22">
        <f t="shared" ref="J144:P144" si="53">SUM(J140:J143)</f>
        <v>0</v>
      </c>
      <c r="K144" s="22">
        <f t="shared" si="53"/>
        <v>0</v>
      </c>
      <c r="L144" s="22">
        <f t="shared" si="53"/>
        <v>0</v>
      </c>
      <c r="M144" s="22">
        <f t="shared" si="53"/>
        <v>0</v>
      </c>
      <c r="N144" s="22">
        <f t="shared" si="53"/>
        <v>0</v>
      </c>
      <c r="O144" s="22">
        <f t="shared" si="53"/>
        <v>0</v>
      </c>
      <c r="P144" s="22">
        <f t="shared" si="53"/>
        <v>0</v>
      </c>
      <c r="Q144" s="20">
        <f>COUNTIF(Q140:Q143,"E")</f>
        <v>0</v>
      </c>
      <c r="R144" s="20">
        <f>COUNTIF(R140:R143,"C")</f>
        <v>0</v>
      </c>
      <c r="S144" s="20">
        <f>COUNTIF(S140:S143,"VP")</f>
        <v>0</v>
      </c>
      <c r="T144" s="21"/>
    </row>
    <row r="145" spans="1:20" ht="23.25" hidden="1" customHeight="1" x14ac:dyDescent="0.2">
      <c r="A145" s="76" t="s">
        <v>73</v>
      </c>
      <c r="B145" s="77"/>
      <c r="C145" s="77"/>
      <c r="D145" s="77"/>
      <c r="E145" s="77"/>
      <c r="F145" s="77"/>
      <c r="G145" s="77"/>
      <c r="H145" s="77"/>
      <c r="I145" s="78"/>
      <c r="J145" s="22">
        <f t="shared" ref="J145:S145" si="54">SUM(J138,J144)</f>
        <v>0</v>
      </c>
      <c r="K145" s="22">
        <f t="shared" si="54"/>
        <v>0</v>
      </c>
      <c r="L145" s="22">
        <f t="shared" si="54"/>
        <v>0</v>
      </c>
      <c r="M145" s="22">
        <f t="shared" si="54"/>
        <v>0</v>
      </c>
      <c r="N145" s="22">
        <f t="shared" si="54"/>
        <v>0</v>
      </c>
      <c r="O145" s="22">
        <f t="shared" si="54"/>
        <v>0</v>
      </c>
      <c r="P145" s="22">
        <f t="shared" si="54"/>
        <v>0</v>
      </c>
      <c r="Q145" s="22">
        <f t="shared" si="54"/>
        <v>0</v>
      </c>
      <c r="R145" s="22">
        <f t="shared" si="54"/>
        <v>0</v>
      </c>
      <c r="S145" s="22">
        <f t="shared" si="54"/>
        <v>0</v>
      </c>
      <c r="T145" s="27"/>
    </row>
    <row r="146" spans="1:20" hidden="1" x14ac:dyDescent="0.2">
      <c r="A146" s="197" t="s">
        <v>48</v>
      </c>
      <c r="B146" s="198"/>
      <c r="C146" s="198"/>
      <c r="D146" s="198"/>
      <c r="E146" s="198"/>
      <c r="F146" s="198"/>
      <c r="G146" s="198"/>
      <c r="H146" s="198"/>
      <c r="I146" s="198"/>
      <c r="J146" s="199"/>
      <c r="K146" s="22">
        <f t="shared" ref="K146:P146" si="55">K138*14+K144*12</f>
        <v>0</v>
      </c>
      <c r="L146" s="22">
        <f t="shared" si="55"/>
        <v>0</v>
      </c>
      <c r="M146" s="22">
        <f t="shared" si="55"/>
        <v>0</v>
      </c>
      <c r="N146" s="22">
        <f t="shared" si="55"/>
        <v>0</v>
      </c>
      <c r="O146" s="22">
        <f t="shared" si="55"/>
        <v>0</v>
      </c>
      <c r="P146" s="22">
        <f t="shared" si="55"/>
        <v>0</v>
      </c>
      <c r="Q146" s="191"/>
      <c r="R146" s="192"/>
      <c r="S146" s="192"/>
      <c r="T146" s="193"/>
    </row>
    <row r="147" spans="1:20" hidden="1" x14ac:dyDescent="0.2">
      <c r="A147" s="200"/>
      <c r="B147" s="201"/>
      <c r="C147" s="201"/>
      <c r="D147" s="201"/>
      <c r="E147" s="201"/>
      <c r="F147" s="201"/>
      <c r="G147" s="201"/>
      <c r="H147" s="201"/>
      <c r="I147" s="201"/>
      <c r="J147" s="202"/>
      <c r="K147" s="73">
        <f>SUM(K146:M146)</f>
        <v>0</v>
      </c>
      <c r="L147" s="74"/>
      <c r="M147" s="75"/>
      <c r="N147" s="70">
        <f>SUM(N146:O146)</f>
        <v>0</v>
      </c>
      <c r="O147" s="71"/>
      <c r="P147" s="72"/>
      <c r="Q147" s="194"/>
      <c r="R147" s="195"/>
      <c r="S147" s="195"/>
      <c r="T147" s="196"/>
    </row>
    <row r="148" spans="1:20" hidden="1" x14ac:dyDescent="0.2"/>
    <row r="149" spans="1:20" hidden="1" x14ac:dyDescent="0.2">
      <c r="B149" s="2"/>
      <c r="C149" s="2"/>
      <c r="D149" s="2"/>
      <c r="E149" s="2"/>
      <c r="F149" s="2"/>
      <c r="G149" s="2"/>
      <c r="M149" s="8"/>
      <c r="N149" s="8"/>
      <c r="O149" s="8"/>
      <c r="P149" s="8"/>
      <c r="Q149" s="8"/>
      <c r="R149" s="8"/>
      <c r="S149" s="8"/>
    </row>
    <row r="150" spans="1:20" ht="18.75" hidden="1" customHeight="1" x14ac:dyDescent="0.2">
      <c r="A150" s="67" t="s">
        <v>97</v>
      </c>
      <c r="B150" s="203"/>
      <c r="C150" s="203"/>
      <c r="D150" s="203"/>
      <c r="E150" s="203"/>
      <c r="F150" s="203"/>
      <c r="G150" s="203"/>
      <c r="H150" s="203"/>
      <c r="I150" s="203"/>
      <c r="J150" s="203"/>
      <c r="K150" s="203"/>
      <c r="L150" s="203"/>
      <c r="M150" s="203"/>
      <c r="N150" s="203"/>
      <c r="O150" s="203"/>
      <c r="P150" s="203"/>
      <c r="Q150" s="203"/>
      <c r="R150" s="203"/>
      <c r="S150" s="203"/>
      <c r="T150" s="203"/>
    </row>
    <row r="151" spans="1:20" ht="20.25" hidden="1" customHeight="1" x14ac:dyDescent="0.2">
      <c r="A151" s="79" t="s">
        <v>27</v>
      </c>
      <c r="B151" s="79" t="s">
        <v>26</v>
      </c>
      <c r="C151" s="79"/>
      <c r="D151" s="79"/>
      <c r="E151" s="79"/>
      <c r="F151" s="79"/>
      <c r="G151" s="79"/>
      <c r="H151" s="79"/>
      <c r="I151" s="79"/>
      <c r="J151" s="83" t="s">
        <v>40</v>
      </c>
      <c r="K151" s="83" t="s">
        <v>24</v>
      </c>
      <c r="L151" s="83"/>
      <c r="M151" s="83"/>
      <c r="N151" s="83" t="s">
        <v>41</v>
      </c>
      <c r="O151" s="83"/>
      <c r="P151" s="83"/>
      <c r="Q151" s="83" t="s">
        <v>23</v>
      </c>
      <c r="R151" s="83"/>
      <c r="S151" s="83"/>
      <c r="T151" s="83" t="s">
        <v>22</v>
      </c>
    </row>
    <row r="152" spans="1:20" ht="14.25" hidden="1" customHeight="1" x14ac:dyDescent="0.2">
      <c r="A152" s="79"/>
      <c r="B152" s="79"/>
      <c r="C152" s="79"/>
      <c r="D152" s="79"/>
      <c r="E152" s="79"/>
      <c r="F152" s="79"/>
      <c r="G152" s="79"/>
      <c r="H152" s="79"/>
      <c r="I152" s="79"/>
      <c r="J152" s="83"/>
      <c r="K152" s="29" t="s">
        <v>28</v>
      </c>
      <c r="L152" s="29" t="s">
        <v>29</v>
      </c>
      <c r="M152" s="29" t="s">
        <v>30</v>
      </c>
      <c r="N152" s="29" t="s">
        <v>34</v>
      </c>
      <c r="O152" s="29" t="s">
        <v>7</v>
      </c>
      <c r="P152" s="29" t="s">
        <v>31</v>
      </c>
      <c r="Q152" s="29" t="s">
        <v>32</v>
      </c>
      <c r="R152" s="29" t="s">
        <v>28</v>
      </c>
      <c r="S152" s="29" t="s">
        <v>33</v>
      </c>
      <c r="T152" s="83"/>
    </row>
    <row r="153" spans="1:20" ht="17.25" hidden="1" customHeight="1" x14ac:dyDescent="0.2">
      <c r="A153" s="117" t="s">
        <v>63</v>
      </c>
      <c r="B153" s="118"/>
      <c r="C153" s="118"/>
      <c r="D153" s="118"/>
      <c r="E153" s="118"/>
      <c r="F153" s="118"/>
      <c r="G153" s="118"/>
      <c r="H153" s="118"/>
      <c r="I153" s="118"/>
      <c r="J153" s="118"/>
      <c r="K153" s="118"/>
      <c r="L153" s="118"/>
      <c r="M153" s="118"/>
      <c r="N153" s="118"/>
      <c r="O153" s="118"/>
      <c r="P153" s="118"/>
      <c r="Q153" s="118"/>
      <c r="R153" s="118"/>
      <c r="S153" s="118"/>
      <c r="T153" s="119"/>
    </row>
    <row r="154" spans="1:20" hidden="1" x14ac:dyDescent="0.2">
      <c r="A154" s="31" t="str">
        <f t="shared" ref="A154:A168" si="56">IF(ISNA(INDEX($A$34:$T$105,MATCH($B154,$B$34:$B$105,0),1)),"",INDEX($A$34:$T$105,MATCH($B154,$B$34:$B$105,0),1))</f>
        <v/>
      </c>
      <c r="B154" s="69"/>
      <c r="C154" s="69"/>
      <c r="D154" s="69"/>
      <c r="E154" s="69"/>
      <c r="F154" s="69"/>
      <c r="G154" s="69"/>
      <c r="H154" s="69"/>
      <c r="I154" s="69"/>
      <c r="J154" s="19" t="str">
        <f t="shared" ref="J154:J168" si="57">IF(ISNA(INDEX($A$34:$T$105,MATCH($B154,$B$34:$B$105,0),10)),"",INDEX($A$34:$T$105,MATCH($B154,$B$34:$B$105,0),10))</f>
        <v/>
      </c>
      <c r="K154" s="19" t="str">
        <f t="shared" ref="K154:K168" si="58">IF(ISNA(INDEX($A$34:$T$105,MATCH($B154,$B$34:$B$105,0),11)),"",INDEX($A$34:$T$105,MATCH($B154,$B$34:$B$105,0),11))</f>
        <v/>
      </c>
      <c r="L154" s="19" t="str">
        <f t="shared" ref="L154:L168" si="59">IF(ISNA(INDEX($A$34:$T$105,MATCH($B154,$B$34:$B$105,0),12)),"",INDEX($A$34:$T$105,MATCH($B154,$B$34:$B$105,0),12))</f>
        <v/>
      </c>
      <c r="M154" s="19" t="str">
        <f t="shared" ref="M154:M168" si="60">IF(ISNA(INDEX($A$34:$T$105,MATCH($B154,$B$34:$B$105,0),13)),"",INDEX($A$34:$T$105,MATCH($B154,$B$34:$B$105,0),13))</f>
        <v/>
      </c>
      <c r="N154" s="19" t="str">
        <f t="shared" ref="N154:N168" si="61">IF(ISNA(INDEX($A$34:$T$105,MATCH($B154,$B$34:$B$105,0),14)),"",INDEX($A$34:$T$105,MATCH($B154,$B$34:$B$105,0),14))</f>
        <v/>
      </c>
      <c r="O154" s="19" t="str">
        <f t="shared" ref="O154:O168" si="62">IF(ISNA(INDEX($A$34:$T$105,MATCH($B154,$B$34:$B$105,0),15)),"",INDEX($A$34:$T$105,MATCH($B154,$B$34:$B$105,0),15))</f>
        <v/>
      </c>
      <c r="P154" s="19" t="str">
        <f t="shared" ref="P154:P168" si="63">IF(ISNA(INDEX($A$34:$T$105,MATCH($B154,$B$34:$B$105,0),16)),"",INDEX($A$34:$T$105,MATCH($B154,$B$34:$B$105,0),16))</f>
        <v/>
      </c>
      <c r="Q154" s="28" t="str">
        <f t="shared" ref="Q154:Q168" si="64">IF(ISNA(INDEX($A$34:$T$105,MATCH($B154,$B$34:$B$105,0),17)),"",INDEX($A$34:$T$105,MATCH($B154,$B$34:$B$105,0),17))</f>
        <v/>
      </c>
      <c r="R154" s="28" t="str">
        <f t="shared" ref="R154:R168" si="65">IF(ISNA(INDEX($A$34:$T$105,MATCH($B154,$B$34:$B$105,0),18)),"",INDEX($A$34:$T$105,MATCH($B154,$B$34:$B$105,0),18))</f>
        <v/>
      </c>
      <c r="S154" s="28" t="str">
        <f t="shared" ref="S154:S168" si="66">IF(ISNA(INDEX($A$34:$T$105,MATCH($B154,$B$34:$B$105,0),19)),"",INDEX($A$34:$T$105,MATCH($B154,$B$34:$B$105,0),19))</f>
        <v/>
      </c>
      <c r="T154" s="18" t="s">
        <v>38</v>
      </c>
    </row>
    <row r="155" spans="1:20" hidden="1" x14ac:dyDescent="0.2">
      <c r="A155" s="31" t="str">
        <f t="shared" si="56"/>
        <v/>
      </c>
      <c r="B155" s="69"/>
      <c r="C155" s="69"/>
      <c r="D155" s="69"/>
      <c r="E155" s="69"/>
      <c r="F155" s="69"/>
      <c r="G155" s="69"/>
      <c r="H155" s="69"/>
      <c r="I155" s="69"/>
      <c r="J155" s="19" t="str">
        <f t="shared" si="57"/>
        <v/>
      </c>
      <c r="K155" s="19" t="str">
        <f t="shared" si="58"/>
        <v/>
      </c>
      <c r="L155" s="19" t="str">
        <f t="shared" si="59"/>
        <v/>
      </c>
      <c r="M155" s="19" t="str">
        <f t="shared" si="60"/>
        <v/>
      </c>
      <c r="N155" s="19" t="str">
        <f t="shared" si="61"/>
        <v/>
      </c>
      <c r="O155" s="19" t="str">
        <f t="shared" si="62"/>
        <v/>
      </c>
      <c r="P155" s="19" t="str">
        <f t="shared" si="63"/>
        <v/>
      </c>
      <c r="Q155" s="28" t="str">
        <f t="shared" si="64"/>
        <v/>
      </c>
      <c r="R155" s="28" t="str">
        <f t="shared" si="65"/>
        <v/>
      </c>
      <c r="S155" s="28" t="str">
        <f t="shared" si="66"/>
        <v/>
      </c>
      <c r="T155" s="18" t="s">
        <v>38</v>
      </c>
    </row>
    <row r="156" spans="1:20" hidden="1" x14ac:dyDescent="0.2">
      <c r="A156" s="31" t="str">
        <f t="shared" si="56"/>
        <v/>
      </c>
      <c r="B156" s="69"/>
      <c r="C156" s="69"/>
      <c r="D156" s="69"/>
      <c r="E156" s="69"/>
      <c r="F156" s="69"/>
      <c r="G156" s="69"/>
      <c r="H156" s="69"/>
      <c r="I156" s="69"/>
      <c r="J156" s="19" t="str">
        <f t="shared" si="57"/>
        <v/>
      </c>
      <c r="K156" s="19" t="str">
        <f t="shared" si="58"/>
        <v/>
      </c>
      <c r="L156" s="19" t="str">
        <f t="shared" si="59"/>
        <v/>
      </c>
      <c r="M156" s="19" t="str">
        <f t="shared" si="60"/>
        <v/>
      </c>
      <c r="N156" s="19" t="str">
        <f t="shared" si="61"/>
        <v/>
      </c>
      <c r="O156" s="19" t="str">
        <f t="shared" si="62"/>
        <v/>
      </c>
      <c r="P156" s="19" t="str">
        <f t="shared" si="63"/>
        <v/>
      </c>
      <c r="Q156" s="28" t="str">
        <f t="shared" si="64"/>
        <v/>
      </c>
      <c r="R156" s="28" t="str">
        <f t="shared" si="65"/>
        <v/>
      </c>
      <c r="S156" s="28" t="str">
        <f t="shared" si="66"/>
        <v/>
      </c>
      <c r="T156" s="18" t="s">
        <v>38</v>
      </c>
    </row>
    <row r="157" spans="1:20" hidden="1" x14ac:dyDescent="0.2">
      <c r="A157" s="31" t="str">
        <f t="shared" si="56"/>
        <v/>
      </c>
      <c r="B157" s="69"/>
      <c r="C157" s="69"/>
      <c r="D157" s="69"/>
      <c r="E157" s="69"/>
      <c r="F157" s="69"/>
      <c r="G157" s="69"/>
      <c r="H157" s="69"/>
      <c r="I157" s="69"/>
      <c r="J157" s="19" t="str">
        <f t="shared" si="57"/>
        <v/>
      </c>
      <c r="K157" s="19" t="str">
        <f t="shared" si="58"/>
        <v/>
      </c>
      <c r="L157" s="19" t="str">
        <f t="shared" si="59"/>
        <v/>
      </c>
      <c r="M157" s="19" t="str">
        <f t="shared" si="60"/>
        <v/>
      </c>
      <c r="N157" s="19" t="str">
        <f t="shared" si="61"/>
        <v/>
      </c>
      <c r="O157" s="19" t="str">
        <f t="shared" si="62"/>
        <v/>
      </c>
      <c r="P157" s="19" t="str">
        <f t="shared" si="63"/>
        <v/>
      </c>
      <c r="Q157" s="28" t="str">
        <f t="shared" si="64"/>
        <v/>
      </c>
      <c r="R157" s="28" t="str">
        <f t="shared" si="65"/>
        <v/>
      </c>
      <c r="S157" s="28" t="str">
        <f t="shared" si="66"/>
        <v/>
      </c>
      <c r="T157" s="18" t="s">
        <v>38</v>
      </c>
    </row>
    <row r="158" spans="1:20" hidden="1" x14ac:dyDescent="0.2">
      <c r="A158" s="31" t="str">
        <f t="shared" si="56"/>
        <v/>
      </c>
      <c r="B158" s="69"/>
      <c r="C158" s="69"/>
      <c r="D158" s="69"/>
      <c r="E158" s="69"/>
      <c r="F158" s="69"/>
      <c r="G158" s="69"/>
      <c r="H158" s="69"/>
      <c r="I158" s="69"/>
      <c r="J158" s="19" t="str">
        <f t="shared" si="57"/>
        <v/>
      </c>
      <c r="K158" s="19" t="str">
        <f t="shared" si="58"/>
        <v/>
      </c>
      <c r="L158" s="19" t="str">
        <f t="shared" si="59"/>
        <v/>
      </c>
      <c r="M158" s="19" t="str">
        <f t="shared" si="60"/>
        <v/>
      </c>
      <c r="N158" s="19" t="str">
        <f t="shared" si="61"/>
        <v/>
      </c>
      <c r="O158" s="19" t="str">
        <f t="shared" si="62"/>
        <v/>
      </c>
      <c r="P158" s="19" t="str">
        <f t="shared" si="63"/>
        <v/>
      </c>
      <c r="Q158" s="28" t="str">
        <f t="shared" si="64"/>
        <v/>
      </c>
      <c r="R158" s="28" t="str">
        <f t="shared" si="65"/>
        <v/>
      </c>
      <c r="S158" s="28" t="str">
        <f t="shared" si="66"/>
        <v/>
      </c>
      <c r="T158" s="18" t="s">
        <v>38</v>
      </c>
    </row>
    <row r="159" spans="1:20" hidden="1" x14ac:dyDescent="0.2">
      <c r="A159" s="31" t="str">
        <f t="shared" si="56"/>
        <v/>
      </c>
      <c r="B159" s="69"/>
      <c r="C159" s="69"/>
      <c r="D159" s="69"/>
      <c r="E159" s="69"/>
      <c r="F159" s="69"/>
      <c r="G159" s="69"/>
      <c r="H159" s="69"/>
      <c r="I159" s="69"/>
      <c r="J159" s="19" t="str">
        <f t="shared" si="57"/>
        <v/>
      </c>
      <c r="K159" s="19" t="str">
        <f t="shared" si="58"/>
        <v/>
      </c>
      <c r="L159" s="19" t="str">
        <f t="shared" si="59"/>
        <v/>
      </c>
      <c r="M159" s="19" t="str">
        <f t="shared" si="60"/>
        <v/>
      </c>
      <c r="N159" s="19" t="str">
        <f t="shared" si="61"/>
        <v/>
      </c>
      <c r="O159" s="19" t="str">
        <f t="shared" si="62"/>
        <v/>
      </c>
      <c r="P159" s="19" t="str">
        <f t="shared" si="63"/>
        <v/>
      </c>
      <c r="Q159" s="28" t="str">
        <f t="shared" si="64"/>
        <v/>
      </c>
      <c r="R159" s="28" t="str">
        <f t="shared" si="65"/>
        <v/>
      </c>
      <c r="S159" s="28" t="str">
        <f t="shared" si="66"/>
        <v/>
      </c>
      <c r="T159" s="18" t="s">
        <v>38</v>
      </c>
    </row>
    <row r="160" spans="1:20" hidden="1" x14ac:dyDescent="0.2">
      <c r="A160" s="31" t="str">
        <f t="shared" si="56"/>
        <v/>
      </c>
      <c r="B160" s="69"/>
      <c r="C160" s="69"/>
      <c r="D160" s="69"/>
      <c r="E160" s="69"/>
      <c r="F160" s="69"/>
      <c r="G160" s="69"/>
      <c r="H160" s="69"/>
      <c r="I160" s="69"/>
      <c r="J160" s="19" t="str">
        <f t="shared" si="57"/>
        <v/>
      </c>
      <c r="K160" s="19" t="str">
        <f t="shared" si="58"/>
        <v/>
      </c>
      <c r="L160" s="19" t="str">
        <f t="shared" si="59"/>
        <v/>
      </c>
      <c r="M160" s="19" t="str">
        <f t="shared" si="60"/>
        <v/>
      </c>
      <c r="N160" s="19" t="str">
        <f t="shared" si="61"/>
        <v/>
      </c>
      <c r="O160" s="19" t="str">
        <f t="shared" si="62"/>
        <v/>
      </c>
      <c r="P160" s="19" t="str">
        <f t="shared" si="63"/>
        <v/>
      </c>
      <c r="Q160" s="28" t="str">
        <f t="shared" si="64"/>
        <v/>
      </c>
      <c r="R160" s="28" t="str">
        <f t="shared" si="65"/>
        <v/>
      </c>
      <c r="S160" s="28" t="str">
        <f t="shared" si="66"/>
        <v/>
      </c>
      <c r="T160" s="18" t="s">
        <v>38</v>
      </c>
    </row>
    <row r="161" spans="1:20" hidden="1" x14ac:dyDescent="0.2">
      <c r="A161" s="31" t="str">
        <f t="shared" si="56"/>
        <v/>
      </c>
      <c r="B161" s="69"/>
      <c r="C161" s="69"/>
      <c r="D161" s="69"/>
      <c r="E161" s="69"/>
      <c r="F161" s="69"/>
      <c r="G161" s="69"/>
      <c r="H161" s="69"/>
      <c r="I161" s="69"/>
      <c r="J161" s="19" t="str">
        <f t="shared" si="57"/>
        <v/>
      </c>
      <c r="K161" s="19" t="str">
        <f t="shared" si="58"/>
        <v/>
      </c>
      <c r="L161" s="19" t="str">
        <f t="shared" si="59"/>
        <v/>
      </c>
      <c r="M161" s="19" t="str">
        <f t="shared" si="60"/>
        <v/>
      </c>
      <c r="N161" s="19" t="str">
        <f t="shared" si="61"/>
        <v/>
      </c>
      <c r="O161" s="19" t="str">
        <f t="shared" si="62"/>
        <v/>
      </c>
      <c r="P161" s="19" t="str">
        <f t="shared" si="63"/>
        <v/>
      </c>
      <c r="Q161" s="28" t="str">
        <f t="shared" si="64"/>
        <v/>
      </c>
      <c r="R161" s="28" t="str">
        <f t="shared" si="65"/>
        <v/>
      </c>
      <c r="S161" s="28" t="str">
        <f t="shared" si="66"/>
        <v/>
      </c>
      <c r="T161" s="18" t="s">
        <v>38</v>
      </c>
    </row>
    <row r="162" spans="1:20" hidden="1" x14ac:dyDescent="0.2">
      <c r="A162" s="31" t="str">
        <f t="shared" si="56"/>
        <v/>
      </c>
      <c r="B162" s="69"/>
      <c r="C162" s="69"/>
      <c r="D162" s="69"/>
      <c r="E162" s="69"/>
      <c r="F162" s="69"/>
      <c r="G162" s="69"/>
      <c r="H162" s="69"/>
      <c r="I162" s="69"/>
      <c r="J162" s="19" t="str">
        <f t="shared" si="57"/>
        <v/>
      </c>
      <c r="K162" s="19" t="str">
        <f t="shared" si="58"/>
        <v/>
      </c>
      <c r="L162" s="19" t="str">
        <f t="shared" si="59"/>
        <v/>
      </c>
      <c r="M162" s="19" t="str">
        <f t="shared" si="60"/>
        <v/>
      </c>
      <c r="N162" s="19" t="str">
        <f t="shared" si="61"/>
        <v/>
      </c>
      <c r="O162" s="19" t="str">
        <f t="shared" si="62"/>
        <v/>
      </c>
      <c r="P162" s="19" t="str">
        <f t="shared" si="63"/>
        <v/>
      </c>
      <c r="Q162" s="28" t="str">
        <f t="shared" si="64"/>
        <v/>
      </c>
      <c r="R162" s="28" t="str">
        <f t="shared" si="65"/>
        <v/>
      </c>
      <c r="S162" s="28" t="str">
        <f t="shared" si="66"/>
        <v/>
      </c>
      <c r="T162" s="18" t="s">
        <v>38</v>
      </c>
    </row>
    <row r="163" spans="1:20" hidden="1" x14ac:dyDescent="0.2">
      <c r="A163" s="31" t="str">
        <f t="shared" si="56"/>
        <v/>
      </c>
      <c r="B163" s="69"/>
      <c r="C163" s="69"/>
      <c r="D163" s="69"/>
      <c r="E163" s="69"/>
      <c r="F163" s="69"/>
      <c r="G163" s="69"/>
      <c r="H163" s="69"/>
      <c r="I163" s="69"/>
      <c r="J163" s="19" t="str">
        <f t="shared" si="57"/>
        <v/>
      </c>
      <c r="K163" s="19" t="str">
        <f t="shared" si="58"/>
        <v/>
      </c>
      <c r="L163" s="19" t="str">
        <f t="shared" si="59"/>
        <v/>
      </c>
      <c r="M163" s="19" t="str">
        <f t="shared" si="60"/>
        <v/>
      </c>
      <c r="N163" s="19" t="str">
        <f t="shared" si="61"/>
        <v/>
      </c>
      <c r="O163" s="19" t="str">
        <f t="shared" si="62"/>
        <v/>
      </c>
      <c r="P163" s="19" t="str">
        <f t="shared" si="63"/>
        <v/>
      </c>
      <c r="Q163" s="28" t="str">
        <f t="shared" si="64"/>
        <v/>
      </c>
      <c r="R163" s="28" t="str">
        <f t="shared" si="65"/>
        <v/>
      </c>
      <c r="S163" s="28" t="str">
        <f t="shared" si="66"/>
        <v/>
      </c>
      <c r="T163" s="18" t="s">
        <v>38</v>
      </c>
    </row>
    <row r="164" spans="1:20" hidden="1" x14ac:dyDescent="0.2">
      <c r="A164" s="31" t="str">
        <f t="shared" si="56"/>
        <v/>
      </c>
      <c r="B164" s="69"/>
      <c r="C164" s="69"/>
      <c r="D164" s="69"/>
      <c r="E164" s="69"/>
      <c r="F164" s="69"/>
      <c r="G164" s="69"/>
      <c r="H164" s="69"/>
      <c r="I164" s="69"/>
      <c r="J164" s="19" t="str">
        <f t="shared" si="57"/>
        <v/>
      </c>
      <c r="K164" s="19" t="str">
        <f t="shared" si="58"/>
        <v/>
      </c>
      <c r="L164" s="19" t="str">
        <f t="shared" si="59"/>
        <v/>
      </c>
      <c r="M164" s="19" t="str">
        <f t="shared" si="60"/>
        <v/>
      </c>
      <c r="N164" s="19" t="str">
        <f t="shared" si="61"/>
        <v/>
      </c>
      <c r="O164" s="19" t="str">
        <f t="shared" si="62"/>
        <v/>
      </c>
      <c r="P164" s="19" t="str">
        <f t="shared" si="63"/>
        <v/>
      </c>
      <c r="Q164" s="28" t="str">
        <f t="shared" si="64"/>
        <v/>
      </c>
      <c r="R164" s="28" t="str">
        <f t="shared" si="65"/>
        <v/>
      </c>
      <c r="S164" s="28" t="str">
        <f t="shared" si="66"/>
        <v/>
      </c>
      <c r="T164" s="18" t="s">
        <v>38</v>
      </c>
    </row>
    <row r="165" spans="1:20" hidden="1" x14ac:dyDescent="0.2">
      <c r="A165" s="31" t="str">
        <f t="shared" si="56"/>
        <v/>
      </c>
      <c r="B165" s="69"/>
      <c r="C165" s="69"/>
      <c r="D165" s="69"/>
      <c r="E165" s="69"/>
      <c r="F165" s="69"/>
      <c r="G165" s="69"/>
      <c r="H165" s="69"/>
      <c r="I165" s="69"/>
      <c r="J165" s="19" t="str">
        <f t="shared" si="57"/>
        <v/>
      </c>
      <c r="K165" s="19" t="str">
        <f t="shared" si="58"/>
        <v/>
      </c>
      <c r="L165" s="19" t="str">
        <f t="shared" si="59"/>
        <v/>
      </c>
      <c r="M165" s="19" t="str">
        <f t="shared" si="60"/>
        <v/>
      </c>
      <c r="N165" s="19" t="str">
        <f t="shared" si="61"/>
        <v/>
      </c>
      <c r="O165" s="19" t="str">
        <f t="shared" si="62"/>
        <v/>
      </c>
      <c r="P165" s="19" t="str">
        <f t="shared" si="63"/>
        <v/>
      </c>
      <c r="Q165" s="28" t="str">
        <f t="shared" si="64"/>
        <v/>
      </c>
      <c r="R165" s="28" t="str">
        <f t="shared" si="65"/>
        <v/>
      </c>
      <c r="S165" s="28" t="str">
        <f t="shared" si="66"/>
        <v/>
      </c>
      <c r="T165" s="18" t="s">
        <v>38</v>
      </c>
    </row>
    <row r="166" spans="1:20" hidden="1" x14ac:dyDescent="0.2">
      <c r="A166" s="31" t="str">
        <f t="shared" si="56"/>
        <v/>
      </c>
      <c r="B166" s="69"/>
      <c r="C166" s="69"/>
      <c r="D166" s="69"/>
      <c r="E166" s="69"/>
      <c r="F166" s="69"/>
      <c r="G166" s="69"/>
      <c r="H166" s="69"/>
      <c r="I166" s="69"/>
      <c r="J166" s="19" t="str">
        <f t="shared" si="57"/>
        <v/>
      </c>
      <c r="K166" s="19" t="str">
        <f t="shared" si="58"/>
        <v/>
      </c>
      <c r="L166" s="19" t="str">
        <f t="shared" si="59"/>
        <v/>
      </c>
      <c r="M166" s="19" t="str">
        <f t="shared" si="60"/>
        <v/>
      </c>
      <c r="N166" s="19" t="str">
        <f t="shared" si="61"/>
        <v/>
      </c>
      <c r="O166" s="19" t="str">
        <f t="shared" si="62"/>
        <v/>
      </c>
      <c r="P166" s="19" t="str">
        <f t="shared" si="63"/>
        <v/>
      </c>
      <c r="Q166" s="28" t="str">
        <f t="shared" si="64"/>
        <v/>
      </c>
      <c r="R166" s="28" t="str">
        <f t="shared" si="65"/>
        <v/>
      </c>
      <c r="S166" s="28" t="str">
        <f t="shared" si="66"/>
        <v/>
      </c>
      <c r="T166" s="18" t="s">
        <v>38</v>
      </c>
    </row>
    <row r="167" spans="1:20" hidden="1" x14ac:dyDescent="0.2">
      <c r="A167" s="31" t="str">
        <f t="shared" si="56"/>
        <v/>
      </c>
      <c r="B167" s="69"/>
      <c r="C167" s="69"/>
      <c r="D167" s="69"/>
      <c r="E167" s="69"/>
      <c r="F167" s="69"/>
      <c r="G167" s="69"/>
      <c r="H167" s="69"/>
      <c r="I167" s="69"/>
      <c r="J167" s="19" t="str">
        <f t="shared" si="57"/>
        <v/>
      </c>
      <c r="K167" s="19" t="str">
        <f t="shared" si="58"/>
        <v/>
      </c>
      <c r="L167" s="19" t="str">
        <f t="shared" si="59"/>
        <v/>
      </c>
      <c r="M167" s="19" t="str">
        <f t="shared" si="60"/>
        <v/>
      </c>
      <c r="N167" s="19" t="str">
        <f t="shared" si="61"/>
        <v/>
      </c>
      <c r="O167" s="19" t="str">
        <f t="shared" si="62"/>
        <v/>
      </c>
      <c r="P167" s="19" t="str">
        <f t="shared" si="63"/>
        <v/>
      </c>
      <c r="Q167" s="28" t="str">
        <f t="shared" si="64"/>
        <v/>
      </c>
      <c r="R167" s="28" t="str">
        <f t="shared" si="65"/>
        <v/>
      </c>
      <c r="S167" s="28" t="str">
        <f t="shared" si="66"/>
        <v/>
      </c>
      <c r="T167" s="18" t="s">
        <v>38</v>
      </c>
    </row>
    <row r="168" spans="1:20" hidden="1" x14ac:dyDescent="0.2">
      <c r="A168" s="31" t="str">
        <f t="shared" si="56"/>
        <v/>
      </c>
      <c r="B168" s="69"/>
      <c r="C168" s="69"/>
      <c r="D168" s="69"/>
      <c r="E168" s="69"/>
      <c r="F168" s="69"/>
      <c r="G168" s="69"/>
      <c r="H168" s="69"/>
      <c r="I168" s="69"/>
      <c r="J168" s="19" t="str">
        <f t="shared" si="57"/>
        <v/>
      </c>
      <c r="K168" s="19" t="str">
        <f t="shared" si="58"/>
        <v/>
      </c>
      <c r="L168" s="19" t="str">
        <f t="shared" si="59"/>
        <v/>
      </c>
      <c r="M168" s="19" t="str">
        <f t="shared" si="60"/>
        <v/>
      </c>
      <c r="N168" s="19" t="str">
        <f t="shared" si="61"/>
        <v/>
      </c>
      <c r="O168" s="19" t="str">
        <f t="shared" si="62"/>
        <v/>
      </c>
      <c r="P168" s="19" t="str">
        <f t="shared" si="63"/>
        <v/>
      </c>
      <c r="Q168" s="28" t="str">
        <f t="shared" si="64"/>
        <v/>
      </c>
      <c r="R168" s="28" t="str">
        <f t="shared" si="65"/>
        <v/>
      </c>
      <c r="S168" s="28" t="str">
        <f t="shared" si="66"/>
        <v/>
      </c>
      <c r="T168" s="18" t="s">
        <v>38</v>
      </c>
    </row>
    <row r="169" spans="1:20" hidden="1" x14ac:dyDescent="0.2">
      <c r="A169" s="20" t="s">
        <v>25</v>
      </c>
      <c r="B169" s="80"/>
      <c r="C169" s="81"/>
      <c r="D169" s="81"/>
      <c r="E169" s="81"/>
      <c r="F169" s="81"/>
      <c r="G169" s="81"/>
      <c r="H169" s="81"/>
      <c r="I169" s="82"/>
      <c r="J169" s="22">
        <f t="shared" ref="J169:P169" si="67">SUM(J154:J168)</f>
        <v>0</v>
      </c>
      <c r="K169" s="22">
        <f t="shared" si="67"/>
        <v>0</v>
      </c>
      <c r="L169" s="22">
        <f t="shared" si="67"/>
        <v>0</v>
      </c>
      <c r="M169" s="22">
        <f t="shared" si="67"/>
        <v>0</v>
      </c>
      <c r="N169" s="22">
        <f t="shared" si="67"/>
        <v>0</v>
      </c>
      <c r="O169" s="22">
        <f t="shared" si="67"/>
        <v>0</v>
      </c>
      <c r="P169" s="22">
        <f t="shared" si="67"/>
        <v>0</v>
      </c>
      <c r="Q169" s="20">
        <f>COUNTIF(Q154:Q168,"E")</f>
        <v>0</v>
      </c>
      <c r="R169" s="20">
        <f>COUNTIF(R154:R168,"C")</f>
        <v>0</v>
      </c>
      <c r="S169" s="20">
        <f>COUNTIF(S154:S168,"VP")</f>
        <v>0</v>
      </c>
      <c r="T169" s="18"/>
    </row>
    <row r="170" spans="1:20" ht="18.75" hidden="1" customHeight="1" x14ac:dyDescent="0.2">
      <c r="A170" s="117" t="s">
        <v>64</v>
      </c>
      <c r="B170" s="118"/>
      <c r="C170" s="118"/>
      <c r="D170" s="118"/>
      <c r="E170" s="118"/>
      <c r="F170" s="118"/>
      <c r="G170" s="118"/>
      <c r="H170" s="118"/>
      <c r="I170" s="118"/>
      <c r="J170" s="118"/>
      <c r="K170" s="118"/>
      <c r="L170" s="118"/>
      <c r="M170" s="118"/>
      <c r="N170" s="118"/>
      <c r="O170" s="118"/>
      <c r="P170" s="118"/>
      <c r="Q170" s="118"/>
      <c r="R170" s="118"/>
      <c r="S170" s="118"/>
      <c r="T170" s="119"/>
    </row>
    <row r="171" spans="1:20" hidden="1" x14ac:dyDescent="0.2">
      <c r="A171" s="31" t="str">
        <f>IF(ISNA(INDEX($A$34:$T$105,MATCH($B171,$B$34:$B$105,0),1)),"",INDEX($A$34:$T$105,MATCH($B171,$B$34:$B$105,0),1))</f>
        <v/>
      </c>
      <c r="B171" s="69"/>
      <c r="C171" s="69"/>
      <c r="D171" s="69"/>
      <c r="E171" s="69"/>
      <c r="F171" s="69"/>
      <c r="G171" s="69"/>
      <c r="H171" s="69"/>
      <c r="I171" s="69"/>
      <c r="J171" s="19" t="str">
        <f>IF(ISNA(INDEX($A$34:$T$105,MATCH($B171,$B$34:$B$105,0),10)),"",INDEX($A$34:$T$105,MATCH($B171,$B$34:$B$105,0),10))</f>
        <v/>
      </c>
      <c r="K171" s="19" t="str">
        <f>IF(ISNA(INDEX($A$34:$T$105,MATCH($B171,$B$34:$B$105,0),11)),"",INDEX($A$34:$T$105,MATCH($B171,$B$34:$B$105,0),11))</f>
        <v/>
      </c>
      <c r="L171" s="19" t="str">
        <f>IF(ISNA(INDEX($A$34:$T$105,MATCH($B171,$B$34:$B$105,0),12)),"",INDEX($A$34:$T$105,MATCH($B171,$B$34:$B$105,0),12))</f>
        <v/>
      </c>
      <c r="M171" s="19" t="str">
        <f>IF(ISNA(INDEX($A$34:$T$105,MATCH($B171,$B$34:$B$105,0),13)),"",INDEX($A$34:$T$105,MATCH($B171,$B$34:$B$105,0),13))</f>
        <v/>
      </c>
      <c r="N171" s="19" t="str">
        <f>IF(ISNA(INDEX($A$34:$T$105,MATCH($B171,$B$34:$B$105,0),14)),"",INDEX($A$34:$T$105,MATCH($B171,$B$34:$B$105,0),14))</f>
        <v/>
      </c>
      <c r="O171" s="19" t="str">
        <f>IF(ISNA(INDEX($A$34:$T$105,MATCH($B171,$B$34:$B$105,0),15)),"",INDEX($A$34:$T$105,MATCH($B171,$B$34:$B$105,0),15))</f>
        <v/>
      </c>
      <c r="P171" s="19" t="str">
        <f>IF(ISNA(INDEX($A$34:$T$105,MATCH($B171,$B$34:$B$105,0),16)),"",INDEX($A$34:$T$105,MATCH($B171,$B$34:$B$105,0),16))</f>
        <v/>
      </c>
      <c r="Q171" s="28" t="str">
        <f>IF(ISNA(INDEX($A$34:$T$105,MATCH($B171,$B$34:$B$105,0),17)),"",INDEX($A$34:$T$105,MATCH($B171,$B$34:$B$105,0),17))</f>
        <v/>
      </c>
      <c r="R171" s="28" t="str">
        <f>IF(ISNA(INDEX($A$34:$T$105,MATCH($B171,$B$34:$B$105,0),18)),"",INDEX($A$34:$T$105,MATCH($B171,$B$34:$B$105,0),18))</f>
        <v/>
      </c>
      <c r="S171" s="28" t="str">
        <f>IF(ISNA(INDEX($A$34:$T$105,MATCH($B171,$B$34:$B$105,0),19)),"",INDEX($A$34:$T$105,MATCH($B171,$B$34:$B$105,0),19))</f>
        <v/>
      </c>
      <c r="T171" s="18" t="s">
        <v>38</v>
      </c>
    </row>
    <row r="172" spans="1:20" hidden="1" x14ac:dyDescent="0.2">
      <c r="A172" s="31" t="str">
        <f>IF(ISNA(INDEX($A$34:$T$105,MATCH($B172,$B$34:$B$105,0),1)),"",INDEX($A$34:$T$105,MATCH($B172,$B$34:$B$105,0),1))</f>
        <v/>
      </c>
      <c r="B172" s="69"/>
      <c r="C172" s="69"/>
      <c r="D172" s="69"/>
      <c r="E172" s="69"/>
      <c r="F172" s="69"/>
      <c r="G172" s="69"/>
      <c r="H172" s="69"/>
      <c r="I172" s="69"/>
      <c r="J172" s="19" t="str">
        <f>IF(ISNA(INDEX($A$34:$T$105,MATCH($B172,$B$34:$B$105,0),10)),"",INDEX($A$34:$T$105,MATCH($B172,$B$34:$B$105,0),10))</f>
        <v/>
      </c>
      <c r="K172" s="19" t="str">
        <f>IF(ISNA(INDEX($A$34:$T$105,MATCH($B172,$B$34:$B$105,0),11)),"",INDEX($A$34:$T$105,MATCH($B172,$B$34:$B$105,0),11))</f>
        <v/>
      </c>
      <c r="L172" s="19" t="str">
        <f>IF(ISNA(INDEX($A$34:$T$105,MATCH($B172,$B$34:$B$105,0),12)),"",INDEX($A$34:$T$105,MATCH($B172,$B$34:$B$105,0),12))</f>
        <v/>
      </c>
      <c r="M172" s="19" t="str">
        <f>IF(ISNA(INDEX($A$34:$T$105,MATCH($B172,$B$34:$B$105,0),13)),"",INDEX($A$34:$T$105,MATCH($B172,$B$34:$B$105,0),13))</f>
        <v/>
      </c>
      <c r="N172" s="19" t="str">
        <f>IF(ISNA(INDEX($A$34:$T$105,MATCH($B172,$B$34:$B$105,0),14)),"",INDEX($A$34:$T$105,MATCH($B172,$B$34:$B$105,0),14))</f>
        <v/>
      </c>
      <c r="O172" s="19" t="str">
        <f>IF(ISNA(INDEX($A$34:$T$105,MATCH($B172,$B$34:$B$105,0),15)),"",INDEX($A$34:$T$105,MATCH($B172,$B$34:$B$105,0),15))</f>
        <v/>
      </c>
      <c r="P172" s="19" t="str">
        <f>IF(ISNA(INDEX($A$34:$T$105,MATCH($B172,$B$34:$B$105,0),16)),"",INDEX($A$34:$T$105,MATCH($B172,$B$34:$B$105,0),16))</f>
        <v/>
      </c>
      <c r="Q172" s="28" t="str">
        <f>IF(ISNA(INDEX($A$34:$T$105,MATCH($B172,$B$34:$B$105,0),17)),"",INDEX($A$34:$T$105,MATCH($B172,$B$34:$B$105,0),17))</f>
        <v/>
      </c>
      <c r="R172" s="28" t="str">
        <f>IF(ISNA(INDEX($A$34:$T$105,MATCH($B172,$B$34:$B$105,0),18)),"",INDEX($A$34:$T$105,MATCH($B172,$B$34:$B$105,0),18))</f>
        <v/>
      </c>
      <c r="S172" s="28" t="str">
        <f>IF(ISNA(INDEX($A$34:$T$105,MATCH($B172,$B$34:$B$105,0),19)),"",INDEX($A$34:$T$105,MATCH($B172,$B$34:$B$105,0),19))</f>
        <v/>
      </c>
      <c r="T172" s="18" t="s">
        <v>38</v>
      </c>
    </row>
    <row r="173" spans="1:20" hidden="1" x14ac:dyDescent="0.2">
      <c r="A173" s="31" t="str">
        <f>IF(ISNA(INDEX($A$34:$T$105,MATCH($B173,$B$34:$B$105,0),1)),"",INDEX($A$34:$T$105,MATCH($B173,$B$34:$B$105,0),1))</f>
        <v/>
      </c>
      <c r="B173" s="69"/>
      <c r="C173" s="69"/>
      <c r="D173" s="69"/>
      <c r="E173" s="69"/>
      <c r="F173" s="69"/>
      <c r="G173" s="69"/>
      <c r="H173" s="69"/>
      <c r="I173" s="69"/>
      <c r="J173" s="19" t="str">
        <f>IF(ISNA(INDEX($A$34:$T$105,MATCH($B173,$B$34:$B$105,0),10)),"",INDEX($A$34:$T$105,MATCH($B173,$B$34:$B$105,0),10))</f>
        <v/>
      </c>
      <c r="K173" s="19" t="str">
        <f>IF(ISNA(INDEX($A$34:$T$105,MATCH($B173,$B$34:$B$105,0),11)),"",INDEX($A$34:$T$105,MATCH($B173,$B$34:$B$105,0),11))</f>
        <v/>
      </c>
      <c r="L173" s="19" t="str">
        <f>IF(ISNA(INDEX($A$34:$T$105,MATCH($B173,$B$34:$B$105,0),12)),"",INDEX($A$34:$T$105,MATCH($B173,$B$34:$B$105,0),12))</f>
        <v/>
      </c>
      <c r="M173" s="19" t="str">
        <f>IF(ISNA(INDEX($A$34:$T$105,MATCH($B173,$B$34:$B$105,0),13)),"",INDEX($A$34:$T$105,MATCH($B173,$B$34:$B$105,0),13))</f>
        <v/>
      </c>
      <c r="N173" s="19" t="str">
        <f>IF(ISNA(INDEX($A$34:$T$105,MATCH($B173,$B$34:$B$105,0),14)),"",INDEX($A$34:$T$105,MATCH($B173,$B$34:$B$105,0),14))</f>
        <v/>
      </c>
      <c r="O173" s="19" t="str">
        <f>IF(ISNA(INDEX($A$34:$T$105,MATCH($B173,$B$34:$B$105,0),15)),"",INDEX($A$34:$T$105,MATCH($B173,$B$34:$B$105,0),15))</f>
        <v/>
      </c>
      <c r="P173" s="19" t="str">
        <f>IF(ISNA(INDEX($A$34:$T$105,MATCH($B173,$B$34:$B$105,0),16)),"",INDEX($A$34:$T$105,MATCH($B173,$B$34:$B$105,0),16))</f>
        <v/>
      </c>
      <c r="Q173" s="28" t="str">
        <f>IF(ISNA(INDEX($A$34:$T$105,MATCH($B173,$B$34:$B$105,0),17)),"",INDEX($A$34:$T$105,MATCH($B173,$B$34:$B$105,0),17))</f>
        <v/>
      </c>
      <c r="R173" s="28" t="str">
        <f>IF(ISNA(INDEX($A$34:$T$105,MATCH($B173,$B$34:$B$105,0),18)),"",INDEX($A$34:$T$105,MATCH($B173,$B$34:$B$105,0),18))</f>
        <v/>
      </c>
      <c r="S173" s="28" t="str">
        <f>IF(ISNA(INDEX($A$34:$T$105,MATCH($B173,$B$34:$B$105,0),19)),"",INDEX($A$34:$T$105,MATCH($B173,$B$34:$B$105,0),19))</f>
        <v/>
      </c>
      <c r="T173" s="18" t="s">
        <v>38</v>
      </c>
    </row>
    <row r="174" spans="1:20" hidden="1" x14ac:dyDescent="0.2">
      <c r="A174" s="31" t="str">
        <f>IF(ISNA(INDEX($A$34:$T$105,MATCH($B174,$B$34:$B$105,0),1)),"",INDEX($A$34:$T$105,MATCH($B174,$B$34:$B$105,0),1))</f>
        <v/>
      </c>
      <c r="B174" s="69"/>
      <c r="C174" s="69"/>
      <c r="D174" s="69"/>
      <c r="E174" s="69"/>
      <c r="F174" s="69"/>
      <c r="G174" s="69"/>
      <c r="H174" s="69"/>
      <c r="I174" s="69"/>
      <c r="J174" s="19" t="str">
        <f>IF(ISNA(INDEX($A$34:$T$105,MATCH($B174,$B$34:$B$105,0),10)),"",INDEX($A$34:$T$105,MATCH($B174,$B$34:$B$105,0),10))</f>
        <v/>
      </c>
      <c r="K174" s="19" t="str">
        <f>IF(ISNA(INDEX($A$34:$T$105,MATCH($B174,$B$34:$B$105,0),11)),"",INDEX($A$34:$T$105,MATCH($B174,$B$34:$B$105,0),11))</f>
        <v/>
      </c>
      <c r="L174" s="19" t="str">
        <f>IF(ISNA(INDEX($A$34:$T$105,MATCH($B174,$B$34:$B$105,0),12)),"",INDEX($A$34:$T$105,MATCH($B174,$B$34:$B$105,0),12))</f>
        <v/>
      </c>
      <c r="M174" s="19" t="str">
        <f>IF(ISNA(INDEX($A$34:$T$105,MATCH($B174,$B$34:$B$105,0),13)),"",INDEX($A$34:$T$105,MATCH($B174,$B$34:$B$105,0),13))</f>
        <v/>
      </c>
      <c r="N174" s="19" t="str">
        <f>IF(ISNA(INDEX($A$34:$T$105,MATCH($B174,$B$34:$B$105,0),14)),"",INDEX($A$34:$T$105,MATCH($B174,$B$34:$B$105,0),14))</f>
        <v/>
      </c>
      <c r="O174" s="19" t="str">
        <f>IF(ISNA(INDEX($A$34:$T$105,MATCH($B174,$B$34:$B$105,0),15)),"",INDEX($A$34:$T$105,MATCH($B174,$B$34:$B$105,0),15))</f>
        <v/>
      </c>
      <c r="P174" s="19" t="str">
        <f>IF(ISNA(INDEX($A$34:$T$105,MATCH($B174,$B$34:$B$105,0),16)),"",INDEX($A$34:$T$105,MATCH($B174,$B$34:$B$105,0),16))</f>
        <v/>
      </c>
      <c r="Q174" s="28" t="str">
        <f>IF(ISNA(INDEX($A$34:$T$105,MATCH($B174,$B$34:$B$105,0),17)),"",INDEX($A$34:$T$105,MATCH($B174,$B$34:$B$105,0),17))</f>
        <v/>
      </c>
      <c r="R174" s="28" t="str">
        <f>IF(ISNA(INDEX($A$34:$T$105,MATCH($B174,$B$34:$B$105,0),18)),"",INDEX($A$34:$T$105,MATCH($B174,$B$34:$B$105,0),18))</f>
        <v/>
      </c>
      <c r="S174" s="28" t="str">
        <f>IF(ISNA(INDEX($A$34:$T$105,MATCH($B174,$B$34:$B$105,0),19)),"",INDEX($A$34:$T$105,MATCH($B174,$B$34:$B$105,0),19))</f>
        <v/>
      </c>
      <c r="T174" s="18" t="s">
        <v>38</v>
      </c>
    </row>
    <row r="175" spans="1:20" hidden="1" x14ac:dyDescent="0.2">
      <c r="A175" s="20" t="s">
        <v>25</v>
      </c>
      <c r="B175" s="79"/>
      <c r="C175" s="79"/>
      <c r="D175" s="79"/>
      <c r="E175" s="79"/>
      <c r="F175" s="79"/>
      <c r="G175" s="79"/>
      <c r="H175" s="79"/>
      <c r="I175" s="79"/>
      <c r="J175" s="22">
        <f t="shared" ref="J175:P175" si="68">SUM(J171:J174)</f>
        <v>0</v>
      </c>
      <c r="K175" s="22">
        <f t="shared" si="68"/>
        <v>0</v>
      </c>
      <c r="L175" s="22">
        <f t="shared" si="68"/>
        <v>0</v>
      </c>
      <c r="M175" s="22">
        <f t="shared" si="68"/>
        <v>0</v>
      </c>
      <c r="N175" s="22">
        <f t="shared" si="68"/>
        <v>0</v>
      </c>
      <c r="O175" s="22">
        <f t="shared" si="68"/>
        <v>0</v>
      </c>
      <c r="P175" s="22">
        <f t="shared" si="68"/>
        <v>0</v>
      </c>
      <c r="Q175" s="20">
        <f>COUNTIF(Q171:Q174,"E")</f>
        <v>0</v>
      </c>
      <c r="R175" s="20">
        <f>COUNTIF(R171:R174,"C")</f>
        <v>0</v>
      </c>
      <c r="S175" s="20">
        <f>COUNTIF(S171:S174,"VP")</f>
        <v>0</v>
      </c>
      <c r="T175" s="21"/>
    </row>
    <row r="176" spans="1:20" ht="18" hidden="1" customHeight="1" x14ac:dyDescent="0.2">
      <c r="A176" s="76" t="s">
        <v>73</v>
      </c>
      <c r="B176" s="77"/>
      <c r="C176" s="77"/>
      <c r="D176" s="77"/>
      <c r="E176" s="77"/>
      <c r="F176" s="77"/>
      <c r="G176" s="77"/>
      <c r="H176" s="77"/>
      <c r="I176" s="78"/>
      <c r="J176" s="22">
        <f t="shared" ref="J176:S176" si="69">SUM(J169,J175)</f>
        <v>0</v>
      </c>
      <c r="K176" s="22">
        <f t="shared" si="69"/>
        <v>0</v>
      </c>
      <c r="L176" s="22">
        <f t="shared" si="69"/>
        <v>0</v>
      </c>
      <c r="M176" s="22">
        <f t="shared" si="69"/>
        <v>0</v>
      </c>
      <c r="N176" s="22">
        <f t="shared" si="69"/>
        <v>0</v>
      </c>
      <c r="O176" s="22">
        <f t="shared" si="69"/>
        <v>0</v>
      </c>
      <c r="P176" s="22">
        <f t="shared" si="69"/>
        <v>0</v>
      </c>
      <c r="Q176" s="22">
        <f t="shared" si="69"/>
        <v>0</v>
      </c>
      <c r="R176" s="22">
        <f t="shared" si="69"/>
        <v>0</v>
      </c>
      <c r="S176" s="22">
        <f t="shared" si="69"/>
        <v>0</v>
      </c>
      <c r="T176" s="27"/>
    </row>
    <row r="177" spans="1:20" ht="15.75" hidden="1" customHeight="1" x14ac:dyDescent="0.2">
      <c r="A177" s="197" t="s">
        <v>48</v>
      </c>
      <c r="B177" s="198"/>
      <c r="C177" s="198"/>
      <c r="D177" s="198"/>
      <c r="E177" s="198"/>
      <c r="F177" s="198"/>
      <c r="G177" s="198"/>
      <c r="H177" s="198"/>
      <c r="I177" s="198"/>
      <c r="J177" s="199"/>
      <c r="K177" s="22">
        <f t="shared" ref="K177:P177" si="70">K169*14+K175*12</f>
        <v>0</v>
      </c>
      <c r="L177" s="22">
        <f t="shared" si="70"/>
        <v>0</v>
      </c>
      <c r="M177" s="22">
        <f t="shared" si="70"/>
        <v>0</v>
      </c>
      <c r="N177" s="22">
        <f t="shared" si="70"/>
        <v>0</v>
      </c>
      <c r="O177" s="22">
        <f t="shared" si="70"/>
        <v>0</v>
      </c>
      <c r="P177" s="22">
        <f t="shared" si="70"/>
        <v>0</v>
      </c>
      <c r="Q177" s="191"/>
      <c r="R177" s="192"/>
      <c r="S177" s="192"/>
      <c r="T177" s="193"/>
    </row>
    <row r="178" spans="1:20" ht="13.5" hidden="1" customHeight="1" x14ac:dyDescent="0.2">
      <c r="A178" s="200"/>
      <c r="B178" s="201"/>
      <c r="C178" s="201"/>
      <c r="D178" s="201"/>
      <c r="E178" s="201"/>
      <c r="F178" s="201"/>
      <c r="G178" s="201"/>
      <c r="H178" s="201"/>
      <c r="I178" s="201"/>
      <c r="J178" s="202"/>
      <c r="K178" s="73">
        <f>SUM(K177:M177)</f>
        <v>0</v>
      </c>
      <c r="L178" s="74"/>
      <c r="M178" s="75"/>
      <c r="N178" s="70">
        <f>SUM(N177:O177)</f>
        <v>0</v>
      </c>
      <c r="O178" s="71"/>
      <c r="P178" s="72"/>
      <c r="Q178" s="194"/>
      <c r="R178" s="195"/>
      <c r="S178" s="195"/>
      <c r="T178" s="196"/>
    </row>
    <row r="179" spans="1:20" ht="15" hidden="1" customHeight="1" x14ac:dyDescent="0.2"/>
    <row r="180" spans="1:20" ht="15.75" hidden="1" customHeight="1" x14ac:dyDescent="0.2">
      <c r="B180" s="2"/>
      <c r="C180" s="2"/>
      <c r="D180" s="2"/>
      <c r="E180" s="2"/>
      <c r="F180" s="2"/>
      <c r="G180" s="2"/>
      <c r="M180" s="8"/>
      <c r="N180" s="8"/>
      <c r="O180" s="8"/>
      <c r="P180" s="8"/>
      <c r="Q180" s="8"/>
      <c r="R180" s="8"/>
      <c r="S180" s="8"/>
    </row>
    <row r="181" spans="1:20" ht="17.25" hidden="1" customHeight="1" x14ac:dyDescent="0.2">
      <c r="A181" s="79" t="s">
        <v>68</v>
      </c>
      <c r="B181" s="204"/>
      <c r="C181" s="204"/>
      <c r="D181" s="204"/>
      <c r="E181" s="204"/>
      <c r="F181" s="204"/>
      <c r="G181" s="204"/>
      <c r="H181" s="204"/>
      <c r="I181" s="204"/>
      <c r="J181" s="204"/>
      <c r="K181" s="204"/>
      <c r="L181" s="204"/>
      <c r="M181" s="204"/>
      <c r="N181" s="204"/>
      <c r="O181" s="204"/>
      <c r="P181" s="204"/>
      <c r="Q181" s="204"/>
      <c r="R181" s="204"/>
      <c r="S181" s="204"/>
      <c r="T181" s="204"/>
    </row>
    <row r="182" spans="1:20" ht="21.75" hidden="1" customHeight="1" x14ac:dyDescent="0.2">
      <c r="A182" s="79" t="s">
        <v>27</v>
      </c>
      <c r="B182" s="79" t="s">
        <v>26</v>
      </c>
      <c r="C182" s="79"/>
      <c r="D182" s="79"/>
      <c r="E182" s="79"/>
      <c r="F182" s="79"/>
      <c r="G182" s="79"/>
      <c r="H182" s="79"/>
      <c r="I182" s="79"/>
      <c r="J182" s="83" t="s">
        <v>40</v>
      </c>
      <c r="K182" s="83" t="s">
        <v>24</v>
      </c>
      <c r="L182" s="83"/>
      <c r="M182" s="83"/>
      <c r="N182" s="83" t="s">
        <v>41</v>
      </c>
      <c r="O182" s="83"/>
      <c r="P182" s="83"/>
      <c r="Q182" s="83" t="s">
        <v>23</v>
      </c>
      <c r="R182" s="83"/>
      <c r="S182" s="83"/>
      <c r="T182" s="83" t="s">
        <v>22</v>
      </c>
    </row>
    <row r="183" spans="1:20" hidden="1" x14ac:dyDescent="0.2">
      <c r="A183" s="79"/>
      <c r="B183" s="79"/>
      <c r="C183" s="79"/>
      <c r="D183" s="79"/>
      <c r="E183" s="79"/>
      <c r="F183" s="79"/>
      <c r="G183" s="79"/>
      <c r="H183" s="79"/>
      <c r="I183" s="79"/>
      <c r="J183" s="83"/>
      <c r="K183" s="29" t="s">
        <v>28</v>
      </c>
      <c r="L183" s="29" t="s">
        <v>29</v>
      </c>
      <c r="M183" s="29" t="s">
        <v>30</v>
      </c>
      <c r="N183" s="29" t="s">
        <v>34</v>
      </c>
      <c r="O183" s="29" t="s">
        <v>7</v>
      </c>
      <c r="P183" s="29" t="s">
        <v>31</v>
      </c>
      <c r="Q183" s="29" t="s">
        <v>32</v>
      </c>
      <c r="R183" s="29" t="s">
        <v>28</v>
      </c>
      <c r="S183" s="29" t="s">
        <v>33</v>
      </c>
      <c r="T183" s="83"/>
    </row>
    <row r="184" spans="1:20" ht="18.75" hidden="1" customHeight="1" x14ac:dyDescent="0.2">
      <c r="A184" s="117" t="s">
        <v>63</v>
      </c>
      <c r="B184" s="118"/>
      <c r="C184" s="118"/>
      <c r="D184" s="118"/>
      <c r="E184" s="118"/>
      <c r="F184" s="118"/>
      <c r="G184" s="118"/>
      <c r="H184" s="118"/>
      <c r="I184" s="118"/>
      <c r="J184" s="118"/>
      <c r="K184" s="118"/>
      <c r="L184" s="118"/>
      <c r="M184" s="118"/>
      <c r="N184" s="118"/>
      <c r="O184" s="118"/>
      <c r="P184" s="118"/>
      <c r="Q184" s="118"/>
      <c r="R184" s="118"/>
      <c r="S184" s="118"/>
      <c r="T184" s="119"/>
    </row>
    <row r="185" spans="1:20" hidden="1" x14ac:dyDescent="0.2">
      <c r="A185" s="31" t="str">
        <f t="shared" ref="A185:A201" si="71">IF(ISNA(INDEX($A$34:$T$105,MATCH($B185,$B$34:$B$105,0),1)),"",INDEX($A$34:$T$105,MATCH($B185,$B$34:$B$105,0),1))</f>
        <v/>
      </c>
      <c r="B185" s="69" t="s">
        <v>60</v>
      </c>
      <c r="C185" s="69"/>
      <c r="D185" s="69"/>
      <c r="E185" s="69"/>
      <c r="F185" s="69"/>
      <c r="G185" s="69"/>
      <c r="H185" s="69"/>
      <c r="I185" s="69"/>
      <c r="J185" s="19" t="str">
        <f t="shared" ref="J185:J201" si="72">IF(ISNA(INDEX($A$34:$T$105,MATCH($B185,$B$34:$B$105,0),10)),"",INDEX($A$34:$T$105,MATCH($B185,$B$34:$B$105,0),10))</f>
        <v/>
      </c>
      <c r="K185" s="19" t="str">
        <f t="shared" ref="K185:K201" si="73">IF(ISNA(INDEX($A$34:$T$105,MATCH($B185,$B$34:$B$105,0),11)),"",INDEX($A$34:$T$105,MATCH($B185,$B$34:$B$105,0),11))</f>
        <v/>
      </c>
      <c r="L185" s="19" t="str">
        <f t="shared" ref="L185:L201" si="74">IF(ISNA(INDEX($A$34:$T$105,MATCH($B185,$B$34:$B$105,0),12)),"",INDEX($A$34:$T$105,MATCH($B185,$B$34:$B$105,0),12))</f>
        <v/>
      </c>
      <c r="M185" s="19" t="str">
        <f t="shared" ref="M185:M201" si="75">IF(ISNA(INDEX($A$34:$T$105,MATCH($B185,$B$34:$B$105,0),13)),"",INDEX($A$34:$T$105,MATCH($B185,$B$34:$B$105,0),13))</f>
        <v/>
      </c>
      <c r="N185" s="19" t="str">
        <f t="shared" ref="N185:N201" si="76">IF(ISNA(INDEX($A$34:$T$105,MATCH($B185,$B$34:$B$105,0),14)),"",INDEX($A$34:$T$105,MATCH($B185,$B$34:$B$105,0),14))</f>
        <v/>
      </c>
      <c r="O185" s="19" t="str">
        <f t="shared" ref="O185:O201" si="77">IF(ISNA(INDEX($A$34:$T$105,MATCH($B185,$B$34:$B$105,0),15)),"",INDEX($A$34:$T$105,MATCH($B185,$B$34:$B$105,0),15))</f>
        <v/>
      </c>
      <c r="P185" s="19" t="str">
        <f t="shared" ref="P185:P201" si="78">IF(ISNA(INDEX($A$34:$T$105,MATCH($B185,$B$34:$B$105,0),16)),"",INDEX($A$34:$T$105,MATCH($B185,$B$34:$B$105,0),16))</f>
        <v/>
      </c>
      <c r="Q185" s="28" t="str">
        <f t="shared" ref="Q185:Q201" si="79">IF(ISNA(INDEX($A$34:$T$105,MATCH($B185,$B$34:$B$105,0),17)),"",INDEX($A$34:$T$105,MATCH($B185,$B$34:$B$105,0),17))</f>
        <v/>
      </c>
      <c r="R185" s="28" t="str">
        <f t="shared" ref="R185:R201" si="80">IF(ISNA(INDEX($A$34:$T$105,MATCH($B185,$B$34:$B$105,0),18)),"",INDEX($A$34:$T$105,MATCH($B185,$B$34:$B$105,0),18))</f>
        <v/>
      </c>
      <c r="S185" s="28" t="str">
        <f t="shared" ref="S185:S201" si="81">IF(ISNA(INDEX($A$34:$T$105,MATCH($B185,$B$34:$B$105,0),19)),"",INDEX($A$34:$T$105,MATCH($B185,$B$34:$B$105,0),19))</f>
        <v/>
      </c>
      <c r="T185" s="18" t="s">
        <v>39</v>
      </c>
    </row>
    <row r="186" spans="1:20" hidden="1" x14ac:dyDescent="0.2">
      <c r="A186" s="31" t="str">
        <f t="shared" si="71"/>
        <v/>
      </c>
      <c r="B186" s="69"/>
      <c r="C186" s="69"/>
      <c r="D186" s="69"/>
      <c r="E186" s="69"/>
      <c r="F186" s="69"/>
      <c r="G186" s="69"/>
      <c r="H186" s="69"/>
      <c r="I186" s="69"/>
      <c r="J186" s="19" t="str">
        <f t="shared" si="72"/>
        <v/>
      </c>
      <c r="K186" s="19" t="str">
        <f t="shared" si="73"/>
        <v/>
      </c>
      <c r="L186" s="19" t="str">
        <f t="shared" si="74"/>
        <v/>
      </c>
      <c r="M186" s="19" t="str">
        <f t="shared" si="75"/>
        <v/>
      </c>
      <c r="N186" s="19" t="str">
        <f t="shared" si="76"/>
        <v/>
      </c>
      <c r="O186" s="19" t="str">
        <f t="shared" si="77"/>
        <v/>
      </c>
      <c r="P186" s="19" t="str">
        <f t="shared" si="78"/>
        <v/>
      </c>
      <c r="Q186" s="28" t="str">
        <f t="shared" si="79"/>
        <v/>
      </c>
      <c r="R186" s="28" t="str">
        <f t="shared" si="80"/>
        <v/>
      </c>
      <c r="S186" s="28" t="str">
        <f t="shared" si="81"/>
        <v/>
      </c>
      <c r="T186" s="18" t="s">
        <v>39</v>
      </c>
    </row>
    <row r="187" spans="1:20" hidden="1" x14ac:dyDescent="0.2">
      <c r="A187" s="31" t="str">
        <f t="shared" si="71"/>
        <v/>
      </c>
      <c r="B187" s="69"/>
      <c r="C187" s="69"/>
      <c r="D187" s="69"/>
      <c r="E187" s="69"/>
      <c r="F187" s="69"/>
      <c r="G187" s="69"/>
      <c r="H187" s="69"/>
      <c r="I187" s="69"/>
      <c r="J187" s="19" t="str">
        <f t="shared" si="72"/>
        <v/>
      </c>
      <c r="K187" s="19" t="str">
        <f t="shared" si="73"/>
        <v/>
      </c>
      <c r="L187" s="19" t="str">
        <f t="shared" si="74"/>
        <v/>
      </c>
      <c r="M187" s="19" t="str">
        <f t="shared" si="75"/>
        <v/>
      </c>
      <c r="N187" s="19" t="str">
        <f t="shared" si="76"/>
        <v/>
      </c>
      <c r="O187" s="19" t="str">
        <f t="shared" si="77"/>
        <v/>
      </c>
      <c r="P187" s="19" t="str">
        <f t="shared" si="78"/>
        <v/>
      </c>
      <c r="Q187" s="28" t="str">
        <f t="shared" si="79"/>
        <v/>
      </c>
      <c r="R187" s="28" t="str">
        <f t="shared" si="80"/>
        <v/>
      </c>
      <c r="S187" s="28" t="str">
        <f t="shared" si="81"/>
        <v/>
      </c>
      <c r="T187" s="18" t="s">
        <v>39</v>
      </c>
    </row>
    <row r="188" spans="1:20" hidden="1" x14ac:dyDescent="0.2">
      <c r="A188" s="31" t="str">
        <f t="shared" si="71"/>
        <v/>
      </c>
      <c r="B188" s="69"/>
      <c r="C188" s="69"/>
      <c r="D188" s="69"/>
      <c r="E188" s="69"/>
      <c r="F188" s="69"/>
      <c r="G188" s="69"/>
      <c r="H188" s="69"/>
      <c r="I188" s="69"/>
      <c r="J188" s="19" t="str">
        <f t="shared" si="72"/>
        <v/>
      </c>
      <c r="K188" s="19" t="str">
        <f t="shared" si="73"/>
        <v/>
      </c>
      <c r="L188" s="19" t="str">
        <f t="shared" si="74"/>
        <v/>
      </c>
      <c r="M188" s="19" t="str">
        <f t="shared" si="75"/>
        <v/>
      </c>
      <c r="N188" s="19" t="str">
        <f t="shared" si="76"/>
        <v/>
      </c>
      <c r="O188" s="19" t="str">
        <f t="shared" si="77"/>
        <v/>
      </c>
      <c r="P188" s="19" t="str">
        <f t="shared" si="78"/>
        <v/>
      </c>
      <c r="Q188" s="28" t="str">
        <f t="shared" si="79"/>
        <v/>
      </c>
      <c r="R188" s="28" t="str">
        <f t="shared" si="80"/>
        <v/>
      </c>
      <c r="S188" s="28" t="str">
        <f t="shared" si="81"/>
        <v/>
      </c>
      <c r="T188" s="18" t="s">
        <v>39</v>
      </c>
    </row>
    <row r="189" spans="1:20" hidden="1" x14ac:dyDescent="0.2">
      <c r="A189" s="31" t="str">
        <f t="shared" si="71"/>
        <v/>
      </c>
      <c r="B189" s="69"/>
      <c r="C189" s="69"/>
      <c r="D189" s="69"/>
      <c r="E189" s="69"/>
      <c r="F189" s="69"/>
      <c r="G189" s="69"/>
      <c r="H189" s="69"/>
      <c r="I189" s="69"/>
      <c r="J189" s="19" t="str">
        <f t="shared" si="72"/>
        <v/>
      </c>
      <c r="K189" s="19" t="str">
        <f t="shared" si="73"/>
        <v/>
      </c>
      <c r="L189" s="19" t="str">
        <f t="shared" si="74"/>
        <v/>
      </c>
      <c r="M189" s="19" t="str">
        <f t="shared" si="75"/>
        <v/>
      </c>
      <c r="N189" s="19" t="str">
        <f t="shared" si="76"/>
        <v/>
      </c>
      <c r="O189" s="19" t="str">
        <f t="shared" si="77"/>
        <v/>
      </c>
      <c r="P189" s="19" t="str">
        <f t="shared" si="78"/>
        <v/>
      </c>
      <c r="Q189" s="28" t="str">
        <f t="shared" si="79"/>
        <v/>
      </c>
      <c r="R189" s="28" t="str">
        <f t="shared" si="80"/>
        <v/>
      </c>
      <c r="S189" s="28" t="str">
        <f t="shared" si="81"/>
        <v/>
      </c>
      <c r="T189" s="18" t="s">
        <v>39</v>
      </c>
    </row>
    <row r="190" spans="1:20" hidden="1" x14ac:dyDescent="0.2">
      <c r="A190" s="31" t="str">
        <f t="shared" si="71"/>
        <v/>
      </c>
      <c r="B190" s="69"/>
      <c r="C190" s="69"/>
      <c r="D190" s="69"/>
      <c r="E190" s="69"/>
      <c r="F190" s="69"/>
      <c r="G190" s="69"/>
      <c r="H190" s="69"/>
      <c r="I190" s="69"/>
      <c r="J190" s="19" t="str">
        <f t="shared" si="72"/>
        <v/>
      </c>
      <c r="K190" s="19" t="str">
        <f t="shared" si="73"/>
        <v/>
      </c>
      <c r="L190" s="19" t="str">
        <f t="shared" si="74"/>
        <v/>
      </c>
      <c r="M190" s="19" t="str">
        <f t="shared" si="75"/>
        <v/>
      </c>
      <c r="N190" s="19" t="str">
        <f t="shared" si="76"/>
        <v/>
      </c>
      <c r="O190" s="19" t="str">
        <f t="shared" si="77"/>
        <v/>
      </c>
      <c r="P190" s="19" t="str">
        <f t="shared" si="78"/>
        <v/>
      </c>
      <c r="Q190" s="28" t="str">
        <f t="shared" si="79"/>
        <v/>
      </c>
      <c r="R190" s="28" t="str">
        <f t="shared" si="80"/>
        <v/>
      </c>
      <c r="S190" s="28" t="str">
        <f t="shared" si="81"/>
        <v/>
      </c>
      <c r="T190" s="18" t="s">
        <v>39</v>
      </c>
    </row>
    <row r="191" spans="1:20" hidden="1" x14ac:dyDescent="0.2">
      <c r="A191" s="31" t="str">
        <f t="shared" si="71"/>
        <v/>
      </c>
      <c r="B191" s="69"/>
      <c r="C191" s="69"/>
      <c r="D191" s="69"/>
      <c r="E191" s="69"/>
      <c r="F191" s="69"/>
      <c r="G191" s="69"/>
      <c r="H191" s="69"/>
      <c r="I191" s="69"/>
      <c r="J191" s="19" t="str">
        <f t="shared" si="72"/>
        <v/>
      </c>
      <c r="K191" s="19" t="str">
        <f t="shared" si="73"/>
        <v/>
      </c>
      <c r="L191" s="19" t="str">
        <f t="shared" si="74"/>
        <v/>
      </c>
      <c r="M191" s="19" t="str">
        <f t="shared" si="75"/>
        <v/>
      </c>
      <c r="N191" s="19" t="str">
        <f t="shared" si="76"/>
        <v/>
      </c>
      <c r="O191" s="19" t="str">
        <f t="shared" si="77"/>
        <v/>
      </c>
      <c r="P191" s="19" t="str">
        <f t="shared" si="78"/>
        <v/>
      </c>
      <c r="Q191" s="28" t="str">
        <f t="shared" si="79"/>
        <v/>
      </c>
      <c r="R191" s="28" t="str">
        <f t="shared" si="80"/>
        <v/>
      </c>
      <c r="S191" s="28" t="str">
        <f t="shared" si="81"/>
        <v/>
      </c>
      <c r="T191" s="18" t="s">
        <v>39</v>
      </c>
    </row>
    <row r="192" spans="1:20" hidden="1" x14ac:dyDescent="0.2">
      <c r="A192" s="31" t="str">
        <f t="shared" si="71"/>
        <v/>
      </c>
      <c r="B192" s="69"/>
      <c r="C192" s="69"/>
      <c r="D192" s="69"/>
      <c r="E192" s="69"/>
      <c r="F192" s="69"/>
      <c r="G192" s="69"/>
      <c r="H192" s="69"/>
      <c r="I192" s="69"/>
      <c r="J192" s="19" t="str">
        <f t="shared" si="72"/>
        <v/>
      </c>
      <c r="K192" s="19" t="str">
        <f t="shared" si="73"/>
        <v/>
      </c>
      <c r="L192" s="19" t="str">
        <f t="shared" si="74"/>
        <v/>
      </c>
      <c r="M192" s="19" t="str">
        <f t="shared" si="75"/>
        <v/>
      </c>
      <c r="N192" s="19" t="str">
        <f t="shared" si="76"/>
        <v/>
      </c>
      <c r="O192" s="19" t="str">
        <f t="shared" si="77"/>
        <v/>
      </c>
      <c r="P192" s="19" t="str">
        <f t="shared" si="78"/>
        <v/>
      </c>
      <c r="Q192" s="28" t="str">
        <f t="shared" si="79"/>
        <v/>
      </c>
      <c r="R192" s="28" t="str">
        <f t="shared" si="80"/>
        <v/>
      </c>
      <c r="S192" s="28" t="str">
        <f t="shared" si="81"/>
        <v/>
      </c>
      <c r="T192" s="18" t="s">
        <v>39</v>
      </c>
    </row>
    <row r="193" spans="1:20" hidden="1" x14ac:dyDescent="0.2">
      <c r="A193" s="31" t="str">
        <f t="shared" si="71"/>
        <v/>
      </c>
      <c r="B193" s="69"/>
      <c r="C193" s="69"/>
      <c r="D193" s="69"/>
      <c r="E193" s="69"/>
      <c r="F193" s="69"/>
      <c r="G193" s="69"/>
      <c r="H193" s="69"/>
      <c r="I193" s="69"/>
      <c r="J193" s="19" t="str">
        <f t="shared" si="72"/>
        <v/>
      </c>
      <c r="K193" s="19" t="str">
        <f t="shared" si="73"/>
        <v/>
      </c>
      <c r="L193" s="19" t="str">
        <f t="shared" si="74"/>
        <v/>
      </c>
      <c r="M193" s="19" t="str">
        <f t="shared" si="75"/>
        <v/>
      </c>
      <c r="N193" s="19" t="str">
        <f t="shared" si="76"/>
        <v/>
      </c>
      <c r="O193" s="19" t="str">
        <f t="shared" si="77"/>
        <v/>
      </c>
      <c r="P193" s="19" t="str">
        <f t="shared" si="78"/>
        <v/>
      </c>
      <c r="Q193" s="28" t="str">
        <f t="shared" si="79"/>
        <v/>
      </c>
      <c r="R193" s="28" t="str">
        <f t="shared" si="80"/>
        <v/>
      </c>
      <c r="S193" s="28" t="str">
        <f t="shared" si="81"/>
        <v/>
      </c>
      <c r="T193" s="18" t="s">
        <v>39</v>
      </c>
    </row>
    <row r="194" spans="1:20" hidden="1" x14ac:dyDescent="0.2">
      <c r="A194" s="31" t="str">
        <f t="shared" si="71"/>
        <v/>
      </c>
      <c r="B194" s="69"/>
      <c r="C194" s="69"/>
      <c r="D194" s="69"/>
      <c r="E194" s="69"/>
      <c r="F194" s="69"/>
      <c r="G194" s="69"/>
      <c r="H194" s="69"/>
      <c r="I194" s="69"/>
      <c r="J194" s="19" t="str">
        <f t="shared" si="72"/>
        <v/>
      </c>
      <c r="K194" s="19" t="str">
        <f t="shared" si="73"/>
        <v/>
      </c>
      <c r="L194" s="19" t="str">
        <f t="shared" si="74"/>
        <v/>
      </c>
      <c r="M194" s="19" t="str">
        <f t="shared" si="75"/>
        <v/>
      </c>
      <c r="N194" s="19" t="str">
        <f t="shared" si="76"/>
        <v/>
      </c>
      <c r="O194" s="19" t="str">
        <f t="shared" si="77"/>
        <v/>
      </c>
      <c r="P194" s="19" t="str">
        <f t="shared" si="78"/>
        <v/>
      </c>
      <c r="Q194" s="28" t="str">
        <f t="shared" si="79"/>
        <v/>
      </c>
      <c r="R194" s="28" t="str">
        <f t="shared" si="80"/>
        <v/>
      </c>
      <c r="S194" s="28" t="str">
        <f t="shared" si="81"/>
        <v/>
      </c>
      <c r="T194" s="18" t="s">
        <v>39</v>
      </c>
    </row>
    <row r="195" spans="1:20" hidden="1" x14ac:dyDescent="0.2">
      <c r="A195" s="31" t="str">
        <f t="shared" si="71"/>
        <v/>
      </c>
      <c r="B195" s="69"/>
      <c r="C195" s="69"/>
      <c r="D195" s="69"/>
      <c r="E195" s="69"/>
      <c r="F195" s="69"/>
      <c r="G195" s="69"/>
      <c r="H195" s="69"/>
      <c r="I195" s="69"/>
      <c r="J195" s="19" t="str">
        <f t="shared" si="72"/>
        <v/>
      </c>
      <c r="K195" s="19" t="str">
        <f t="shared" si="73"/>
        <v/>
      </c>
      <c r="L195" s="19" t="str">
        <f t="shared" si="74"/>
        <v/>
      </c>
      <c r="M195" s="19" t="str">
        <f t="shared" si="75"/>
        <v/>
      </c>
      <c r="N195" s="19" t="str">
        <f t="shared" si="76"/>
        <v/>
      </c>
      <c r="O195" s="19" t="str">
        <f t="shared" si="77"/>
        <v/>
      </c>
      <c r="P195" s="19" t="str">
        <f t="shared" si="78"/>
        <v/>
      </c>
      <c r="Q195" s="28" t="str">
        <f t="shared" si="79"/>
        <v/>
      </c>
      <c r="R195" s="28" t="str">
        <f t="shared" si="80"/>
        <v/>
      </c>
      <c r="S195" s="28" t="str">
        <f t="shared" si="81"/>
        <v/>
      </c>
      <c r="T195" s="18" t="s">
        <v>39</v>
      </c>
    </row>
    <row r="196" spans="1:20" hidden="1" x14ac:dyDescent="0.2">
      <c r="A196" s="31" t="str">
        <f t="shared" si="71"/>
        <v/>
      </c>
      <c r="B196" s="69"/>
      <c r="C196" s="69"/>
      <c r="D196" s="69"/>
      <c r="E196" s="69"/>
      <c r="F196" s="69"/>
      <c r="G196" s="69"/>
      <c r="H196" s="69"/>
      <c r="I196" s="69"/>
      <c r="J196" s="19" t="str">
        <f t="shared" si="72"/>
        <v/>
      </c>
      <c r="K196" s="19" t="str">
        <f t="shared" si="73"/>
        <v/>
      </c>
      <c r="L196" s="19" t="str">
        <f t="shared" si="74"/>
        <v/>
      </c>
      <c r="M196" s="19" t="str">
        <f t="shared" si="75"/>
        <v/>
      </c>
      <c r="N196" s="19" t="str">
        <f t="shared" si="76"/>
        <v/>
      </c>
      <c r="O196" s="19" t="str">
        <f t="shared" si="77"/>
        <v/>
      </c>
      <c r="P196" s="19" t="str">
        <f t="shared" si="78"/>
        <v/>
      </c>
      <c r="Q196" s="28" t="str">
        <f t="shared" si="79"/>
        <v/>
      </c>
      <c r="R196" s="28" t="str">
        <f t="shared" si="80"/>
        <v/>
      </c>
      <c r="S196" s="28" t="str">
        <f t="shared" si="81"/>
        <v/>
      </c>
      <c r="T196" s="18" t="s">
        <v>39</v>
      </c>
    </row>
    <row r="197" spans="1:20" hidden="1" x14ac:dyDescent="0.2">
      <c r="A197" s="31" t="str">
        <f t="shared" si="71"/>
        <v/>
      </c>
      <c r="B197" s="69"/>
      <c r="C197" s="69"/>
      <c r="D197" s="69"/>
      <c r="E197" s="69"/>
      <c r="F197" s="69"/>
      <c r="G197" s="69"/>
      <c r="H197" s="69"/>
      <c r="I197" s="69"/>
      <c r="J197" s="19" t="str">
        <f t="shared" si="72"/>
        <v/>
      </c>
      <c r="K197" s="19" t="str">
        <f t="shared" si="73"/>
        <v/>
      </c>
      <c r="L197" s="19" t="str">
        <f t="shared" si="74"/>
        <v/>
      </c>
      <c r="M197" s="19" t="str">
        <f t="shared" si="75"/>
        <v/>
      </c>
      <c r="N197" s="19" t="str">
        <f t="shared" si="76"/>
        <v/>
      </c>
      <c r="O197" s="19" t="str">
        <f t="shared" si="77"/>
        <v/>
      </c>
      <c r="P197" s="19" t="str">
        <f t="shared" si="78"/>
        <v/>
      </c>
      <c r="Q197" s="28" t="str">
        <f t="shared" si="79"/>
        <v/>
      </c>
      <c r="R197" s="28" t="str">
        <f t="shared" si="80"/>
        <v/>
      </c>
      <c r="S197" s="28" t="str">
        <f t="shared" si="81"/>
        <v/>
      </c>
      <c r="T197" s="18" t="s">
        <v>39</v>
      </c>
    </row>
    <row r="198" spans="1:20" hidden="1" x14ac:dyDescent="0.2">
      <c r="A198" s="31" t="str">
        <f t="shared" si="71"/>
        <v/>
      </c>
      <c r="B198" s="69"/>
      <c r="C198" s="69"/>
      <c r="D198" s="69"/>
      <c r="E198" s="69"/>
      <c r="F198" s="69"/>
      <c r="G198" s="69"/>
      <c r="H198" s="69"/>
      <c r="I198" s="69"/>
      <c r="J198" s="19" t="str">
        <f t="shared" si="72"/>
        <v/>
      </c>
      <c r="K198" s="19" t="str">
        <f t="shared" si="73"/>
        <v/>
      </c>
      <c r="L198" s="19" t="str">
        <f t="shared" si="74"/>
        <v/>
      </c>
      <c r="M198" s="19" t="str">
        <f t="shared" si="75"/>
        <v/>
      </c>
      <c r="N198" s="19" t="str">
        <f t="shared" si="76"/>
        <v/>
      </c>
      <c r="O198" s="19" t="str">
        <f t="shared" si="77"/>
        <v/>
      </c>
      <c r="P198" s="19" t="str">
        <f t="shared" si="78"/>
        <v/>
      </c>
      <c r="Q198" s="28" t="str">
        <f t="shared" si="79"/>
        <v/>
      </c>
      <c r="R198" s="28" t="str">
        <f t="shared" si="80"/>
        <v/>
      </c>
      <c r="S198" s="28" t="str">
        <f t="shared" si="81"/>
        <v/>
      </c>
      <c r="T198" s="18" t="s">
        <v>39</v>
      </c>
    </row>
    <row r="199" spans="1:20" hidden="1" x14ac:dyDescent="0.2">
      <c r="A199" s="31" t="str">
        <f t="shared" si="71"/>
        <v/>
      </c>
      <c r="B199" s="69"/>
      <c r="C199" s="69"/>
      <c r="D199" s="69"/>
      <c r="E199" s="69"/>
      <c r="F199" s="69"/>
      <c r="G199" s="69"/>
      <c r="H199" s="69"/>
      <c r="I199" s="69"/>
      <c r="J199" s="19" t="str">
        <f t="shared" si="72"/>
        <v/>
      </c>
      <c r="K199" s="19" t="str">
        <f t="shared" si="73"/>
        <v/>
      </c>
      <c r="L199" s="19" t="str">
        <f t="shared" si="74"/>
        <v/>
      </c>
      <c r="M199" s="19" t="str">
        <f t="shared" si="75"/>
        <v/>
      </c>
      <c r="N199" s="19" t="str">
        <f t="shared" si="76"/>
        <v/>
      </c>
      <c r="O199" s="19" t="str">
        <f t="shared" si="77"/>
        <v/>
      </c>
      <c r="P199" s="19" t="str">
        <f t="shared" si="78"/>
        <v/>
      </c>
      <c r="Q199" s="28" t="str">
        <f t="shared" si="79"/>
        <v/>
      </c>
      <c r="R199" s="28" t="str">
        <f t="shared" si="80"/>
        <v/>
      </c>
      <c r="S199" s="28" t="str">
        <f t="shared" si="81"/>
        <v/>
      </c>
      <c r="T199" s="18" t="s">
        <v>39</v>
      </c>
    </row>
    <row r="200" spans="1:20" hidden="1" x14ac:dyDescent="0.2">
      <c r="A200" s="31" t="str">
        <f t="shared" si="71"/>
        <v/>
      </c>
      <c r="B200" s="69"/>
      <c r="C200" s="69"/>
      <c r="D200" s="69"/>
      <c r="E200" s="69"/>
      <c r="F200" s="69"/>
      <c r="G200" s="69"/>
      <c r="H200" s="69"/>
      <c r="I200" s="69"/>
      <c r="J200" s="19" t="str">
        <f t="shared" si="72"/>
        <v/>
      </c>
      <c r="K200" s="19" t="str">
        <f t="shared" si="73"/>
        <v/>
      </c>
      <c r="L200" s="19" t="str">
        <f t="shared" si="74"/>
        <v/>
      </c>
      <c r="M200" s="19" t="str">
        <f t="shared" si="75"/>
        <v/>
      </c>
      <c r="N200" s="19" t="str">
        <f t="shared" si="76"/>
        <v/>
      </c>
      <c r="O200" s="19" t="str">
        <f t="shared" si="77"/>
        <v/>
      </c>
      <c r="P200" s="19" t="str">
        <f t="shared" si="78"/>
        <v/>
      </c>
      <c r="Q200" s="28" t="str">
        <f t="shared" si="79"/>
        <v/>
      </c>
      <c r="R200" s="28" t="str">
        <f t="shared" si="80"/>
        <v/>
      </c>
      <c r="S200" s="28" t="str">
        <f t="shared" si="81"/>
        <v/>
      </c>
      <c r="T200" s="18" t="s">
        <v>39</v>
      </c>
    </row>
    <row r="201" spans="1:20" hidden="1" x14ac:dyDescent="0.2">
      <c r="A201" s="31" t="str">
        <f t="shared" si="71"/>
        <v/>
      </c>
      <c r="B201" s="69"/>
      <c r="C201" s="69"/>
      <c r="D201" s="69"/>
      <c r="E201" s="69"/>
      <c r="F201" s="69"/>
      <c r="G201" s="69"/>
      <c r="H201" s="69"/>
      <c r="I201" s="69"/>
      <c r="J201" s="19" t="str">
        <f t="shared" si="72"/>
        <v/>
      </c>
      <c r="K201" s="19" t="str">
        <f t="shared" si="73"/>
        <v/>
      </c>
      <c r="L201" s="19" t="str">
        <f t="shared" si="74"/>
        <v/>
      </c>
      <c r="M201" s="19" t="str">
        <f t="shared" si="75"/>
        <v/>
      </c>
      <c r="N201" s="19" t="str">
        <f t="shared" si="76"/>
        <v/>
      </c>
      <c r="O201" s="19" t="str">
        <f t="shared" si="77"/>
        <v/>
      </c>
      <c r="P201" s="19" t="str">
        <f t="shared" si="78"/>
        <v/>
      </c>
      <c r="Q201" s="28" t="str">
        <f t="shared" si="79"/>
        <v/>
      </c>
      <c r="R201" s="28" t="str">
        <f t="shared" si="80"/>
        <v/>
      </c>
      <c r="S201" s="28" t="str">
        <f t="shared" si="81"/>
        <v/>
      </c>
      <c r="T201" s="18" t="s">
        <v>39</v>
      </c>
    </row>
    <row r="202" spans="1:20" hidden="1" x14ac:dyDescent="0.2">
      <c r="A202" s="20" t="s">
        <v>25</v>
      </c>
      <c r="B202" s="80"/>
      <c r="C202" s="81"/>
      <c r="D202" s="81"/>
      <c r="E202" s="81"/>
      <c r="F202" s="81"/>
      <c r="G202" s="81"/>
      <c r="H202" s="81"/>
      <c r="I202" s="82"/>
      <c r="J202" s="22">
        <f t="shared" ref="J202:P202" si="82">SUM(J185:J201)</f>
        <v>0</v>
      </c>
      <c r="K202" s="22">
        <f t="shared" si="82"/>
        <v>0</v>
      </c>
      <c r="L202" s="22">
        <f t="shared" si="82"/>
        <v>0</v>
      </c>
      <c r="M202" s="22">
        <f t="shared" si="82"/>
        <v>0</v>
      </c>
      <c r="N202" s="22">
        <f t="shared" si="82"/>
        <v>0</v>
      </c>
      <c r="O202" s="22">
        <f t="shared" si="82"/>
        <v>0</v>
      </c>
      <c r="P202" s="22">
        <f t="shared" si="82"/>
        <v>0</v>
      </c>
      <c r="Q202" s="20">
        <f>COUNTIF(Q185:Q201,"E")</f>
        <v>0</v>
      </c>
      <c r="R202" s="20">
        <f>COUNTIF(R185:R201,"C")</f>
        <v>0</v>
      </c>
      <c r="S202" s="20">
        <f>COUNTIF(S185:S201,"VP")</f>
        <v>0</v>
      </c>
      <c r="T202" s="18"/>
    </row>
    <row r="203" spans="1:20" ht="15.75" hidden="1" customHeight="1" x14ac:dyDescent="0.2">
      <c r="A203" s="117" t="s">
        <v>65</v>
      </c>
      <c r="B203" s="118"/>
      <c r="C203" s="118"/>
      <c r="D203" s="118"/>
      <c r="E203" s="118"/>
      <c r="F203" s="118"/>
      <c r="G203" s="118"/>
      <c r="H203" s="118"/>
      <c r="I203" s="118"/>
      <c r="J203" s="118"/>
      <c r="K203" s="118"/>
      <c r="L203" s="118"/>
      <c r="M203" s="118"/>
      <c r="N203" s="118"/>
      <c r="O203" s="118"/>
      <c r="P203" s="118"/>
      <c r="Q203" s="118"/>
      <c r="R203" s="118"/>
      <c r="S203" s="118"/>
      <c r="T203" s="119"/>
    </row>
    <row r="204" spans="1:20" hidden="1" x14ac:dyDescent="0.2">
      <c r="A204" s="31" t="str">
        <f>IF(ISNA(INDEX($A$34:$T$105,MATCH($B204,$B$34:$B$105,0),1)),"",INDEX($A$34:$T$105,MATCH($B204,$B$34:$B$105,0),1))</f>
        <v/>
      </c>
      <c r="B204" s="69"/>
      <c r="C204" s="69"/>
      <c r="D204" s="69"/>
      <c r="E204" s="69"/>
      <c r="F204" s="69"/>
      <c r="G204" s="69"/>
      <c r="H204" s="69"/>
      <c r="I204" s="69"/>
      <c r="J204" s="19" t="str">
        <f>IF(ISNA(INDEX($A$34:$T$105,MATCH($B204,$B$34:$B$105,0),10)),"",INDEX($A$34:$T$105,MATCH($B204,$B$34:$B$105,0),10))</f>
        <v/>
      </c>
      <c r="K204" s="19" t="str">
        <f>IF(ISNA(INDEX($A$34:$T$105,MATCH($B204,$B$34:$B$105,0),11)),"",INDEX($A$34:$T$105,MATCH($B204,$B$34:$B$105,0),11))</f>
        <v/>
      </c>
      <c r="L204" s="19" t="str">
        <f>IF(ISNA(INDEX($A$34:$T$105,MATCH($B204,$B$34:$B$105,0),12)),"",INDEX($A$34:$T$105,MATCH($B204,$B$34:$B$105,0),12))</f>
        <v/>
      </c>
      <c r="M204" s="19" t="str">
        <f>IF(ISNA(INDEX($A$34:$T$105,MATCH($B204,$B$34:$B$105,0),13)),"",INDEX($A$34:$T$105,MATCH($B204,$B$34:$B$105,0),13))</f>
        <v/>
      </c>
      <c r="N204" s="19" t="str">
        <f>IF(ISNA(INDEX($A$34:$T$105,MATCH($B204,$B$34:$B$105,0),14)),"",INDEX($A$34:$T$105,MATCH($B204,$B$34:$B$105,0),14))</f>
        <v/>
      </c>
      <c r="O204" s="19" t="str">
        <f>IF(ISNA(INDEX($A$34:$T$105,MATCH($B204,$B$34:$B$105,0),15)),"",INDEX($A$34:$T$105,MATCH($B204,$B$34:$B$105,0),15))</f>
        <v/>
      </c>
      <c r="P204" s="19" t="str">
        <f>IF(ISNA(INDEX($A$34:$T$105,MATCH($B204,$B$34:$B$105,0),16)),"",INDEX($A$34:$T$105,MATCH($B204,$B$34:$B$105,0),16))</f>
        <v/>
      </c>
      <c r="Q204" s="28" t="str">
        <f>IF(ISNA(INDEX($A$34:$T$105,MATCH($B204,$B$34:$B$105,0),17)),"",INDEX($A$34:$T$105,MATCH($B204,$B$34:$B$105,0),17))</f>
        <v/>
      </c>
      <c r="R204" s="28" t="str">
        <f>IF(ISNA(INDEX($A$34:$T$105,MATCH($B204,$B$34:$B$105,0),18)),"",INDEX($A$34:$T$105,MATCH($B204,$B$34:$B$105,0),18))</f>
        <v/>
      </c>
      <c r="S204" s="28" t="str">
        <f>IF(ISNA(INDEX($A$34:$T$105,MATCH($B204,$B$34:$B$105,0),19)),"",INDEX($A$34:$T$105,MATCH($B204,$B$34:$B$105,0),19))</f>
        <v/>
      </c>
      <c r="T204" s="18" t="s">
        <v>39</v>
      </c>
    </row>
    <row r="205" spans="1:20" hidden="1" x14ac:dyDescent="0.2">
      <c r="A205" s="31" t="str">
        <f>IF(ISNA(INDEX($A$34:$T$105,MATCH($B205,$B$34:$B$105,0),1)),"",INDEX($A$34:$T$105,MATCH($B205,$B$34:$B$105,0),1))</f>
        <v/>
      </c>
      <c r="B205" s="69"/>
      <c r="C205" s="69"/>
      <c r="D205" s="69"/>
      <c r="E205" s="69"/>
      <c r="F205" s="69"/>
      <c r="G205" s="69"/>
      <c r="H205" s="69"/>
      <c r="I205" s="69"/>
      <c r="J205" s="19" t="str">
        <f>IF(ISNA(INDEX($A$34:$T$105,MATCH($B205,$B$34:$B$105,0),10)),"",INDEX($A$34:$T$105,MATCH($B205,$B$34:$B$105,0),10))</f>
        <v/>
      </c>
      <c r="K205" s="19" t="str">
        <f>IF(ISNA(INDEX($A$34:$T$105,MATCH($B205,$B$34:$B$105,0),11)),"",INDEX($A$34:$T$105,MATCH($B205,$B$34:$B$105,0),11))</f>
        <v/>
      </c>
      <c r="L205" s="19" t="str">
        <f>IF(ISNA(INDEX($A$34:$T$105,MATCH($B205,$B$34:$B$105,0),12)),"",INDEX($A$34:$T$105,MATCH($B205,$B$34:$B$105,0),12))</f>
        <v/>
      </c>
      <c r="M205" s="19" t="str">
        <f>IF(ISNA(INDEX($A$34:$T$105,MATCH($B205,$B$34:$B$105,0),13)),"",INDEX($A$34:$T$105,MATCH($B205,$B$34:$B$105,0),13))</f>
        <v/>
      </c>
      <c r="N205" s="19" t="str">
        <f>IF(ISNA(INDEX($A$34:$T$105,MATCH($B205,$B$34:$B$105,0),14)),"",INDEX($A$34:$T$105,MATCH($B205,$B$34:$B$105,0),14))</f>
        <v/>
      </c>
      <c r="O205" s="19" t="str">
        <f>IF(ISNA(INDEX($A$34:$T$105,MATCH($B205,$B$34:$B$105,0),15)),"",INDEX($A$34:$T$105,MATCH($B205,$B$34:$B$105,0),15))</f>
        <v/>
      </c>
      <c r="P205" s="19" t="str">
        <f>IF(ISNA(INDEX($A$34:$T$105,MATCH($B205,$B$34:$B$105,0),16)),"",INDEX($A$34:$T$105,MATCH($B205,$B$34:$B$105,0),16))</f>
        <v/>
      </c>
      <c r="Q205" s="28" t="str">
        <f>IF(ISNA(INDEX($A$34:$T$105,MATCH($B205,$B$34:$B$105,0),17)),"",INDEX($A$34:$T$105,MATCH($B205,$B$34:$B$105,0),17))</f>
        <v/>
      </c>
      <c r="R205" s="28" t="str">
        <f>IF(ISNA(INDEX($A$34:$T$105,MATCH($B205,$B$34:$B$105,0),18)),"",INDEX($A$34:$T$105,MATCH($B205,$B$34:$B$105,0),18))</f>
        <v/>
      </c>
      <c r="S205" s="28" t="str">
        <f>IF(ISNA(INDEX($A$34:$T$105,MATCH($B205,$B$34:$B$105,0),19)),"",INDEX($A$34:$T$105,MATCH($B205,$B$34:$B$105,0),19))</f>
        <v/>
      </c>
      <c r="T205" s="18" t="s">
        <v>39</v>
      </c>
    </row>
    <row r="206" spans="1:20" hidden="1" x14ac:dyDescent="0.2">
      <c r="A206" s="31" t="str">
        <f>IF(ISNA(INDEX($A$34:$T$105,MATCH($B206,$B$34:$B$105,0),1)),"",INDEX($A$34:$T$105,MATCH($B206,$B$34:$B$105,0),1))</f>
        <v/>
      </c>
      <c r="B206" s="69"/>
      <c r="C206" s="69"/>
      <c r="D206" s="69"/>
      <c r="E206" s="69"/>
      <c r="F206" s="69"/>
      <c r="G206" s="69"/>
      <c r="H206" s="69"/>
      <c r="I206" s="69"/>
      <c r="J206" s="19" t="str">
        <f>IF(ISNA(INDEX($A$34:$T$105,MATCH($B206,$B$34:$B$105,0),10)),"",INDEX($A$34:$T$105,MATCH($B206,$B$34:$B$105,0),10))</f>
        <v/>
      </c>
      <c r="K206" s="19" t="str">
        <f>IF(ISNA(INDEX($A$34:$T$105,MATCH($B206,$B$34:$B$105,0),11)),"",INDEX($A$34:$T$105,MATCH($B206,$B$34:$B$105,0),11))</f>
        <v/>
      </c>
      <c r="L206" s="19" t="str">
        <f>IF(ISNA(INDEX($A$34:$T$105,MATCH($B206,$B$34:$B$105,0),12)),"",INDEX($A$34:$T$105,MATCH($B206,$B$34:$B$105,0),12))</f>
        <v/>
      </c>
      <c r="M206" s="19" t="str">
        <f>IF(ISNA(INDEX($A$34:$T$105,MATCH($B206,$B$34:$B$105,0),13)),"",INDEX($A$34:$T$105,MATCH($B206,$B$34:$B$105,0),13))</f>
        <v/>
      </c>
      <c r="N206" s="19" t="str">
        <f>IF(ISNA(INDEX($A$34:$T$105,MATCH($B206,$B$34:$B$105,0),14)),"",INDEX($A$34:$T$105,MATCH($B206,$B$34:$B$105,0),14))</f>
        <v/>
      </c>
      <c r="O206" s="19" t="str">
        <f>IF(ISNA(INDEX($A$34:$T$105,MATCH($B206,$B$34:$B$105,0),15)),"",INDEX($A$34:$T$105,MATCH($B206,$B$34:$B$105,0),15))</f>
        <v/>
      </c>
      <c r="P206" s="19" t="str">
        <f>IF(ISNA(INDEX($A$34:$T$105,MATCH($B206,$B$34:$B$105,0),16)),"",INDEX($A$34:$T$105,MATCH($B206,$B$34:$B$105,0),16))</f>
        <v/>
      </c>
      <c r="Q206" s="28" t="str">
        <f>IF(ISNA(INDEX($A$34:$T$105,MATCH($B206,$B$34:$B$105,0),17)),"",INDEX($A$34:$T$105,MATCH($B206,$B$34:$B$105,0),17))</f>
        <v/>
      </c>
      <c r="R206" s="28" t="str">
        <f>IF(ISNA(INDEX($A$34:$T$105,MATCH($B206,$B$34:$B$105,0),18)),"",INDEX($A$34:$T$105,MATCH($B206,$B$34:$B$105,0),18))</f>
        <v/>
      </c>
      <c r="S206" s="28" t="str">
        <f>IF(ISNA(INDEX($A$34:$T$105,MATCH($B206,$B$34:$B$105,0),19)),"",INDEX($A$34:$T$105,MATCH($B206,$B$34:$B$105,0),19))</f>
        <v/>
      </c>
      <c r="T206" s="18" t="s">
        <v>39</v>
      </c>
    </row>
    <row r="207" spans="1:20" hidden="1" x14ac:dyDescent="0.2">
      <c r="A207" s="31" t="str">
        <f>IF(ISNA(INDEX($A$34:$T$105,MATCH($B207,$B$34:$B$105,0),1)),"",INDEX($A$34:$T$105,MATCH($B207,$B$34:$B$105,0),1))</f>
        <v/>
      </c>
      <c r="B207" s="69"/>
      <c r="C207" s="69"/>
      <c r="D207" s="69"/>
      <c r="E207" s="69"/>
      <c r="F207" s="69"/>
      <c r="G207" s="69"/>
      <c r="H207" s="69"/>
      <c r="I207" s="69"/>
      <c r="J207" s="19" t="str">
        <f>IF(ISNA(INDEX($A$34:$T$105,MATCH($B207,$B$34:$B$105,0),10)),"",INDEX($A$34:$T$105,MATCH($B207,$B$34:$B$105,0),10))</f>
        <v/>
      </c>
      <c r="K207" s="19" t="str">
        <f>IF(ISNA(INDEX($A$34:$T$105,MATCH($B207,$B$34:$B$105,0),11)),"",INDEX($A$34:$T$105,MATCH($B207,$B$34:$B$105,0),11))</f>
        <v/>
      </c>
      <c r="L207" s="19" t="str">
        <f>IF(ISNA(INDEX($A$34:$T$105,MATCH($B207,$B$34:$B$105,0),12)),"",INDEX($A$34:$T$105,MATCH($B207,$B$34:$B$105,0),12))</f>
        <v/>
      </c>
      <c r="M207" s="19" t="str">
        <f>IF(ISNA(INDEX($A$34:$T$105,MATCH($B207,$B$34:$B$105,0),13)),"",INDEX($A$34:$T$105,MATCH($B207,$B$34:$B$105,0),13))</f>
        <v/>
      </c>
      <c r="N207" s="19" t="str">
        <f>IF(ISNA(INDEX($A$34:$T$105,MATCH($B207,$B$34:$B$105,0),14)),"",INDEX($A$34:$T$105,MATCH($B207,$B$34:$B$105,0),14))</f>
        <v/>
      </c>
      <c r="O207" s="19" t="str">
        <f>IF(ISNA(INDEX($A$34:$T$105,MATCH($B207,$B$34:$B$105,0),15)),"",INDEX($A$34:$T$105,MATCH($B207,$B$34:$B$105,0),15))</f>
        <v/>
      </c>
      <c r="P207" s="19" t="str">
        <f>IF(ISNA(INDEX($A$34:$T$105,MATCH($B207,$B$34:$B$105,0),16)),"",INDEX($A$34:$T$105,MATCH($B207,$B$34:$B$105,0),16))</f>
        <v/>
      </c>
      <c r="Q207" s="28" t="str">
        <f>IF(ISNA(INDEX($A$34:$T$105,MATCH($B207,$B$34:$B$105,0),17)),"",INDEX($A$34:$T$105,MATCH($B207,$B$34:$B$105,0),17))</f>
        <v/>
      </c>
      <c r="R207" s="28" t="str">
        <f>IF(ISNA(INDEX($A$34:$T$105,MATCH($B207,$B$34:$B$105,0),18)),"",INDEX($A$34:$T$105,MATCH($B207,$B$34:$B$105,0),18))</f>
        <v/>
      </c>
      <c r="S207" s="28" t="str">
        <f>IF(ISNA(INDEX($A$34:$T$105,MATCH($B207,$B$34:$B$105,0),19)),"",INDEX($A$34:$T$105,MATCH($B207,$B$34:$B$105,0),19))</f>
        <v/>
      </c>
      <c r="T207" s="18" t="s">
        <v>39</v>
      </c>
    </row>
    <row r="208" spans="1:20" hidden="1" x14ac:dyDescent="0.2">
      <c r="A208" s="20" t="s">
        <v>25</v>
      </c>
      <c r="B208" s="79"/>
      <c r="C208" s="79"/>
      <c r="D208" s="79"/>
      <c r="E208" s="79"/>
      <c r="F208" s="79"/>
      <c r="G208" s="79"/>
      <c r="H208" s="79"/>
      <c r="I208" s="79"/>
      <c r="J208" s="22">
        <f t="shared" ref="J208:P208" si="83">SUM(J204:J207)</f>
        <v>0</v>
      </c>
      <c r="K208" s="22">
        <f t="shared" si="83"/>
        <v>0</v>
      </c>
      <c r="L208" s="22">
        <f t="shared" si="83"/>
        <v>0</v>
      </c>
      <c r="M208" s="22">
        <f t="shared" si="83"/>
        <v>0</v>
      </c>
      <c r="N208" s="22">
        <f t="shared" si="83"/>
        <v>0</v>
      </c>
      <c r="O208" s="22">
        <f t="shared" si="83"/>
        <v>0</v>
      </c>
      <c r="P208" s="22">
        <f t="shared" si="83"/>
        <v>0</v>
      </c>
      <c r="Q208" s="20">
        <f>COUNTIF(Q204:Q207,"E")</f>
        <v>0</v>
      </c>
      <c r="R208" s="20">
        <f>COUNTIF(R204:R207,"C")</f>
        <v>0</v>
      </c>
      <c r="S208" s="20">
        <f>COUNTIF(S204:S207,"VP")</f>
        <v>0</v>
      </c>
      <c r="T208" s="21"/>
    </row>
    <row r="209" spans="1:20" ht="18.75" hidden="1" customHeight="1" x14ac:dyDescent="0.2">
      <c r="A209" s="76" t="s">
        <v>73</v>
      </c>
      <c r="B209" s="77"/>
      <c r="C209" s="77"/>
      <c r="D209" s="77"/>
      <c r="E209" s="77"/>
      <c r="F209" s="77"/>
      <c r="G209" s="77"/>
      <c r="H209" s="77"/>
      <c r="I209" s="78"/>
      <c r="J209" s="22">
        <f t="shared" ref="J209:S209" si="84">SUM(J202,J208)</f>
        <v>0</v>
      </c>
      <c r="K209" s="22">
        <f t="shared" si="84"/>
        <v>0</v>
      </c>
      <c r="L209" s="22">
        <f t="shared" si="84"/>
        <v>0</v>
      </c>
      <c r="M209" s="22">
        <f t="shared" si="84"/>
        <v>0</v>
      </c>
      <c r="N209" s="22">
        <f t="shared" si="84"/>
        <v>0</v>
      </c>
      <c r="O209" s="22">
        <f t="shared" si="84"/>
        <v>0</v>
      </c>
      <c r="P209" s="22">
        <f t="shared" si="84"/>
        <v>0</v>
      </c>
      <c r="Q209" s="22">
        <f t="shared" si="84"/>
        <v>0</v>
      </c>
      <c r="R209" s="22">
        <f t="shared" si="84"/>
        <v>0</v>
      </c>
      <c r="S209" s="22">
        <f t="shared" si="84"/>
        <v>0</v>
      </c>
      <c r="T209" s="27"/>
    </row>
    <row r="210" spans="1:20" ht="13.5" hidden="1" customHeight="1" x14ac:dyDescent="0.2">
      <c r="A210" s="197" t="s">
        <v>48</v>
      </c>
      <c r="B210" s="198"/>
      <c r="C210" s="198"/>
      <c r="D210" s="198"/>
      <c r="E210" s="198"/>
      <c r="F210" s="198"/>
      <c r="G210" s="198"/>
      <c r="H210" s="198"/>
      <c r="I210" s="198"/>
      <c r="J210" s="199"/>
      <c r="K210" s="22">
        <f t="shared" ref="K210:P210" si="85">K202*14+K208*12</f>
        <v>0</v>
      </c>
      <c r="L210" s="22">
        <f t="shared" si="85"/>
        <v>0</v>
      </c>
      <c r="M210" s="22">
        <f t="shared" si="85"/>
        <v>0</v>
      </c>
      <c r="N210" s="22">
        <f t="shared" si="85"/>
        <v>0</v>
      </c>
      <c r="O210" s="22">
        <f t="shared" si="85"/>
        <v>0</v>
      </c>
      <c r="P210" s="22">
        <f t="shared" si="85"/>
        <v>0</v>
      </c>
      <c r="Q210" s="191"/>
      <c r="R210" s="192"/>
      <c r="S210" s="192"/>
      <c r="T210" s="193"/>
    </row>
    <row r="211" spans="1:20" ht="16.5" hidden="1" customHeight="1" x14ac:dyDescent="0.2">
      <c r="A211" s="200"/>
      <c r="B211" s="201"/>
      <c r="C211" s="201"/>
      <c r="D211" s="201"/>
      <c r="E211" s="201"/>
      <c r="F211" s="201"/>
      <c r="G211" s="201"/>
      <c r="H211" s="201"/>
      <c r="I211" s="201"/>
      <c r="J211" s="202"/>
      <c r="K211" s="73">
        <f>SUM(K210:M210)</f>
        <v>0</v>
      </c>
      <c r="L211" s="74"/>
      <c r="M211" s="75"/>
      <c r="N211" s="70">
        <f>SUM(N210:O210)</f>
        <v>0</v>
      </c>
      <c r="O211" s="71"/>
      <c r="P211" s="72"/>
      <c r="Q211" s="194"/>
      <c r="R211" s="195"/>
      <c r="S211" s="195"/>
      <c r="T211" s="196"/>
    </row>
    <row r="212" spans="1:20" ht="17.25" hidden="1" customHeight="1" x14ac:dyDescent="0.2"/>
    <row r="213" spans="1:20" ht="18.75" customHeight="1" x14ac:dyDescent="0.2">
      <c r="B213" s="2"/>
      <c r="C213" s="2"/>
      <c r="D213" s="2"/>
      <c r="E213" s="2"/>
      <c r="F213" s="2"/>
      <c r="G213" s="2"/>
      <c r="M213" s="8"/>
      <c r="N213" s="8"/>
      <c r="O213" s="8"/>
      <c r="P213" s="8"/>
      <c r="Q213" s="8"/>
      <c r="R213" s="8"/>
      <c r="S213" s="8"/>
    </row>
    <row r="214" spans="1:20" ht="20.25" customHeight="1" x14ac:dyDescent="0.2">
      <c r="A214" s="79" t="s">
        <v>98</v>
      </c>
      <c r="B214" s="204"/>
      <c r="C214" s="204"/>
      <c r="D214" s="204"/>
      <c r="E214" s="204"/>
      <c r="F214" s="204"/>
      <c r="G214" s="204"/>
      <c r="H214" s="204"/>
      <c r="I214" s="204"/>
      <c r="J214" s="204"/>
      <c r="K214" s="204"/>
      <c r="L214" s="204"/>
      <c r="M214" s="204"/>
      <c r="N214" s="204"/>
      <c r="O214" s="204"/>
      <c r="P214" s="204"/>
      <c r="Q214" s="204"/>
      <c r="R214" s="204"/>
      <c r="S214" s="204"/>
      <c r="T214" s="204"/>
    </row>
    <row r="215" spans="1:20" ht="21" customHeight="1" x14ac:dyDescent="0.2">
      <c r="A215" s="79" t="s">
        <v>27</v>
      </c>
      <c r="B215" s="79" t="s">
        <v>26</v>
      </c>
      <c r="C215" s="79"/>
      <c r="D215" s="79"/>
      <c r="E215" s="79"/>
      <c r="F215" s="79"/>
      <c r="G215" s="79"/>
      <c r="H215" s="79"/>
      <c r="I215" s="79"/>
      <c r="J215" s="83" t="s">
        <v>40</v>
      </c>
      <c r="K215" s="83" t="s">
        <v>24</v>
      </c>
      <c r="L215" s="83"/>
      <c r="M215" s="83"/>
      <c r="N215" s="83" t="s">
        <v>41</v>
      </c>
      <c r="O215" s="83"/>
      <c r="P215" s="83"/>
      <c r="Q215" s="83" t="s">
        <v>23</v>
      </c>
      <c r="R215" s="83"/>
      <c r="S215" s="83"/>
      <c r="T215" s="83" t="s">
        <v>22</v>
      </c>
    </row>
    <row r="216" spans="1:20" ht="18" customHeight="1" x14ac:dyDescent="0.2">
      <c r="A216" s="79"/>
      <c r="B216" s="79"/>
      <c r="C216" s="79"/>
      <c r="D216" s="79"/>
      <c r="E216" s="79"/>
      <c r="F216" s="79"/>
      <c r="G216" s="79"/>
      <c r="H216" s="79"/>
      <c r="I216" s="79"/>
      <c r="J216" s="83"/>
      <c r="K216" s="29" t="s">
        <v>28</v>
      </c>
      <c r="L216" s="29" t="s">
        <v>29</v>
      </c>
      <c r="M216" s="29" t="s">
        <v>30</v>
      </c>
      <c r="N216" s="29" t="s">
        <v>34</v>
      </c>
      <c r="O216" s="29" t="s">
        <v>7</v>
      </c>
      <c r="P216" s="29" t="s">
        <v>31</v>
      </c>
      <c r="Q216" s="29" t="s">
        <v>32</v>
      </c>
      <c r="R216" s="29" t="s">
        <v>28</v>
      </c>
      <c r="S216" s="29" t="s">
        <v>33</v>
      </c>
      <c r="T216" s="83"/>
    </row>
    <row r="217" spans="1:20" ht="19.5" customHeight="1" x14ac:dyDescent="0.2">
      <c r="A217" s="117" t="s">
        <v>63</v>
      </c>
      <c r="B217" s="118"/>
      <c r="C217" s="118"/>
      <c r="D217" s="118"/>
      <c r="E217" s="118"/>
      <c r="F217" s="118"/>
      <c r="G217" s="118"/>
      <c r="H217" s="118"/>
      <c r="I217" s="118"/>
      <c r="J217" s="118"/>
      <c r="K217" s="118"/>
      <c r="L217" s="118"/>
      <c r="M217" s="118"/>
      <c r="N217" s="118"/>
      <c r="O217" s="118"/>
      <c r="P217" s="118"/>
      <c r="Q217" s="118"/>
      <c r="R217" s="118"/>
      <c r="S217" s="118"/>
      <c r="T217" s="119"/>
    </row>
    <row r="218" spans="1:20" ht="27" customHeight="1" x14ac:dyDescent="0.2">
      <c r="A218" s="31" t="str">
        <f t="shared" ref="A218:A228" si="86">IF(ISNA(INDEX($A$34:$T$105,MATCH($B218,$B$34:$B$105,0),1)),"",INDEX($A$34:$T$105,MATCH($B218,$B$34:$B$105,0),1))</f>
        <v>UMR2140</v>
      </c>
      <c r="B218" s="205" t="s">
        <v>165</v>
      </c>
      <c r="C218" s="205"/>
      <c r="D218" s="205"/>
      <c r="E218" s="205"/>
      <c r="F218" s="205"/>
      <c r="G218" s="205"/>
      <c r="H218" s="205"/>
      <c r="I218" s="205"/>
      <c r="J218" s="19">
        <f t="shared" ref="J218:J228" si="87">IF(ISNA(INDEX($A$34:$T$105,MATCH($B218,$B$34:$B$105,0),10)),"",INDEX($A$34:$T$105,MATCH($B218,$B$34:$B$105,0),10))</f>
        <v>6</v>
      </c>
      <c r="K218" s="19">
        <f t="shared" ref="K218:K228" si="88">IF(ISNA(INDEX($A$34:$T$105,MATCH($B218,$B$34:$B$105,0),11)),"",INDEX($A$34:$T$105,MATCH($B218,$B$34:$B$105,0),11))</f>
        <v>2</v>
      </c>
      <c r="L218" s="19">
        <f t="shared" ref="L218:L228" si="89">IF(ISNA(INDEX($A$34:$T$105,MATCH($B218,$B$34:$B$105,0),12)),"",INDEX($A$34:$T$105,MATCH($B218,$B$34:$B$105,0),12))</f>
        <v>1</v>
      </c>
      <c r="M218" s="19">
        <f t="shared" ref="M218:M228" si="90">IF(ISNA(INDEX($A$34:$T$105,MATCH($B218,$B$34:$B$105,0),13)),"",INDEX($A$34:$T$105,MATCH($B218,$B$34:$B$105,0),13))</f>
        <v>0</v>
      </c>
      <c r="N218" s="19">
        <f t="shared" ref="N218:N228" si="91">IF(ISNA(INDEX($A$34:$T$105,MATCH($B218,$B$34:$B$105,0),14)),"",INDEX($A$34:$T$105,MATCH($B218,$B$34:$B$105,0),14))</f>
        <v>3</v>
      </c>
      <c r="O218" s="19">
        <f t="shared" ref="O218:O228" si="92">IF(ISNA(INDEX($A$34:$T$105,MATCH($B218,$B$34:$B$105,0),15)),"",INDEX($A$34:$T$105,MATCH($B218,$B$34:$B$105,0),15))</f>
        <v>8</v>
      </c>
      <c r="P218" s="19">
        <f t="shared" ref="P218:P228" si="93">IF(ISNA(INDEX($A$34:$T$105,MATCH($B218,$B$34:$B$105,0),16)),"",INDEX($A$34:$T$105,MATCH($B218,$B$34:$B$105,0),16))</f>
        <v>11</v>
      </c>
      <c r="Q218" s="28" t="str">
        <f t="shared" ref="Q218:Q228" si="94">IF(ISNA(INDEX($A$34:$T$105,MATCH($B218,$B$34:$B$105,0),17)),"",INDEX($A$34:$T$105,MATCH($B218,$B$34:$B$105,0),17))</f>
        <v>E</v>
      </c>
      <c r="R218" s="28">
        <f t="shared" ref="R218:R228" si="95">IF(ISNA(INDEX($A$34:$T$105,MATCH($B218,$B$34:$B$105,0),18)),"",INDEX($A$34:$T$105,MATCH($B218,$B$34:$B$105,0),18))</f>
        <v>0</v>
      </c>
      <c r="S218" s="28">
        <f t="shared" ref="S218:S228" si="96">IF(ISNA(INDEX($A$34:$T$105,MATCH($B218,$B$34:$B$105,0),19)),"",INDEX($A$34:$T$105,MATCH($B218,$B$34:$B$105,0),19))</f>
        <v>0</v>
      </c>
      <c r="T218" s="18" t="s">
        <v>95</v>
      </c>
    </row>
    <row r="219" spans="1:20" ht="25.5" customHeight="1" x14ac:dyDescent="0.2">
      <c r="A219" s="31" t="str">
        <f t="shared" si="86"/>
        <v>UMR2313</v>
      </c>
      <c r="B219" s="205" t="s">
        <v>167</v>
      </c>
      <c r="C219" s="205"/>
      <c r="D219" s="205"/>
      <c r="E219" s="205"/>
      <c r="F219" s="205"/>
      <c r="G219" s="205"/>
      <c r="H219" s="205"/>
      <c r="I219" s="205"/>
      <c r="J219" s="19">
        <f t="shared" si="87"/>
        <v>6</v>
      </c>
      <c r="K219" s="19">
        <f t="shared" si="88"/>
        <v>2</v>
      </c>
      <c r="L219" s="19">
        <f t="shared" si="89"/>
        <v>1</v>
      </c>
      <c r="M219" s="19">
        <f t="shared" si="90"/>
        <v>0</v>
      </c>
      <c r="N219" s="19">
        <f t="shared" si="91"/>
        <v>3</v>
      </c>
      <c r="O219" s="19">
        <f t="shared" si="92"/>
        <v>8</v>
      </c>
      <c r="P219" s="19">
        <f t="shared" si="93"/>
        <v>11</v>
      </c>
      <c r="Q219" s="28" t="str">
        <f t="shared" si="94"/>
        <v>E</v>
      </c>
      <c r="R219" s="28">
        <f t="shared" si="95"/>
        <v>0</v>
      </c>
      <c r="S219" s="28">
        <f t="shared" si="96"/>
        <v>0</v>
      </c>
      <c r="T219" s="18" t="s">
        <v>95</v>
      </c>
    </row>
    <row r="220" spans="1:20" ht="25.5" customHeight="1" x14ac:dyDescent="0.2">
      <c r="A220" s="31" t="str">
        <f t="shared" si="86"/>
        <v>UMR4101</v>
      </c>
      <c r="B220" s="205" t="s">
        <v>171</v>
      </c>
      <c r="C220" s="205"/>
      <c r="D220" s="205"/>
      <c r="E220" s="205"/>
      <c r="F220" s="205"/>
      <c r="G220" s="205"/>
      <c r="H220" s="205"/>
      <c r="I220" s="205"/>
      <c r="J220" s="19">
        <f t="shared" si="87"/>
        <v>6</v>
      </c>
      <c r="K220" s="19">
        <f t="shared" si="88"/>
        <v>0</v>
      </c>
      <c r="L220" s="19">
        <f t="shared" si="89"/>
        <v>2</v>
      </c>
      <c r="M220" s="19">
        <f t="shared" si="90"/>
        <v>0</v>
      </c>
      <c r="N220" s="19">
        <f t="shared" si="91"/>
        <v>2</v>
      </c>
      <c r="O220" s="19">
        <f t="shared" si="92"/>
        <v>9</v>
      </c>
      <c r="P220" s="19">
        <f t="shared" si="93"/>
        <v>11</v>
      </c>
      <c r="Q220" s="28" t="str">
        <f t="shared" si="94"/>
        <v>E</v>
      </c>
      <c r="R220" s="28">
        <f t="shared" si="95"/>
        <v>0</v>
      </c>
      <c r="S220" s="28">
        <f t="shared" si="96"/>
        <v>0</v>
      </c>
      <c r="T220" s="18" t="s">
        <v>95</v>
      </c>
    </row>
    <row r="221" spans="1:20" x14ac:dyDescent="0.2">
      <c r="A221" s="31" t="str">
        <f t="shared" si="86"/>
        <v>UMR2250</v>
      </c>
      <c r="B221" s="205" t="s">
        <v>173</v>
      </c>
      <c r="C221" s="205"/>
      <c r="D221" s="205"/>
      <c r="E221" s="205"/>
      <c r="F221" s="205"/>
      <c r="G221" s="205"/>
      <c r="H221" s="205"/>
      <c r="I221" s="205"/>
      <c r="J221" s="19">
        <f t="shared" si="87"/>
        <v>6</v>
      </c>
      <c r="K221" s="19">
        <f t="shared" si="88"/>
        <v>2</v>
      </c>
      <c r="L221" s="19">
        <f t="shared" si="89"/>
        <v>1</v>
      </c>
      <c r="M221" s="19">
        <f t="shared" si="90"/>
        <v>0</v>
      </c>
      <c r="N221" s="19">
        <f t="shared" si="91"/>
        <v>3</v>
      </c>
      <c r="O221" s="19">
        <f t="shared" si="92"/>
        <v>8</v>
      </c>
      <c r="P221" s="19">
        <f t="shared" si="93"/>
        <v>11</v>
      </c>
      <c r="Q221" s="28" t="str">
        <f t="shared" si="94"/>
        <v>E</v>
      </c>
      <c r="R221" s="28">
        <f t="shared" si="95"/>
        <v>0</v>
      </c>
      <c r="S221" s="28">
        <f t="shared" si="96"/>
        <v>0</v>
      </c>
      <c r="T221" s="18" t="s">
        <v>95</v>
      </c>
    </row>
    <row r="222" spans="1:20" x14ac:dyDescent="0.2">
      <c r="A222" s="31" t="str">
        <f t="shared" si="86"/>
        <v>UMR2242</v>
      </c>
      <c r="B222" s="205" t="s">
        <v>177</v>
      </c>
      <c r="C222" s="205"/>
      <c r="D222" s="205"/>
      <c r="E222" s="205"/>
      <c r="F222" s="205"/>
      <c r="G222" s="205"/>
      <c r="H222" s="205"/>
      <c r="I222" s="205"/>
      <c r="J222" s="19">
        <f t="shared" si="87"/>
        <v>6</v>
      </c>
      <c r="K222" s="19">
        <f t="shared" si="88"/>
        <v>2</v>
      </c>
      <c r="L222" s="19">
        <f t="shared" si="89"/>
        <v>1</v>
      </c>
      <c r="M222" s="19">
        <f t="shared" si="90"/>
        <v>0</v>
      </c>
      <c r="N222" s="19">
        <f t="shared" si="91"/>
        <v>3</v>
      </c>
      <c r="O222" s="19">
        <f t="shared" si="92"/>
        <v>8</v>
      </c>
      <c r="P222" s="19">
        <f t="shared" si="93"/>
        <v>11</v>
      </c>
      <c r="Q222" s="28" t="str">
        <f t="shared" si="94"/>
        <v>E</v>
      </c>
      <c r="R222" s="28">
        <f t="shared" si="95"/>
        <v>0</v>
      </c>
      <c r="S222" s="28">
        <f t="shared" si="96"/>
        <v>0</v>
      </c>
      <c r="T222" s="18" t="s">
        <v>95</v>
      </c>
    </row>
    <row r="223" spans="1:20" x14ac:dyDescent="0.2">
      <c r="A223" s="31" t="str">
        <f t="shared" si="86"/>
        <v>UMR2243</v>
      </c>
      <c r="B223" s="205" t="s">
        <v>179</v>
      </c>
      <c r="C223" s="205"/>
      <c r="D223" s="205"/>
      <c r="E223" s="205"/>
      <c r="F223" s="205"/>
      <c r="G223" s="205"/>
      <c r="H223" s="205"/>
      <c r="I223" s="205"/>
      <c r="J223" s="19">
        <f t="shared" si="87"/>
        <v>6</v>
      </c>
      <c r="K223" s="19">
        <f t="shared" si="88"/>
        <v>2</v>
      </c>
      <c r="L223" s="19">
        <f t="shared" si="89"/>
        <v>1</v>
      </c>
      <c r="M223" s="19">
        <f t="shared" si="90"/>
        <v>0</v>
      </c>
      <c r="N223" s="19">
        <f t="shared" si="91"/>
        <v>3</v>
      </c>
      <c r="O223" s="19">
        <f t="shared" si="92"/>
        <v>8</v>
      </c>
      <c r="P223" s="19">
        <f t="shared" si="93"/>
        <v>11</v>
      </c>
      <c r="Q223" s="28" t="str">
        <f t="shared" si="94"/>
        <v>E</v>
      </c>
      <c r="R223" s="28">
        <f t="shared" si="95"/>
        <v>0</v>
      </c>
      <c r="S223" s="28">
        <f t="shared" si="96"/>
        <v>0</v>
      </c>
      <c r="T223" s="18" t="s">
        <v>95</v>
      </c>
    </row>
    <row r="224" spans="1:20" ht="27" customHeight="1" x14ac:dyDescent="0.2">
      <c r="A224" s="31" t="str">
        <f t="shared" si="86"/>
        <v>UMR2225</v>
      </c>
      <c r="B224" s="205" t="s">
        <v>181</v>
      </c>
      <c r="C224" s="205"/>
      <c r="D224" s="205"/>
      <c r="E224" s="205"/>
      <c r="F224" s="205"/>
      <c r="G224" s="205"/>
      <c r="H224" s="205"/>
      <c r="I224" s="205"/>
      <c r="J224" s="19">
        <f t="shared" si="87"/>
        <v>6</v>
      </c>
      <c r="K224" s="19">
        <f t="shared" si="88"/>
        <v>2</v>
      </c>
      <c r="L224" s="19">
        <f t="shared" si="89"/>
        <v>1</v>
      </c>
      <c r="M224" s="19">
        <f t="shared" si="90"/>
        <v>0</v>
      </c>
      <c r="N224" s="19">
        <f t="shared" si="91"/>
        <v>3</v>
      </c>
      <c r="O224" s="19">
        <f t="shared" si="92"/>
        <v>8</v>
      </c>
      <c r="P224" s="19">
        <f t="shared" si="93"/>
        <v>11</v>
      </c>
      <c r="Q224" s="28" t="str">
        <f t="shared" si="94"/>
        <v>E</v>
      </c>
      <c r="R224" s="28">
        <f t="shared" si="95"/>
        <v>0</v>
      </c>
      <c r="S224" s="28">
        <f t="shared" si="96"/>
        <v>0</v>
      </c>
      <c r="T224" s="18" t="s">
        <v>95</v>
      </c>
    </row>
    <row r="225" spans="1:20" x14ac:dyDescent="0.2">
      <c r="A225" s="31" t="str">
        <f t="shared" si="86"/>
        <v>UMR2344</v>
      </c>
      <c r="B225" s="205" t="s">
        <v>183</v>
      </c>
      <c r="C225" s="205"/>
      <c r="D225" s="205"/>
      <c r="E225" s="205"/>
      <c r="F225" s="205"/>
      <c r="G225" s="205"/>
      <c r="H225" s="205"/>
      <c r="I225" s="205"/>
      <c r="J225" s="19">
        <f t="shared" si="87"/>
        <v>7</v>
      </c>
      <c r="K225" s="19">
        <f t="shared" si="88"/>
        <v>2</v>
      </c>
      <c r="L225" s="19">
        <f t="shared" si="89"/>
        <v>1</v>
      </c>
      <c r="M225" s="19">
        <f t="shared" si="90"/>
        <v>0</v>
      </c>
      <c r="N225" s="19">
        <f t="shared" si="91"/>
        <v>3</v>
      </c>
      <c r="O225" s="19">
        <f t="shared" si="92"/>
        <v>10</v>
      </c>
      <c r="P225" s="19">
        <f t="shared" si="93"/>
        <v>13</v>
      </c>
      <c r="Q225" s="28" t="str">
        <f t="shared" si="94"/>
        <v>E</v>
      </c>
      <c r="R225" s="28">
        <f t="shared" si="95"/>
        <v>0</v>
      </c>
      <c r="S225" s="28">
        <f t="shared" si="96"/>
        <v>0</v>
      </c>
      <c r="T225" s="18" t="s">
        <v>95</v>
      </c>
    </row>
    <row r="226" spans="1:20" ht="25.5" customHeight="1" x14ac:dyDescent="0.2">
      <c r="A226" s="31" t="str">
        <f t="shared" si="86"/>
        <v>UMR2341</v>
      </c>
      <c r="B226" s="205" t="s">
        <v>185</v>
      </c>
      <c r="C226" s="205"/>
      <c r="D226" s="205"/>
      <c r="E226" s="205"/>
      <c r="F226" s="205"/>
      <c r="G226" s="205"/>
      <c r="H226" s="205"/>
      <c r="I226" s="205"/>
      <c r="J226" s="19">
        <f t="shared" si="87"/>
        <v>6</v>
      </c>
      <c r="K226" s="19">
        <f t="shared" si="88"/>
        <v>2</v>
      </c>
      <c r="L226" s="19">
        <f t="shared" si="89"/>
        <v>1</v>
      </c>
      <c r="M226" s="19">
        <f t="shared" si="90"/>
        <v>0</v>
      </c>
      <c r="N226" s="19">
        <f t="shared" si="91"/>
        <v>3</v>
      </c>
      <c r="O226" s="19">
        <f t="shared" si="92"/>
        <v>8</v>
      </c>
      <c r="P226" s="19">
        <f t="shared" si="93"/>
        <v>11</v>
      </c>
      <c r="Q226" s="28" t="str">
        <f t="shared" si="94"/>
        <v>E</v>
      </c>
      <c r="R226" s="28">
        <f t="shared" si="95"/>
        <v>0</v>
      </c>
      <c r="S226" s="28">
        <f t="shared" si="96"/>
        <v>0</v>
      </c>
      <c r="T226" s="18" t="s">
        <v>95</v>
      </c>
    </row>
    <row r="227" spans="1:20" x14ac:dyDescent="0.2">
      <c r="A227" s="31" t="str">
        <f t="shared" si="86"/>
        <v>UMX2303</v>
      </c>
      <c r="B227" s="205" t="s">
        <v>187</v>
      </c>
      <c r="C227" s="205"/>
      <c r="D227" s="205"/>
      <c r="E227" s="205"/>
      <c r="F227" s="205"/>
      <c r="G227" s="205"/>
      <c r="H227" s="205"/>
      <c r="I227" s="205"/>
      <c r="J227" s="19">
        <f t="shared" si="87"/>
        <v>6</v>
      </c>
      <c r="K227" s="19">
        <f t="shared" si="88"/>
        <v>2</v>
      </c>
      <c r="L227" s="19">
        <f t="shared" si="89"/>
        <v>1</v>
      </c>
      <c r="M227" s="19">
        <f t="shared" si="90"/>
        <v>0</v>
      </c>
      <c r="N227" s="19">
        <f t="shared" si="91"/>
        <v>3</v>
      </c>
      <c r="O227" s="19">
        <f t="shared" si="92"/>
        <v>8</v>
      </c>
      <c r="P227" s="19">
        <f t="shared" si="93"/>
        <v>11</v>
      </c>
      <c r="Q227" s="28" t="str">
        <f t="shared" si="94"/>
        <v>E</v>
      </c>
      <c r="R227" s="28">
        <f t="shared" si="95"/>
        <v>0</v>
      </c>
      <c r="S227" s="28">
        <f t="shared" si="96"/>
        <v>0</v>
      </c>
      <c r="T227" s="18" t="s">
        <v>95</v>
      </c>
    </row>
    <row r="228" spans="1:20" x14ac:dyDescent="0.2">
      <c r="A228" s="31" t="str">
        <f t="shared" si="86"/>
        <v>UMR2316</v>
      </c>
      <c r="B228" s="205" t="s">
        <v>189</v>
      </c>
      <c r="C228" s="205"/>
      <c r="D228" s="205"/>
      <c r="E228" s="205"/>
      <c r="F228" s="205"/>
      <c r="G228" s="205"/>
      <c r="H228" s="205"/>
      <c r="I228" s="205"/>
      <c r="J228" s="19">
        <f t="shared" si="87"/>
        <v>4</v>
      </c>
      <c r="K228" s="19">
        <f t="shared" si="88"/>
        <v>0</v>
      </c>
      <c r="L228" s="19">
        <f t="shared" si="89"/>
        <v>2</v>
      </c>
      <c r="M228" s="19">
        <f t="shared" si="90"/>
        <v>0</v>
      </c>
      <c r="N228" s="19">
        <f t="shared" si="91"/>
        <v>2</v>
      </c>
      <c r="O228" s="19">
        <f t="shared" si="92"/>
        <v>5</v>
      </c>
      <c r="P228" s="19">
        <f t="shared" si="93"/>
        <v>7</v>
      </c>
      <c r="Q228" s="28">
        <f t="shared" si="94"/>
        <v>0</v>
      </c>
      <c r="R228" s="28" t="str">
        <f t="shared" si="95"/>
        <v>C</v>
      </c>
      <c r="S228" s="28">
        <f t="shared" si="96"/>
        <v>0</v>
      </c>
      <c r="T228" s="18" t="s">
        <v>95</v>
      </c>
    </row>
    <row r="229" spans="1:20" x14ac:dyDescent="0.2">
      <c r="A229" s="20" t="s">
        <v>25</v>
      </c>
      <c r="B229" s="80"/>
      <c r="C229" s="81"/>
      <c r="D229" s="81"/>
      <c r="E229" s="81"/>
      <c r="F229" s="81"/>
      <c r="G229" s="81"/>
      <c r="H229" s="81"/>
      <c r="I229" s="82"/>
      <c r="J229" s="22">
        <f t="shared" ref="J229:P229" si="97">SUM(J218:J228)</f>
        <v>65</v>
      </c>
      <c r="K229" s="22">
        <f t="shared" si="97"/>
        <v>18</v>
      </c>
      <c r="L229" s="22">
        <f t="shared" si="97"/>
        <v>13</v>
      </c>
      <c r="M229" s="22">
        <f t="shared" si="97"/>
        <v>0</v>
      </c>
      <c r="N229" s="22">
        <f t="shared" si="97"/>
        <v>31</v>
      </c>
      <c r="O229" s="22">
        <f t="shared" si="97"/>
        <v>88</v>
      </c>
      <c r="P229" s="22">
        <f t="shared" si="97"/>
        <v>119</v>
      </c>
      <c r="Q229" s="20">
        <f>COUNTIF(Q218:Q228,"E")</f>
        <v>10</v>
      </c>
      <c r="R229" s="20">
        <f>COUNTIF(R218:R228,"C")</f>
        <v>1</v>
      </c>
      <c r="S229" s="20">
        <f>COUNTIF(S218:S228,"VP")</f>
        <v>0</v>
      </c>
      <c r="T229" s="18"/>
    </row>
    <row r="230" spans="1:20" ht="19.5" customHeight="1" x14ac:dyDescent="0.2">
      <c r="A230" s="117" t="s">
        <v>65</v>
      </c>
      <c r="B230" s="118"/>
      <c r="C230" s="118"/>
      <c r="D230" s="118"/>
      <c r="E230" s="118"/>
      <c r="F230" s="118"/>
      <c r="G230" s="118"/>
      <c r="H230" s="118"/>
      <c r="I230" s="118"/>
      <c r="J230" s="118"/>
      <c r="K230" s="118"/>
      <c r="L230" s="118"/>
      <c r="M230" s="118"/>
      <c r="N230" s="118"/>
      <c r="O230" s="118"/>
      <c r="P230" s="118"/>
      <c r="Q230" s="118"/>
      <c r="R230" s="118"/>
      <c r="S230" s="118"/>
      <c r="T230" s="119"/>
    </row>
    <row r="231" spans="1:20" x14ac:dyDescent="0.2">
      <c r="A231" s="31" t="str">
        <f>IF(ISNA(INDEX($A$34:$T$105,MATCH($B231,$B$34:$B$105,0),1)),"",INDEX($A$34:$T$105,MATCH($B231,$B$34:$B$105,0),1))</f>
        <v>UMR2453</v>
      </c>
      <c r="B231" s="205" t="s">
        <v>191</v>
      </c>
      <c r="C231" s="205"/>
      <c r="D231" s="205"/>
      <c r="E231" s="205"/>
      <c r="F231" s="205"/>
      <c r="G231" s="205"/>
      <c r="H231" s="205"/>
      <c r="I231" s="205"/>
      <c r="J231" s="19">
        <f>IF(ISNA(INDEX($A$34:$T$105,MATCH($B231,$B$34:$B$105,0),10)),"",INDEX($A$34:$T$105,MATCH($B231,$B$34:$B$105,0),10))</f>
        <v>6</v>
      </c>
      <c r="K231" s="19">
        <f>IF(ISNA(INDEX($A$34:$T$105,MATCH($B231,$B$34:$B$105,0),11)),"",INDEX($A$34:$T$105,MATCH($B231,$B$34:$B$105,0),11))</f>
        <v>2</v>
      </c>
      <c r="L231" s="19">
        <f>IF(ISNA(INDEX($A$34:$T$105,MATCH($B231,$B$34:$B$105,0),12)),"",INDEX($A$34:$T$105,MATCH($B231,$B$34:$B$105,0),12))</f>
        <v>1</v>
      </c>
      <c r="M231" s="19">
        <f>IF(ISNA(INDEX($A$34:$T$105,MATCH($B231,$B$34:$B$105,0),13)),"",INDEX($A$34:$T$105,MATCH($B231,$B$34:$B$105,0),13))</f>
        <v>0</v>
      </c>
      <c r="N231" s="19">
        <f>IF(ISNA(INDEX($A$34:$T$105,MATCH($B231,$B$34:$B$105,0),14)),"",INDEX($A$34:$T$105,MATCH($B231,$B$34:$B$105,0),14))</f>
        <v>3</v>
      </c>
      <c r="O231" s="19">
        <f>IF(ISNA(INDEX($A$34:$T$105,MATCH($B231,$B$34:$B$105,0),15)),"",INDEX($A$34:$T$105,MATCH($B231,$B$34:$B$105,0),15))</f>
        <v>10</v>
      </c>
      <c r="P231" s="19">
        <f>IF(ISNA(INDEX($A$34:$T$105,MATCH($B231,$B$34:$B$105,0),16)),"",INDEX($A$34:$T$105,MATCH($B231,$B$34:$B$105,0),16))</f>
        <v>13</v>
      </c>
      <c r="Q231" s="28" t="str">
        <f>IF(ISNA(INDEX($A$34:$T$105,MATCH($B231,$B$34:$B$105,0),17)),"",INDEX($A$34:$T$105,MATCH($B231,$B$34:$B$105,0),17))</f>
        <v>E</v>
      </c>
      <c r="R231" s="28">
        <f>IF(ISNA(INDEX($A$34:$T$105,MATCH($B231,$B$34:$B$105,0),18)),"",INDEX($A$34:$T$105,MATCH($B231,$B$34:$B$105,0),18))</f>
        <v>0</v>
      </c>
      <c r="S231" s="28">
        <f>IF(ISNA(INDEX($A$34:$T$105,MATCH($B231,$B$34:$B$105,0),19)),"",INDEX($A$34:$T$105,MATCH($B231,$B$34:$B$105,0),19))</f>
        <v>0</v>
      </c>
      <c r="T231" s="18" t="s">
        <v>95</v>
      </c>
    </row>
    <row r="232" spans="1:20" x14ac:dyDescent="0.2">
      <c r="A232" s="31" t="str">
        <f>IF(ISNA(INDEX($A$34:$T$105,MATCH($B232,$B$34:$B$105,0),1)),"",INDEX($A$34:$T$105,MATCH($B232,$B$34:$B$105,0),1))</f>
        <v>UMR2451</v>
      </c>
      <c r="B232" s="205" t="s">
        <v>195</v>
      </c>
      <c r="C232" s="205"/>
      <c r="D232" s="205"/>
      <c r="E232" s="205"/>
      <c r="F232" s="205"/>
      <c r="G232" s="205"/>
      <c r="H232" s="205"/>
      <c r="I232" s="205"/>
      <c r="J232" s="19">
        <f>IF(ISNA(INDEX($A$34:$T$105,MATCH($B232,$B$34:$B$105,0),10)),"",INDEX($A$34:$T$105,MATCH($B232,$B$34:$B$105,0),10))</f>
        <v>6</v>
      </c>
      <c r="K232" s="19">
        <f>IF(ISNA(INDEX($A$34:$T$105,MATCH($B232,$B$34:$B$105,0),11)),"",INDEX($A$34:$T$105,MATCH($B232,$B$34:$B$105,0),11))</f>
        <v>2</v>
      </c>
      <c r="L232" s="19">
        <f>IF(ISNA(INDEX($A$34:$T$105,MATCH($B232,$B$34:$B$105,0),12)),"",INDEX($A$34:$T$105,MATCH($B232,$B$34:$B$105,0),12))</f>
        <v>1</v>
      </c>
      <c r="M232" s="19">
        <f>IF(ISNA(INDEX($A$34:$T$105,MATCH($B232,$B$34:$B$105,0),13)),"",INDEX($A$34:$T$105,MATCH($B232,$B$34:$B$105,0),13))</f>
        <v>0</v>
      </c>
      <c r="N232" s="19">
        <f>IF(ISNA(INDEX($A$34:$T$105,MATCH($B232,$B$34:$B$105,0),14)),"",INDEX($A$34:$T$105,MATCH($B232,$B$34:$B$105,0),14))</f>
        <v>3</v>
      </c>
      <c r="O232" s="19">
        <f>IF(ISNA(INDEX($A$34:$T$105,MATCH($B232,$B$34:$B$105,0),15)),"",INDEX($A$34:$T$105,MATCH($B232,$B$34:$B$105,0),15))</f>
        <v>10</v>
      </c>
      <c r="P232" s="19">
        <f>IF(ISNA(INDEX($A$34:$T$105,MATCH($B232,$B$34:$B$105,0),16)),"",INDEX($A$34:$T$105,MATCH($B232,$B$34:$B$105,0),16))</f>
        <v>13</v>
      </c>
      <c r="Q232" s="28" t="str">
        <f>IF(ISNA(INDEX($A$34:$T$105,MATCH($B232,$B$34:$B$105,0),17)),"",INDEX($A$34:$T$105,MATCH($B232,$B$34:$B$105,0),17))</f>
        <v>E</v>
      </c>
      <c r="R232" s="28">
        <f>IF(ISNA(INDEX($A$34:$T$105,MATCH($B232,$B$34:$B$105,0),18)),"",INDEX($A$34:$T$105,MATCH($B232,$B$34:$B$105,0),18))</f>
        <v>0</v>
      </c>
      <c r="S232" s="28">
        <f>IF(ISNA(INDEX($A$34:$T$105,MATCH($B232,$B$34:$B$105,0),19)),"",INDEX($A$34:$T$105,MATCH($B232,$B$34:$B$105,0),19))</f>
        <v>0</v>
      </c>
      <c r="T232" s="18" t="s">
        <v>95</v>
      </c>
    </row>
    <row r="233" spans="1:20" x14ac:dyDescent="0.2">
      <c r="A233" s="31" t="str">
        <f>IF(ISNA(INDEX($A$34:$T$105,MATCH($B233,$B$34:$B$105,0),1)),"",INDEX($A$34:$T$105,MATCH($B233,$B$34:$B$105,0),1))</f>
        <v>UMX2404</v>
      </c>
      <c r="B233" s="205" t="s">
        <v>197</v>
      </c>
      <c r="C233" s="205"/>
      <c r="D233" s="205"/>
      <c r="E233" s="205"/>
      <c r="F233" s="205"/>
      <c r="G233" s="205"/>
      <c r="H233" s="205"/>
      <c r="I233" s="205"/>
      <c r="J233" s="19">
        <f>IF(ISNA(INDEX($A$34:$T$105,MATCH($B233,$B$34:$B$105,0),10)),"",INDEX($A$34:$T$105,MATCH($B233,$B$34:$B$105,0),10))</f>
        <v>8</v>
      </c>
      <c r="K233" s="19">
        <f>IF(ISNA(INDEX($A$34:$T$105,MATCH($B233,$B$34:$B$105,0),11)),"",INDEX($A$34:$T$105,MATCH($B233,$B$34:$B$105,0),11))</f>
        <v>2</v>
      </c>
      <c r="L233" s="19">
        <f>IF(ISNA(INDEX($A$34:$T$105,MATCH($B233,$B$34:$B$105,0),12)),"",INDEX($A$34:$T$105,MATCH($B233,$B$34:$B$105,0),12))</f>
        <v>1</v>
      </c>
      <c r="M233" s="19">
        <f>IF(ISNA(INDEX($A$34:$T$105,MATCH($B233,$B$34:$B$105,0),13)),"",INDEX($A$34:$T$105,MATCH($B233,$B$34:$B$105,0),13))</f>
        <v>0</v>
      </c>
      <c r="N233" s="19">
        <f>IF(ISNA(INDEX($A$34:$T$105,MATCH($B233,$B$34:$B$105,0),14)),"",INDEX($A$34:$T$105,MATCH($B233,$B$34:$B$105,0),14))</f>
        <v>3</v>
      </c>
      <c r="O233" s="19">
        <f>IF(ISNA(INDEX($A$34:$T$105,MATCH($B233,$B$34:$B$105,0),15)),"",INDEX($A$34:$T$105,MATCH($B233,$B$34:$B$105,0),15))</f>
        <v>14</v>
      </c>
      <c r="P233" s="19">
        <f>IF(ISNA(INDEX($A$34:$T$105,MATCH($B233,$B$34:$B$105,0),16)),"",INDEX($A$34:$T$105,MATCH($B233,$B$34:$B$105,0),16))</f>
        <v>17</v>
      </c>
      <c r="Q233" s="28" t="str">
        <f>IF(ISNA(INDEX($A$34:$T$105,MATCH($B233,$B$34:$B$105,0),17)),"",INDEX($A$34:$T$105,MATCH($B233,$B$34:$B$105,0),17))</f>
        <v>E</v>
      </c>
      <c r="R233" s="28">
        <f>IF(ISNA(INDEX($A$34:$T$105,MATCH($B233,$B$34:$B$105,0),18)),"",INDEX($A$34:$T$105,MATCH($B233,$B$34:$B$105,0),18))</f>
        <v>0</v>
      </c>
      <c r="S233" s="28">
        <f>IF(ISNA(INDEX($A$34:$T$105,MATCH($B233,$B$34:$B$105,0),19)),"",INDEX($A$34:$T$105,MATCH($B233,$B$34:$B$105,0),19))</f>
        <v>0</v>
      </c>
      <c r="T233" s="18" t="s">
        <v>95</v>
      </c>
    </row>
    <row r="234" spans="1:20" x14ac:dyDescent="0.2">
      <c r="A234" s="31" t="str">
        <f>IF(ISNA(INDEX($A$34:$T$105,MATCH($B234,$B$34:$B$105,0),1)),"",INDEX($A$34:$T$105,MATCH($B234,$B$34:$B$105,0),1))</f>
        <v>UMR2452</v>
      </c>
      <c r="B234" s="205" t="s">
        <v>199</v>
      </c>
      <c r="C234" s="205"/>
      <c r="D234" s="205"/>
      <c r="E234" s="205"/>
      <c r="F234" s="205"/>
      <c r="G234" s="205"/>
      <c r="H234" s="205"/>
      <c r="I234" s="205"/>
      <c r="J234" s="19">
        <f>IF(ISNA(INDEX($A$34:$T$105,MATCH($B234,$B$34:$B$105,0),10)),"",INDEX($A$34:$T$105,MATCH($B234,$B$34:$B$105,0),10))</f>
        <v>4</v>
      </c>
      <c r="K234" s="19">
        <f>IF(ISNA(INDEX($A$34:$T$105,MATCH($B234,$B$34:$B$105,0),11)),"",INDEX($A$34:$T$105,MATCH($B234,$B$34:$B$105,0),11))</f>
        <v>0</v>
      </c>
      <c r="L234" s="19">
        <f>IF(ISNA(INDEX($A$34:$T$105,MATCH($B234,$B$34:$B$105,0),12)),"",INDEX($A$34:$T$105,MATCH($B234,$B$34:$B$105,0),12))</f>
        <v>5</v>
      </c>
      <c r="M234" s="19">
        <f>IF(ISNA(INDEX($A$34:$T$105,MATCH($B234,$B$34:$B$105,0),13)),"",INDEX($A$34:$T$105,MATCH($B234,$B$34:$B$105,0),13))</f>
        <v>0</v>
      </c>
      <c r="N234" s="19">
        <f>IF(ISNA(INDEX($A$34:$T$105,MATCH($B234,$B$34:$B$105,0),14)),"",INDEX($A$34:$T$105,MATCH($B234,$B$34:$B$105,0),14))</f>
        <v>5</v>
      </c>
      <c r="O234" s="19">
        <f>IF(ISNA(INDEX($A$34:$T$105,MATCH($B234,$B$34:$B$105,0),15)),"",INDEX($A$34:$T$105,MATCH($B234,$B$34:$B$105,0),15))</f>
        <v>3</v>
      </c>
      <c r="P234" s="19">
        <f>IF(ISNA(INDEX($A$34:$T$105,MATCH($B234,$B$34:$B$105,0),16)),"",INDEX($A$34:$T$105,MATCH($B234,$B$34:$B$105,0),16))</f>
        <v>8</v>
      </c>
      <c r="Q234" s="28">
        <f>IF(ISNA(INDEX($A$34:$T$105,MATCH($B234,$B$34:$B$105,0),17)),"",INDEX($A$34:$T$105,MATCH($B234,$B$34:$B$105,0),17))</f>
        <v>0</v>
      </c>
      <c r="R234" s="28" t="str">
        <f>IF(ISNA(INDEX($A$34:$T$105,MATCH($B234,$B$34:$B$105,0),18)),"",INDEX($A$34:$T$105,MATCH($B234,$B$34:$B$105,0),18))</f>
        <v>C</v>
      </c>
      <c r="S234" s="28">
        <f>IF(ISNA(INDEX($A$34:$T$105,MATCH($B234,$B$34:$B$105,0),19)),"",INDEX($A$34:$T$105,MATCH($B234,$B$34:$B$105,0),19))</f>
        <v>0</v>
      </c>
      <c r="T234" s="18" t="s">
        <v>95</v>
      </c>
    </row>
    <row r="235" spans="1:20" x14ac:dyDescent="0.2">
      <c r="A235" s="20" t="s">
        <v>25</v>
      </c>
      <c r="B235" s="79"/>
      <c r="C235" s="79"/>
      <c r="D235" s="79"/>
      <c r="E235" s="79"/>
      <c r="F235" s="79"/>
      <c r="G235" s="79"/>
      <c r="H235" s="79"/>
      <c r="I235" s="79"/>
      <c r="J235" s="22">
        <f t="shared" ref="J235:P235" si="98">SUM(J231:J234)</f>
        <v>24</v>
      </c>
      <c r="K235" s="22">
        <f t="shared" si="98"/>
        <v>6</v>
      </c>
      <c r="L235" s="22">
        <f t="shared" si="98"/>
        <v>8</v>
      </c>
      <c r="M235" s="22">
        <f t="shared" si="98"/>
        <v>0</v>
      </c>
      <c r="N235" s="22">
        <f t="shared" si="98"/>
        <v>14</v>
      </c>
      <c r="O235" s="22">
        <f t="shared" si="98"/>
        <v>37</v>
      </c>
      <c r="P235" s="22">
        <f t="shared" si="98"/>
        <v>51</v>
      </c>
      <c r="Q235" s="20">
        <f>COUNTIF(Q231:Q234,"E")</f>
        <v>3</v>
      </c>
      <c r="R235" s="20">
        <f>COUNTIF(R231:R234,"C")</f>
        <v>1</v>
      </c>
      <c r="S235" s="20">
        <f>COUNTIF(S231:S234,"VP")</f>
        <v>0</v>
      </c>
      <c r="T235" s="21"/>
    </row>
    <row r="236" spans="1:20" ht="20.25" customHeight="1" x14ac:dyDescent="0.2">
      <c r="A236" s="76" t="s">
        <v>73</v>
      </c>
      <c r="B236" s="77"/>
      <c r="C236" s="77"/>
      <c r="D236" s="77"/>
      <c r="E236" s="77"/>
      <c r="F236" s="77"/>
      <c r="G236" s="77"/>
      <c r="H236" s="77"/>
      <c r="I236" s="78"/>
      <c r="J236" s="22">
        <f t="shared" ref="J236:S236" si="99">SUM(J229,J235)</f>
        <v>89</v>
      </c>
      <c r="K236" s="22">
        <f t="shared" si="99"/>
        <v>24</v>
      </c>
      <c r="L236" s="22">
        <f t="shared" si="99"/>
        <v>21</v>
      </c>
      <c r="M236" s="22">
        <f t="shared" si="99"/>
        <v>0</v>
      </c>
      <c r="N236" s="22">
        <f t="shared" si="99"/>
        <v>45</v>
      </c>
      <c r="O236" s="22">
        <f t="shared" si="99"/>
        <v>125</v>
      </c>
      <c r="P236" s="22">
        <f t="shared" si="99"/>
        <v>170</v>
      </c>
      <c r="Q236" s="22">
        <f t="shared" si="99"/>
        <v>13</v>
      </c>
      <c r="R236" s="22">
        <f t="shared" si="99"/>
        <v>2</v>
      </c>
      <c r="S236" s="22">
        <f t="shared" si="99"/>
        <v>0</v>
      </c>
      <c r="T236" s="27"/>
    </row>
    <row r="237" spans="1:20" ht="16.5" customHeight="1" x14ac:dyDescent="0.2">
      <c r="A237" s="197" t="s">
        <v>48</v>
      </c>
      <c r="B237" s="198"/>
      <c r="C237" s="198"/>
      <c r="D237" s="198"/>
      <c r="E237" s="198"/>
      <c r="F237" s="198"/>
      <c r="G237" s="198"/>
      <c r="H237" s="198"/>
      <c r="I237" s="198"/>
      <c r="J237" s="199"/>
      <c r="K237" s="22">
        <f t="shared" ref="K237:P237" si="100">K229*14+K235*12</f>
        <v>324</v>
      </c>
      <c r="L237" s="22">
        <f t="shared" si="100"/>
        <v>278</v>
      </c>
      <c r="M237" s="22">
        <f t="shared" si="100"/>
        <v>0</v>
      </c>
      <c r="N237" s="22">
        <f t="shared" si="100"/>
        <v>602</v>
      </c>
      <c r="O237" s="22">
        <f t="shared" si="100"/>
        <v>1676</v>
      </c>
      <c r="P237" s="22">
        <f t="shared" si="100"/>
        <v>2278</v>
      </c>
      <c r="Q237" s="191"/>
      <c r="R237" s="192"/>
      <c r="S237" s="192"/>
      <c r="T237" s="193"/>
    </row>
    <row r="238" spans="1:20" x14ac:dyDescent="0.2">
      <c r="A238" s="200"/>
      <c r="B238" s="201"/>
      <c r="C238" s="201"/>
      <c r="D238" s="201"/>
      <c r="E238" s="201"/>
      <c r="F238" s="201"/>
      <c r="G238" s="201"/>
      <c r="H238" s="201"/>
      <c r="I238" s="201"/>
      <c r="J238" s="202"/>
      <c r="K238" s="73">
        <f>SUM(K237:M237)</f>
        <v>602</v>
      </c>
      <c r="L238" s="74"/>
      <c r="M238" s="75"/>
      <c r="N238" s="70">
        <f>SUM(N237:O237)</f>
        <v>2278</v>
      </c>
      <c r="O238" s="71"/>
      <c r="P238" s="72"/>
      <c r="Q238" s="194"/>
      <c r="R238" s="195"/>
      <c r="S238" s="195"/>
      <c r="T238" s="196"/>
    </row>
    <row r="239" spans="1:20" ht="19.5" customHeight="1" x14ac:dyDescent="0.2"/>
    <row r="240" spans="1:20" ht="16.5" customHeight="1" x14ac:dyDescent="0.2">
      <c r="B240" s="8"/>
      <c r="C240" s="8"/>
      <c r="D240" s="8"/>
      <c r="E240" s="8"/>
      <c r="F240" s="8"/>
      <c r="G240" s="8"/>
      <c r="H240" s="16"/>
      <c r="I240" s="16"/>
      <c r="J240" s="16"/>
      <c r="M240" s="8"/>
      <c r="N240" s="8"/>
      <c r="O240" s="8"/>
      <c r="P240" s="8"/>
      <c r="Q240" s="8"/>
      <c r="R240" s="8"/>
      <c r="S240" s="8"/>
    </row>
    <row r="241" spans="1:20" ht="18" customHeight="1" x14ac:dyDescent="0.2">
      <c r="A241" s="83" t="s">
        <v>99</v>
      </c>
      <c r="B241" s="204"/>
      <c r="C241" s="204"/>
      <c r="D241" s="204"/>
      <c r="E241" s="204"/>
      <c r="F241" s="204"/>
      <c r="G241" s="204"/>
      <c r="H241" s="204"/>
      <c r="I241" s="204"/>
      <c r="J241" s="204"/>
      <c r="K241" s="204"/>
      <c r="L241" s="204"/>
      <c r="M241" s="204"/>
      <c r="N241" s="204"/>
      <c r="O241" s="204"/>
      <c r="P241" s="204"/>
      <c r="Q241" s="204"/>
      <c r="R241" s="204"/>
      <c r="S241" s="204"/>
      <c r="T241" s="204"/>
    </row>
    <row r="242" spans="1:20" ht="20.25" customHeight="1" x14ac:dyDescent="0.2">
      <c r="A242" s="171" t="s">
        <v>27</v>
      </c>
      <c r="B242" s="79" t="s">
        <v>26</v>
      </c>
      <c r="C242" s="79"/>
      <c r="D242" s="79"/>
      <c r="E242" s="79"/>
      <c r="F242" s="79"/>
      <c r="G242" s="79"/>
      <c r="H242" s="79"/>
      <c r="I242" s="79"/>
      <c r="J242" s="83" t="s">
        <v>40</v>
      </c>
      <c r="K242" s="83" t="s">
        <v>24</v>
      </c>
      <c r="L242" s="83"/>
      <c r="M242" s="83"/>
      <c r="N242" s="83" t="s">
        <v>41</v>
      </c>
      <c r="O242" s="83"/>
      <c r="P242" s="83"/>
      <c r="Q242" s="83" t="s">
        <v>23</v>
      </c>
      <c r="R242" s="83"/>
      <c r="S242" s="83"/>
      <c r="T242" s="83" t="s">
        <v>22</v>
      </c>
    </row>
    <row r="243" spans="1:20" ht="15" customHeight="1" x14ac:dyDescent="0.2">
      <c r="A243" s="172"/>
      <c r="B243" s="79"/>
      <c r="C243" s="79"/>
      <c r="D243" s="79"/>
      <c r="E243" s="79"/>
      <c r="F243" s="79"/>
      <c r="G243" s="79"/>
      <c r="H243" s="79"/>
      <c r="I243" s="79"/>
      <c r="J243" s="83"/>
      <c r="K243" s="29" t="s">
        <v>28</v>
      </c>
      <c r="L243" s="29" t="s">
        <v>29</v>
      </c>
      <c r="M243" s="29" t="s">
        <v>30</v>
      </c>
      <c r="N243" s="29" t="s">
        <v>34</v>
      </c>
      <c r="O243" s="29" t="s">
        <v>7</v>
      </c>
      <c r="P243" s="29" t="s">
        <v>31</v>
      </c>
      <c r="Q243" s="29" t="s">
        <v>32</v>
      </c>
      <c r="R243" s="29" t="s">
        <v>28</v>
      </c>
      <c r="S243" s="29" t="s">
        <v>33</v>
      </c>
      <c r="T243" s="83"/>
    </row>
    <row r="244" spans="1:20" x14ac:dyDescent="0.2">
      <c r="A244" s="117" t="s">
        <v>63</v>
      </c>
      <c r="B244" s="118"/>
      <c r="C244" s="118"/>
      <c r="D244" s="118"/>
      <c r="E244" s="118"/>
      <c r="F244" s="118"/>
      <c r="G244" s="118"/>
      <c r="H244" s="118"/>
      <c r="I244" s="118"/>
      <c r="J244" s="118"/>
      <c r="K244" s="118"/>
      <c r="L244" s="118"/>
      <c r="M244" s="118"/>
      <c r="N244" s="118"/>
      <c r="O244" s="118"/>
      <c r="P244" s="118"/>
      <c r="Q244" s="118"/>
      <c r="R244" s="118"/>
      <c r="S244" s="118"/>
      <c r="T244" s="119"/>
    </row>
    <row r="245" spans="1:20" x14ac:dyDescent="0.2">
      <c r="A245" s="31" t="str">
        <f>IF(ISNA(INDEX($A$34:$T$105,MATCH($B245,$B$34:$B$105,0),1)),"",INDEX($A$34:$T$105,MATCH($B245,$B$34:$B$105,0),1))</f>
        <v>UMR2102</v>
      </c>
      <c r="B245" s="205" t="s">
        <v>163</v>
      </c>
      <c r="C245" s="205"/>
      <c r="D245" s="205"/>
      <c r="E245" s="205"/>
      <c r="F245" s="205"/>
      <c r="G245" s="205"/>
      <c r="H245" s="205"/>
      <c r="I245" s="205"/>
      <c r="J245" s="19">
        <f>IF(ISNA(INDEX($A$34:$T$105,MATCH($B245,$B$34:$B$105,0),10)),"",INDEX($A$34:$T$105,MATCH($B245,$B$34:$B$105,0),10))</f>
        <v>6</v>
      </c>
      <c r="K245" s="19">
        <f>IF(ISNA(INDEX($A$34:$T$105,MATCH($B245,$B$34:$B$105,0),11)),"",INDEX($A$34:$T$105,MATCH($B245,$B$34:$B$105,0),11))</f>
        <v>2</v>
      </c>
      <c r="L245" s="19">
        <f>IF(ISNA(INDEX($A$34:$T$105,MATCH($B245,$B$34:$B$105,0),12)),"",INDEX($A$34:$T$105,MATCH($B245,$B$34:$B$105,0),12))</f>
        <v>1</v>
      </c>
      <c r="M245" s="19">
        <f>IF(ISNA(INDEX($A$34:$T$105,MATCH($B245,$B$34:$B$105,0),13)),"",INDEX($A$34:$T$105,MATCH($B245,$B$34:$B$105,0),13))</f>
        <v>0</v>
      </c>
      <c r="N245" s="19">
        <f>IF(ISNA(INDEX($A$34:$T$105,MATCH($B245,$B$34:$B$105,0),14)),"",INDEX($A$34:$T$105,MATCH($B245,$B$34:$B$105,0),14))</f>
        <v>3</v>
      </c>
      <c r="O245" s="19">
        <f>IF(ISNA(INDEX($A$34:$T$105,MATCH($B245,$B$34:$B$105,0),15)),"",INDEX($A$34:$T$105,MATCH($B245,$B$34:$B$105,0),15))</f>
        <v>8</v>
      </c>
      <c r="P245" s="19">
        <f>IF(ISNA(INDEX($A$34:$T$105,MATCH($B245,$B$34:$B$105,0),16)),"",INDEX($A$34:$T$105,MATCH($B245,$B$34:$B$105,0),16))</f>
        <v>11</v>
      </c>
      <c r="Q245" s="28" t="str">
        <f>IF(ISNA(INDEX($A$34:$T$105,MATCH($B245,$B$34:$B$105,0),17)),"",INDEX($A$34:$T$105,MATCH($B245,$B$34:$B$105,0),17))</f>
        <v>E</v>
      </c>
      <c r="R245" s="28">
        <f>IF(ISNA(INDEX($A$34:$T$105,MATCH($B245,$B$34:$B$105,0),18)),"",INDEX($A$34:$T$105,MATCH($B245,$B$34:$B$105,0),18))</f>
        <v>0</v>
      </c>
      <c r="S245" s="28">
        <f>IF(ISNA(INDEX($A$34:$T$105,MATCH($B245,$B$34:$B$105,0),19)),"",INDEX($A$34:$T$105,MATCH($B245,$B$34:$B$105,0),19))</f>
        <v>0</v>
      </c>
      <c r="T245" s="18" t="s">
        <v>96</v>
      </c>
    </row>
    <row r="246" spans="1:20" ht="23.25" customHeight="1" x14ac:dyDescent="0.2">
      <c r="A246" s="31" t="str">
        <f>IF(ISNA(INDEX($A$34:$T$105,MATCH($B246,$B$34:$B$105,0),1)),"",INDEX($A$34:$T$105,MATCH($B246,$B$34:$B$105,0),1))</f>
        <v>UME2315</v>
      </c>
      <c r="B246" s="205" t="s">
        <v>169</v>
      </c>
      <c r="C246" s="205"/>
      <c r="D246" s="205"/>
      <c r="E246" s="205"/>
      <c r="F246" s="205"/>
      <c r="G246" s="205"/>
      <c r="H246" s="205"/>
      <c r="I246" s="205"/>
      <c r="J246" s="19">
        <f>IF(ISNA(INDEX($A$34:$T$105,MATCH($B246,$B$34:$B$105,0),10)),"",INDEX($A$34:$T$105,MATCH($B246,$B$34:$B$105,0),10))</f>
        <v>6</v>
      </c>
      <c r="K246" s="19">
        <f>IF(ISNA(INDEX($A$34:$T$105,MATCH($B246,$B$34:$B$105,0),11)),"",INDEX($A$34:$T$105,MATCH($B246,$B$34:$B$105,0),11))</f>
        <v>2</v>
      </c>
      <c r="L246" s="19">
        <f>IF(ISNA(INDEX($A$34:$T$105,MATCH($B246,$B$34:$B$105,0),12)),"",INDEX($A$34:$T$105,MATCH($B246,$B$34:$B$105,0),12))</f>
        <v>1</v>
      </c>
      <c r="M246" s="19">
        <f>IF(ISNA(INDEX($A$34:$T$105,MATCH($B246,$B$34:$B$105,0),13)),"",INDEX($A$34:$T$105,MATCH($B246,$B$34:$B$105,0),13))</f>
        <v>0</v>
      </c>
      <c r="N246" s="19">
        <f>IF(ISNA(INDEX($A$34:$T$105,MATCH($B246,$B$34:$B$105,0),14)),"",INDEX($A$34:$T$105,MATCH($B246,$B$34:$B$105,0),14))</f>
        <v>3</v>
      </c>
      <c r="O246" s="19">
        <f>IF(ISNA(INDEX($A$34:$T$105,MATCH($B246,$B$34:$B$105,0),15)),"",INDEX($A$34:$T$105,MATCH($B246,$B$34:$B$105,0),15))</f>
        <v>8</v>
      </c>
      <c r="P246" s="19">
        <f>IF(ISNA(INDEX($A$34:$T$105,MATCH($B246,$B$34:$B$105,0),16)),"",INDEX($A$34:$T$105,MATCH($B246,$B$34:$B$105,0),16))</f>
        <v>11</v>
      </c>
      <c r="Q246" s="28" t="str">
        <f>IF(ISNA(INDEX($A$34:$T$105,MATCH($B246,$B$34:$B$105,0),17)),"",INDEX($A$34:$T$105,MATCH($B246,$B$34:$B$105,0),17))</f>
        <v>E</v>
      </c>
      <c r="R246" s="28">
        <f>IF(ISNA(INDEX($A$34:$T$105,MATCH($B246,$B$34:$B$105,0),18)),"",INDEX($A$34:$T$105,MATCH($B246,$B$34:$B$105,0),18))</f>
        <v>0</v>
      </c>
      <c r="S246" s="28">
        <f>IF(ISNA(INDEX($A$34:$T$105,MATCH($B246,$B$34:$B$105,0),19)),"",INDEX($A$34:$T$105,MATCH($B246,$B$34:$B$105,0),19))</f>
        <v>0</v>
      </c>
      <c r="T246" s="18" t="s">
        <v>96</v>
      </c>
    </row>
    <row r="247" spans="1:20" ht="25.5" customHeight="1" x14ac:dyDescent="0.2">
      <c r="A247" s="31" t="str">
        <f>IF(ISNA(INDEX($A$34:$T$105,MATCH($B247,$B$34:$B$105,0),1)),"",INDEX($A$34:$T$105,MATCH($B247,$B$34:$B$105,0),1))</f>
        <v>UME2210</v>
      </c>
      <c r="B247" s="205" t="s">
        <v>175</v>
      </c>
      <c r="C247" s="205"/>
      <c r="D247" s="205"/>
      <c r="E247" s="205"/>
      <c r="F247" s="205"/>
      <c r="G247" s="205"/>
      <c r="H247" s="205"/>
      <c r="I247" s="205"/>
      <c r="J247" s="19">
        <f>IF(ISNA(INDEX($A$34:$T$105,MATCH($B247,$B$34:$B$105,0),10)),"",INDEX($A$34:$T$105,MATCH($B247,$B$34:$B$105,0),10))</f>
        <v>6</v>
      </c>
      <c r="K247" s="19">
        <f>IF(ISNA(INDEX($A$34:$T$105,MATCH($B247,$B$34:$B$105,0),11)),"",INDEX($A$34:$T$105,MATCH($B247,$B$34:$B$105,0),11))</f>
        <v>2</v>
      </c>
      <c r="L247" s="19">
        <f>IF(ISNA(INDEX($A$34:$T$105,MATCH($B247,$B$34:$B$105,0),12)),"",INDEX($A$34:$T$105,MATCH($B247,$B$34:$B$105,0),12))</f>
        <v>1</v>
      </c>
      <c r="M247" s="19">
        <f>IF(ISNA(INDEX($A$34:$T$105,MATCH($B247,$B$34:$B$105,0),13)),"",INDEX($A$34:$T$105,MATCH($B247,$B$34:$B$105,0),13))</f>
        <v>0</v>
      </c>
      <c r="N247" s="19">
        <f>IF(ISNA(INDEX($A$34:$T$105,MATCH($B247,$B$34:$B$105,0),14)),"",INDEX($A$34:$T$105,MATCH($B247,$B$34:$B$105,0),14))</f>
        <v>3</v>
      </c>
      <c r="O247" s="19">
        <f>IF(ISNA(INDEX($A$34:$T$105,MATCH($B247,$B$34:$B$105,0),15)),"",INDEX($A$34:$T$105,MATCH($B247,$B$34:$B$105,0),15))</f>
        <v>8</v>
      </c>
      <c r="P247" s="19">
        <f>IF(ISNA(INDEX($A$34:$T$105,MATCH($B247,$B$34:$B$105,0),16)),"",INDEX($A$34:$T$105,MATCH($B247,$B$34:$B$105,0),16))</f>
        <v>11</v>
      </c>
      <c r="Q247" s="28" t="str">
        <f>IF(ISNA(INDEX($A$34:$T$105,MATCH($B247,$B$34:$B$105,0),17)),"",INDEX($A$34:$T$105,MATCH($B247,$B$34:$B$105,0),17))</f>
        <v>E</v>
      </c>
      <c r="R247" s="28">
        <f>IF(ISNA(INDEX($A$34:$T$105,MATCH($B247,$B$34:$B$105,0),18)),"",INDEX($A$34:$T$105,MATCH($B247,$B$34:$B$105,0),18))</f>
        <v>0</v>
      </c>
      <c r="S247" s="28">
        <f>IF(ISNA(INDEX($A$34:$T$105,MATCH($B247,$B$34:$B$105,0),19)),"",INDEX($A$34:$T$105,MATCH($B247,$B$34:$B$105,0),19))</f>
        <v>0</v>
      </c>
      <c r="T247" s="18" t="s">
        <v>96</v>
      </c>
    </row>
    <row r="248" spans="1:20" x14ac:dyDescent="0.2">
      <c r="A248" s="31" t="str">
        <f>IF(ISNA(INDEX($A$34:$T$105,MATCH($B248,$B$34:$B$105,0),1)),"",INDEX($A$34:$T$105,MATCH($B248,$B$34:$B$105,0),1))</f>
        <v>UMR2017</v>
      </c>
      <c r="B248" s="205" t="s">
        <v>212</v>
      </c>
      <c r="C248" s="205"/>
      <c r="D248" s="205"/>
      <c r="E248" s="205"/>
      <c r="F248" s="205"/>
      <c r="G248" s="205"/>
      <c r="H248" s="205"/>
      <c r="I248" s="205"/>
      <c r="J248" s="19">
        <f>IF(ISNA(INDEX($A$34:$T$105,MATCH($B248,$B$34:$B$105,0),10)),"",INDEX($A$34:$T$105,MATCH($B248,$B$34:$B$105,0),10))</f>
        <v>7</v>
      </c>
      <c r="K248" s="19">
        <f>IF(ISNA(INDEX($A$34:$T$105,MATCH($B248,$B$34:$B$105,0),11)),"",INDEX($A$34:$T$105,MATCH($B248,$B$34:$B$105,0),11))</f>
        <v>2</v>
      </c>
      <c r="L248" s="19">
        <f>IF(ISNA(INDEX($A$34:$T$105,MATCH($B248,$B$34:$B$105,0),12)),"",INDEX($A$34:$T$105,MATCH($B248,$B$34:$B$105,0),12))</f>
        <v>1</v>
      </c>
      <c r="M248" s="19">
        <f>IF(ISNA(INDEX($A$34:$T$105,MATCH($B248,$B$34:$B$105,0),13)),"",INDEX($A$34:$T$105,MATCH($B248,$B$34:$B$105,0),13))</f>
        <v>0</v>
      </c>
      <c r="N248" s="19">
        <f>IF(ISNA(INDEX($A$34:$T$105,MATCH($B248,$B$34:$B$105,0),14)),"",INDEX($A$34:$T$105,MATCH($B248,$B$34:$B$105,0),14))</f>
        <v>3</v>
      </c>
      <c r="O248" s="19">
        <f>IF(ISNA(INDEX($A$34:$T$105,MATCH($B248,$B$34:$B$105,0),15)),"",INDEX($A$34:$T$105,MATCH($B248,$B$34:$B$105,0),15))</f>
        <v>10</v>
      </c>
      <c r="P248" s="19">
        <f>IF(ISNA(INDEX($A$34:$T$105,MATCH($B248,$B$34:$B$105,0),16)),"",INDEX($A$34:$T$105,MATCH($B248,$B$34:$B$105,0),16))</f>
        <v>13</v>
      </c>
      <c r="Q248" s="28" t="str">
        <f>IF(ISNA(INDEX($A$34:$T$105,MATCH($B248,$B$34:$B$105,0),17)),"",INDEX($A$34:$T$105,MATCH($B248,$B$34:$B$105,0),17))</f>
        <v>E</v>
      </c>
      <c r="R248" s="28">
        <f>IF(ISNA(INDEX($A$34:$T$105,MATCH($B248,$B$34:$B$105,0),18)),"",INDEX($A$34:$T$105,MATCH($B248,$B$34:$B$105,0),18))</f>
        <v>0</v>
      </c>
      <c r="S248" s="28">
        <f>IF(ISNA(INDEX($A$34:$T$105,MATCH($B248,$B$34:$B$105,0),19)),"",INDEX($A$34:$T$105,MATCH($B248,$B$34:$B$105,0),19))</f>
        <v>0</v>
      </c>
      <c r="T248" s="18" t="s">
        <v>96</v>
      </c>
    </row>
    <row r="249" spans="1:20" x14ac:dyDescent="0.2">
      <c r="A249" s="20" t="s">
        <v>25</v>
      </c>
      <c r="B249" s="80"/>
      <c r="C249" s="81"/>
      <c r="D249" s="81"/>
      <c r="E249" s="81"/>
      <c r="F249" s="81"/>
      <c r="G249" s="81"/>
      <c r="H249" s="81"/>
      <c r="I249" s="82"/>
      <c r="J249" s="22">
        <f t="shared" ref="J249:P249" si="101">SUM(J245:J248)</f>
        <v>25</v>
      </c>
      <c r="K249" s="22">
        <f t="shared" si="101"/>
        <v>8</v>
      </c>
      <c r="L249" s="22">
        <f t="shared" si="101"/>
        <v>4</v>
      </c>
      <c r="M249" s="22">
        <f t="shared" si="101"/>
        <v>0</v>
      </c>
      <c r="N249" s="22">
        <f t="shared" si="101"/>
        <v>12</v>
      </c>
      <c r="O249" s="22">
        <f t="shared" si="101"/>
        <v>34</v>
      </c>
      <c r="P249" s="22">
        <f t="shared" si="101"/>
        <v>46</v>
      </c>
      <c r="Q249" s="20">
        <f>COUNTIF(Q245:Q248,"E")</f>
        <v>4</v>
      </c>
      <c r="R249" s="20">
        <f>COUNTIF(R245:R248,"C")</f>
        <v>0</v>
      </c>
      <c r="S249" s="20">
        <f>COUNTIF(S245:S248,"VP")</f>
        <v>0</v>
      </c>
      <c r="T249" s="18"/>
    </row>
    <row r="250" spans="1:20" x14ac:dyDescent="0.2">
      <c r="A250" s="117" t="s">
        <v>65</v>
      </c>
      <c r="B250" s="118"/>
      <c r="C250" s="118"/>
      <c r="D250" s="118"/>
      <c r="E250" s="118"/>
      <c r="F250" s="118"/>
      <c r="G250" s="118"/>
      <c r="H250" s="118"/>
      <c r="I250" s="118"/>
      <c r="J250" s="118"/>
      <c r="K250" s="118"/>
      <c r="L250" s="118"/>
      <c r="M250" s="118"/>
      <c r="N250" s="118"/>
      <c r="O250" s="118"/>
      <c r="P250" s="118"/>
      <c r="Q250" s="118"/>
      <c r="R250" s="118"/>
      <c r="S250" s="118"/>
      <c r="T250" s="119"/>
    </row>
    <row r="251" spans="1:20" x14ac:dyDescent="0.2">
      <c r="A251" s="31" t="str">
        <f>IF(ISNA(INDEX($A$34:$T$105,MATCH($B251,$B$34:$B$105,0),1)),"",INDEX($A$34:$T$105,MATCH($B251,$B$34:$B$105,0),1))</f>
        <v>UMR2420</v>
      </c>
      <c r="B251" s="69" t="s">
        <v>193</v>
      </c>
      <c r="C251" s="69"/>
      <c r="D251" s="69"/>
      <c r="E251" s="69"/>
      <c r="F251" s="69"/>
      <c r="G251" s="69"/>
      <c r="H251" s="69"/>
      <c r="I251" s="69"/>
      <c r="J251" s="19">
        <f>IF(ISNA(INDEX($A$34:$T$105,MATCH($B251,$B$34:$B$105,0),10)),"",INDEX($A$34:$T$105,MATCH($B251,$B$34:$B$105,0),10))</f>
        <v>6</v>
      </c>
      <c r="K251" s="19">
        <f>IF(ISNA(INDEX($A$34:$T$105,MATCH($B251,$B$34:$B$105,0),11)),"",INDEX($A$34:$T$105,MATCH($B251,$B$34:$B$105,0),11))</f>
        <v>2</v>
      </c>
      <c r="L251" s="19">
        <f>IF(ISNA(INDEX($A$34:$T$105,MATCH($B251,$B$34:$B$105,0),12)),"",INDEX($A$34:$T$105,MATCH($B251,$B$34:$B$105,0),12))</f>
        <v>1</v>
      </c>
      <c r="M251" s="19">
        <f>IF(ISNA(INDEX($A$34:$T$105,MATCH($B251,$B$34:$B$105,0),13)),"",INDEX($A$34:$T$105,MATCH($B251,$B$34:$B$105,0),13))</f>
        <v>0</v>
      </c>
      <c r="N251" s="19">
        <f>IF(ISNA(INDEX($A$34:$T$105,MATCH($B251,$B$34:$B$105,0),14)),"",INDEX($A$34:$T$105,MATCH($B251,$B$34:$B$105,0),14))</f>
        <v>3</v>
      </c>
      <c r="O251" s="19">
        <f>IF(ISNA(INDEX($A$34:$T$105,MATCH($B251,$B$34:$B$105,0),15)),"",INDEX($A$34:$T$105,MATCH($B251,$B$34:$B$105,0),15))</f>
        <v>10</v>
      </c>
      <c r="P251" s="19">
        <f>IF(ISNA(INDEX($A$34:$T$105,MATCH($B251,$B$34:$B$105,0),16)),"",INDEX($A$34:$T$105,MATCH($B251,$B$34:$B$105,0),16))</f>
        <v>13</v>
      </c>
      <c r="Q251" s="28" t="str">
        <f>IF(ISNA(INDEX($A$34:$T$105,MATCH($B251,$B$34:$B$105,0),17)),"",INDEX($A$34:$T$105,MATCH($B251,$B$34:$B$105,0),17))</f>
        <v>E</v>
      </c>
      <c r="R251" s="28">
        <f>IF(ISNA(INDEX($A$34:$T$105,MATCH($B251,$B$34:$B$105,0),18)),"",INDEX($A$34:$T$105,MATCH($B251,$B$34:$B$105,0),18))</f>
        <v>0</v>
      </c>
      <c r="S251" s="28">
        <f>IF(ISNA(INDEX($A$34:$T$105,MATCH($B251,$B$34:$B$105,0),19)),"",INDEX($A$34:$T$105,MATCH($B251,$B$34:$B$105,0),19))</f>
        <v>0</v>
      </c>
      <c r="T251" s="18" t="s">
        <v>96</v>
      </c>
    </row>
    <row r="252" spans="1:20" x14ac:dyDescent="0.2">
      <c r="A252" s="20" t="s">
        <v>25</v>
      </c>
      <c r="B252" s="79"/>
      <c r="C252" s="79"/>
      <c r="D252" s="79"/>
      <c r="E252" s="79"/>
      <c r="F252" s="79"/>
      <c r="G252" s="79"/>
      <c r="H252" s="79"/>
      <c r="I252" s="79"/>
      <c r="J252" s="22">
        <f t="shared" ref="J252:P252" si="102">SUM(J251:J251)</f>
        <v>6</v>
      </c>
      <c r="K252" s="22">
        <f t="shared" si="102"/>
        <v>2</v>
      </c>
      <c r="L252" s="22">
        <f t="shared" si="102"/>
        <v>1</v>
      </c>
      <c r="M252" s="22">
        <f t="shared" si="102"/>
        <v>0</v>
      </c>
      <c r="N252" s="22">
        <f t="shared" si="102"/>
        <v>3</v>
      </c>
      <c r="O252" s="22">
        <f t="shared" si="102"/>
        <v>10</v>
      </c>
      <c r="P252" s="22">
        <f t="shared" si="102"/>
        <v>13</v>
      </c>
      <c r="Q252" s="20">
        <f>COUNTIF(Q251:Q251,"E")</f>
        <v>1</v>
      </c>
      <c r="R252" s="20">
        <f>COUNTIF(R251:R251,"C")</f>
        <v>0</v>
      </c>
      <c r="S252" s="20">
        <f>COUNTIF(S251:S251,"VP")</f>
        <v>0</v>
      </c>
      <c r="T252" s="21"/>
    </row>
    <row r="253" spans="1:20" ht="16.5" customHeight="1" x14ac:dyDescent="0.2">
      <c r="A253" s="76" t="s">
        <v>73</v>
      </c>
      <c r="B253" s="77"/>
      <c r="C253" s="77"/>
      <c r="D253" s="77"/>
      <c r="E253" s="77"/>
      <c r="F253" s="77"/>
      <c r="G253" s="77"/>
      <c r="H253" s="77"/>
      <c r="I253" s="78"/>
      <c r="J253" s="22">
        <f t="shared" ref="J253:S253" si="103">SUM(J249,J252)</f>
        <v>31</v>
      </c>
      <c r="K253" s="22">
        <f t="shared" si="103"/>
        <v>10</v>
      </c>
      <c r="L253" s="22">
        <f t="shared" si="103"/>
        <v>5</v>
      </c>
      <c r="M253" s="22">
        <f t="shared" si="103"/>
        <v>0</v>
      </c>
      <c r="N253" s="22">
        <f t="shared" si="103"/>
        <v>15</v>
      </c>
      <c r="O253" s="22">
        <f t="shared" si="103"/>
        <v>44</v>
      </c>
      <c r="P253" s="22">
        <f t="shared" si="103"/>
        <v>59</v>
      </c>
      <c r="Q253" s="22">
        <f t="shared" si="103"/>
        <v>5</v>
      </c>
      <c r="R253" s="22">
        <f t="shared" si="103"/>
        <v>0</v>
      </c>
      <c r="S253" s="22">
        <f t="shared" si="103"/>
        <v>0</v>
      </c>
      <c r="T253" s="27"/>
    </row>
    <row r="254" spans="1:20" x14ac:dyDescent="0.2">
      <c r="A254" s="197" t="s">
        <v>48</v>
      </c>
      <c r="B254" s="198"/>
      <c r="C254" s="198"/>
      <c r="D254" s="198"/>
      <c r="E254" s="198"/>
      <c r="F254" s="198"/>
      <c r="G254" s="198"/>
      <c r="H254" s="198"/>
      <c r="I254" s="198"/>
      <c r="J254" s="199"/>
      <c r="K254" s="22">
        <f t="shared" ref="K254:P254" si="104">K249*14+K252*12</f>
        <v>136</v>
      </c>
      <c r="L254" s="22">
        <f t="shared" si="104"/>
        <v>68</v>
      </c>
      <c r="M254" s="22">
        <f t="shared" si="104"/>
        <v>0</v>
      </c>
      <c r="N254" s="22">
        <f t="shared" si="104"/>
        <v>204</v>
      </c>
      <c r="O254" s="22">
        <f t="shared" si="104"/>
        <v>596</v>
      </c>
      <c r="P254" s="22">
        <f t="shared" si="104"/>
        <v>800</v>
      </c>
      <c r="Q254" s="191"/>
      <c r="R254" s="192"/>
      <c r="S254" s="192"/>
      <c r="T254" s="193"/>
    </row>
    <row r="255" spans="1:20" x14ac:dyDescent="0.2">
      <c r="A255" s="200"/>
      <c r="B255" s="201"/>
      <c r="C255" s="201"/>
      <c r="D255" s="201"/>
      <c r="E255" s="201"/>
      <c r="F255" s="201"/>
      <c r="G255" s="201"/>
      <c r="H255" s="201"/>
      <c r="I255" s="201"/>
      <c r="J255" s="202"/>
      <c r="K255" s="73">
        <f>SUM(K254:M254)</f>
        <v>204</v>
      </c>
      <c r="L255" s="74"/>
      <c r="M255" s="75"/>
      <c r="N255" s="70">
        <f>SUM(N254:O254)</f>
        <v>800</v>
      </c>
      <c r="O255" s="71"/>
      <c r="P255" s="72"/>
      <c r="Q255" s="194"/>
      <c r="R255" s="195"/>
      <c r="S255" s="195"/>
      <c r="T255" s="196"/>
    </row>
    <row r="257" spans="1:34" x14ac:dyDescent="0.2">
      <c r="B257" s="2"/>
      <c r="C257" s="2"/>
      <c r="D257" s="2"/>
      <c r="E257" s="2"/>
      <c r="F257" s="2"/>
      <c r="G257" s="2"/>
      <c r="M257" s="8"/>
      <c r="N257" s="8"/>
      <c r="O257" s="8"/>
      <c r="P257" s="8"/>
      <c r="Q257" s="8"/>
      <c r="R257" s="8"/>
      <c r="S257" s="8"/>
    </row>
    <row r="258" spans="1:34" x14ac:dyDescent="0.2">
      <c r="A258" s="217" t="s">
        <v>58</v>
      </c>
      <c r="B258" s="217"/>
    </row>
    <row r="259" spans="1:34" x14ac:dyDescent="0.2">
      <c r="A259" s="206" t="s">
        <v>27</v>
      </c>
      <c r="B259" s="208" t="s">
        <v>50</v>
      </c>
      <c r="C259" s="209"/>
      <c r="D259" s="209"/>
      <c r="E259" s="209"/>
      <c r="F259" s="209"/>
      <c r="G259" s="210"/>
      <c r="H259" s="208" t="s">
        <v>53</v>
      </c>
      <c r="I259" s="210"/>
      <c r="J259" s="214" t="s">
        <v>54</v>
      </c>
      <c r="K259" s="215"/>
      <c r="L259" s="215"/>
      <c r="M259" s="215"/>
      <c r="N259" s="215"/>
      <c r="O259" s="216"/>
      <c r="P259" s="208" t="s">
        <v>47</v>
      </c>
      <c r="Q259" s="210"/>
      <c r="R259" s="214" t="s">
        <v>55</v>
      </c>
      <c r="S259" s="215"/>
      <c r="T259" s="216"/>
      <c r="U259" s="43" t="s">
        <v>100</v>
      </c>
    </row>
    <row r="260" spans="1:34" x14ac:dyDescent="0.2">
      <c r="A260" s="207"/>
      <c r="B260" s="211"/>
      <c r="C260" s="212"/>
      <c r="D260" s="212"/>
      <c r="E260" s="212"/>
      <c r="F260" s="212"/>
      <c r="G260" s="213"/>
      <c r="H260" s="211"/>
      <c r="I260" s="213"/>
      <c r="J260" s="214" t="s">
        <v>34</v>
      </c>
      <c r="K260" s="216"/>
      <c r="L260" s="214" t="s">
        <v>7</v>
      </c>
      <c r="M260" s="216"/>
      <c r="N260" s="214" t="s">
        <v>31</v>
      </c>
      <c r="O260" s="216"/>
      <c r="P260" s="211"/>
      <c r="Q260" s="213"/>
      <c r="R260" s="34" t="s">
        <v>56</v>
      </c>
      <c r="S260" s="214" t="s">
        <v>57</v>
      </c>
      <c r="T260" s="216"/>
    </row>
    <row r="261" spans="1:34" x14ac:dyDescent="0.2">
      <c r="A261" s="34">
        <v>1</v>
      </c>
      <c r="B261" s="214" t="s">
        <v>51</v>
      </c>
      <c r="C261" s="215"/>
      <c r="D261" s="215"/>
      <c r="E261" s="215"/>
      <c r="F261" s="215"/>
      <c r="G261" s="216"/>
      <c r="H261" s="222">
        <f>J261</f>
        <v>728</v>
      </c>
      <c r="I261" s="222"/>
      <c r="J261" s="223">
        <f>SUM((N42+N53+N65)*14+(N76*12)-J262)</f>
        <v>728</v>
      </c>
      <c r="K261" s="224"/>
      <c r="L261" s="223">
        <f>SUM((O42+O53+O65)*14+(O76*12)-L262)</f>
        <v>1992</v>
      </c>
      <c r="M261" s="224"/>
      <c r="N261" s="225">
        <f>SUM(J261:M261)</f>
        <v>2720</v>
      </c>
      <c r="O261" s="226"/>
      <c r="P261" s="227">
        <f>H261/H263</f>
        <v>0.90322580645161288</v>
      </c>
      <c r="Q261" s="228"/>
      <c r="R261" s="35">
        <f>J42+J53-R262</f>
        <v>60</v>
      </c>
      <c r="S261" s="229">
        <f>J65+J76-S262</f>
        <v>46</v>
      </c>
      <c r="T261" s="230"/>
    </row>
    <row r="262" spans="1:34" x14ac:dyDescent="0.2">
      <c r="A262" s="34">
        <v>2</v>
      </c>
      <c r="B262" s="214" t="s">
        <v>52</v>
      </c>
      <c r="C262" s="215"/>
      <c r="D262" s="215"/>
      <c r="E262" s="215"/>
      <c r="F262" s="215"/>
      <c r="G262" s="216"/>
      <c r="H262" s="222">
        <f>J262</f>
        <v>78</v>
      </c>
      <c r="I262" s="222"/>
      <c r="J262" s="231">
        <f>N103</f>
        <v>78</v>
      </c>
      <c r="K262" s="232"/>
      <c r="L262" s="231">
        <f>O103</f>
        <v>280</v>
      </c>
      <c r="M262" s="232"/>
      <c r="N262" s="233">
        <f>SUM(J262:M262)</f>
        <v>358</v>
      </c>
      <c r="O262" s="226"/>
      <c r="P262" s="227">
        <f>H262/H263</f>
        <v>9.6774193548387094E-2</v>
      </c>
      <c r="Q262" s="228"/>
      <c r="R262" s="17">
        <v>0</v>
      </c>
      <c r="S262" s="234">
        <v>14</v>
      </c>
      <c r="T262" s="235"/>
      <c r="U262" s="86" t="str">
        <f>IF(N262=P103,"Corect","Nu corespunde cu tabelul de opționale")</f>
        <v>Corect</v>
      </c>
      <c r="V262" s="87"/>
      <c r="W262" s="87"/>
      <c r="X262" s="87"/>
    </row>
    <row r="263" spans="1:34" x14ac:dyDescent="0.2">
      <c r="A263" s="214" t="s">
        <v>25</v>
      </c>
      <c r="B263" s="215"/>
      <c r="C263" s="215"/>
      <c r="D263" s="215"/>
      <c r="E263" s="215"/>
      <c r="F263" s="215"/>
      <c r="G263" s="216"/>
      <c r="H263" s="83">
        <f>SUM(H261:I262)</f>
        <v>806</v>
      </c>
      <c r="I263" s="83"/>
      <c r="J263" s="83">
        <f>SUM(J261:K262)</f>
        <v>806</v>
      </c>
      <c r="K263" s="83"/>
      <c r="L263" s="117">
        <f>SUM(L261:M262)</f>
        <v>2272</v>
      </c>
      <c r="M263" s="119"/>
      <c r="N263" s="117">
        <f>SUM(N261:O262)</f>
        <v>3078</v>
      </c>
      <c r="O263" s="119"/>
      <c r="P263" s="218">
        <f>SUM(P261:Q262)</f>
        <v>1</v>
      </c>
      <c r="Q263" s="219"/>
      <c r="R263" s="36">
        <f>SUM(R261:R262)</f>
        <v>60</v>
      </c>
      <c r="S263" s="220">
        <f>SUM(S261:T262)</f>
        <v>60</v>
      </c>
      <c r="T263" s="221"/>
    </row>
    <row r="266" spans="1:34" x14ac:dyDescent="0.2">
      <c r="A266" s="65" t="s">
        <v>80</v>
      </c>
      <c r="B266" s="65"/>
      <c r="C266" s="65"/>
      <c r="D266" s="65"/>
      <c r="E266" s="65"/>
      <c r="F266" s="65"/>
      <c r="G266" s="65"/>
      <c r="H266" s="65"/>
      <c r="I266" s="65"/>
      <c r="J266" s="65"/>
      <c r="K266" s="65"/>
      <c r="L266" s="65"/>
      <c r="M266" s="65"/>
      <c r="N266" s="65"/>
      <c r="O266" s="65"/>
      <c r="P266" s="65"/>
      <c r="Q266" s="65"/>
      <c r="R266" s="65"/>
      <c r="S266" s="65"/>
      <c r="T266" s="65"/>
    </row>
    <row r="268" spans="1:34" ht="12.75" customHeight="1" x14ac:dyDescent="0.2">
      <c r="A268" s="66" t="s">
        <v>74</v>
      </c>
      <c r="B268" s="66"/>
      <c r="C268" s="66"/>
      <c r="D268" s="66"/>
      <c r="E268" s="66"/>
      <c r="F268" s="66"/>
      <c r="G268" s="66"/>
      <c r="H268" s="66"/>
      <c r="I268" s="66"/>
      <c r="J268" s="66"/>
      <c r="K268" s="66"/>
      <c r="L268" s="66"/>
      <c r="M268" s="66"/>
      <c r="N268" s="66"/>
      <c r="O268" s="66"/>
      <c r="P268" s="66"/>
      <c r="Q268" s="66"/>
      <c r="R268" s="66"/>
      <c r="S268" s="66"/>
      <c r="T268" s="66"/>
      <c r="U268" s="236" t="s">
        <v>101</v>
      </c>
      <c r="V268" s="125"/>
      <c r="W268" s="125"/>
      <c r="X268" s="125"/>
      <c r="Y268" s="125"/>
      <c r="Z268" s="125"/>
      <c r="AA268" s="125"/>
      <c r="AB268" s="125"/>
      <c r="AC268" s="125"/>
      <c r="AD268" s="125"/>
      <c r="AE268" s="125"/>
      <c r="AF268" s="125"/>
      <c r="AG268" s="125"/>
      <c r="AH268" s="125"/>
    </row>
    <row r="269" spans="1:34" ht="20.25" customHeight="1" x14ac:dyDescent="0.2">
      <c r="A269" s="66" t="s">
        <v>27</v>
      </c>
      <c r="B269" s="66" t="s">
        <v>26</v>
      </c>
      <c r="C269" s="66"/>
      <c r="D269" s="66"/>
      <c r="E269" s="66"/>
      <c r="F269" s="66"/>
      <c r="G269" s="66"/>
      <c r="H269" s="66"/>
      <c r="I269" s="66"/>
      <c r="J269" s="67" t="s">
        <v>40</v>
      </c>
      <c r="K269" s="67" t="s">
        <v>24</v>
      </c>
      <c r="L269" s="67"/>
      <c r="M269" s="67"/>
      <c r="N269" s="67" t="s">
        <v>41</v>
      </c>
      <c r="O269" s="68"/>
      <c r="P269" s="68"/>
      <c r="Q269" s="67" t="s">
        <v>23</v>
      </c>
      <c r="R269" s="67"/>
      <c r="S269" s="67"/>
      <c r="T269" s="67" t="s">
        <v>22</v>
      </c>
      <c r="U269" s="125"/>
      <c r="V269" s="125"/>
      <c r="W269" s="125"/>
      <c r="X269" s="125"/>
      <c r="Y269" s="125"/>
      <c r="Z269" s="125"/>
      <c r="AA269" s="125"/>
      <c r="AB269" s="125"/>
      <c r="AC269" s="125"/>
      <c r="AD269" s="125"/>
      <c r="AE269" s="125"/>
      <c r="AF269" s="125"/>
      <c r="AG269" s="125"/>
      <c r="AH269" s="125"/>
    </row>
    <row r="270" spans="1:34" x14ac:dyDescent="0.2">
      <c r="A270" s="66"/>
      <c r="B270" s="66"/>
      <c r="C270" s="66"/>
      <c r="D270" s="66"/>
      <c r="E270" s="66"/>
      <c r="F270" s="66"/>
      <c r="G270" s="66"/>
      <c r="H270" s="66"/>
      <c r="I270" s="66"/>
      <c r="J270" s="67"/>
      <c r="K270" s="5" t="s">
        <v>28</v>
      </c>
      <c r="L270" s="5" t="s">
        <v>29</v>
      </c>
      <c r="M270" s="5" t="s">
        <v>30</v>
      </c>
      <c r="N270" s="5" t="s">
        <v>34</v>
      </c>
      <c r="O270" s="5" t="s">
        <v>7</v>
      </c>
      <c r="P270" s="5" t="s">
        <v>31</v>
      </c>
      <c r="Q270" s="5" t="s">
        <v>32</v>
      </c>
      <c r="R270" s="5" t="s">
        <v>28</v>
      </c>
      <c r="S270" s="5" t="s">
        <v>33</v>
      </c>
      <c r="T270" s="67"/>
      <c r="U270" s="125"/>
      <c r="V270" s="125"/>
      <c r="W270" s="125"/>
      <c r="X270" s="125"/>
      <c r="Y270" s="125"/>
      <c r="Z270" s="125"/>
      <c r="AA270" s="125"/>
      <c r="AB270" s="125"/>
      <c r="AC270" s="125"/>
      <c r="AD270" s="125"/>
      <c r="AE270" s="125"/>
      <c r="AF270" s="125"/>
      <c r="AG270" s="125"/>
      <c r="AH270" s="125"/>
    </row>
    <row r="271" spans="1:34" x14ac:dyDescent="0.2">
      <c r="A271" s="265" t="s">
        <v>75</v>
      </c>
      <c r="B271" s="265"/>
      <c r="C271" s="265"/>
      <c r="D271" s="265"/>
      <c r="E271" s="265"/>
      <c r="F271" s="265"/>
      <c r="G271" s="265"/>
      <c r="H271" s="265"/>
      <c r="I271" s="265"/>
      <c r="J271" s="265"/>
      <c r="K271" s="265"/>
      <c r="L271" s="265"/>
      <c r="M271" s="265"/>
      <c r="N271" s="265"/>
      <c r="O271" s="265"/>
      <c r="P271" s="265"/>
      <c r="Q271" s="265"/>
      <c r="R271" s="265"/>
      <c r="S271" s="265"/>
      <c r="T271" s="265"/>
      <c r="U271" s="125"/>
      <c r="V271" s="125"/>
      <c r="W271" s="125"/>
      <c r="X271" s="125"/>
      <c r="Y271" s="125"/>
      <c r="Z271" s="125"/>
      <c r="AA271" s="125"/>
      <c r="AB271" s="125"/>
      <c r="AC271" s="125"/>
      <c r="AD271" s="125"/>
      <c r="AE271" s="125"/>
      <c r="AF271" s="125"/>
      <c r="AG271" s="125"/>
      <c r="AH271" s="125"/>
    </row>
    <row r="272" spans="1:34" ht="28.5" customHeight="1" x14ac:dyDescent="0.2">
      <c r="A272" s="44" t="s">
        <v>69</v>
      </c>
      <c r="B272" s="264" t="s">
        <v>103</v>
      </c>
      <c r="C272" s="264"/>
      <c r="D272" s="264"/>
      <c r="E272" s="264"/>
      <c r="F272" s="264"/>
      <c r="G272" s="264"/>
      <c r="H272" s="264"/>
      <c r="I272" s="264"/>
      <c r="J272" s="37">
        <v>5</v>
      </c>
      <c r="K272" s="37">
        <v>2</v>
      </c>
      <c r="L272" s="37">
        <v>1</v>
      </c>
      <c r="M272" s="37">
        <v>0</v>
      </c>
      <c r="N272" s="45">
        <f>K272+L272+M272</f>
        <v>3</v>
      </c>
      <c r="O272" s="45">
        <f>P272-N272</f>
        <v>6</v>
      </c>
      <c r="P272" s="45">
        <f>ROUND(PRODUCT(J272,25)/14,0)</f>
        <v>9</v>
      </c>
      <c r="Q272" s="37" t="s">
        <v>32</v>
      </c>
      <c r="R272" s="37"/>
      <c r="S272" s="37"/>
      <c r="T272" s="37" t="s">
        <v>37</v>
      </c>
      <c r="U272" s="125"/>
      <c r="V272" s="125"/>
      <c r="W272" s="125"/>
      <c r="X272" s="125"/>
      <c r="Y272" s="125"/>
      <c r="Z272" s="125"/>
      <c r="AA272" s="125"/>
      <c r="AB272" s="125"/>
      <c r="AC272" s="125"/>
      <c r="AD272" s="125"/>
      <c r="AE272" s="125"/>
      <c r="AF272" s="125"/>
      <c r="AG272" s="125"/>
      <c r="AH272" s="125"/>
    </row>
    <row r="273" spans="1:34" ht="24" customHeight="1" x14ac:dyDescent="0.2">
      <c r="A273" s="44" t="s">
        <v>70</v>
      </c>
      <c r="B273" s="264" t="s">
        <v>104</v>
      </c>
      <c r="C273" s="264"/>
      <c r="D273" s="264"/>
      <c r="E273" s="264"/>
      <c r="F273" s="264"/>
      <c r="G273" s="264"/>
      <c r="H273" s="264"/>
      <c r="I273" s="264"/>
      <c r="J273" s="37">
        <v>5</v>
      </c>
      <c r="K273" s="37">
        <v>2</v>
      </c>
      <c r="L273" s="37">
        <v>1</v>
      </c>
      <c r="M273" s="37">
        <v>0</v>
      </c>
      <c r="N273" s="45">
        <f>K273+L273+M273</f>
        <v>3</v>
      </c>
      <c r="O273" s="45">
        <f>P273-N273</f>
        <v>6</v>
      </c>
      <c r="P273" s="45">
        <f>ROUND(PRODUCT(J273,25)/14,0)</f>
        <v>9</v>
      </c>
      <c r="Q273" s="37" t="s">
        <v>32</v>
      </c>
      <c r="R273" s="37"/>
      <c r="S273" s="37"/>
      <c r="T273" s="37" t="s">
        <v>37</v>
      </c>
      <c r="U273" s="125"/>
      <c r="V273" s="125"/>
      <c r="W273" s="125"/>
      <c r="X273" s="125"/>
      <c r="Y273" s="125"/>
      <c r="Z273" s="125"/>
      <c r="AA273" s="125"/>
      <c r="AB273" s="125"/>
      <c r="AC273" s="125"/>
      <c r="AD273" s="125"/>
      <c r="AE273" s="125"/>
      <c r="AF273" s="125"/>
      <c r="AG273" s="125"/>
      <c r="AH273" s="125"/>
    </row>
    <row r="274" spans="1:34" x14ac:dyDescent="0.2">
      <c r="A274" s="237" t="s">
        <v>76</v>
      </c>
      <c r="B274" s="238"/>
      <c r="C274" s="238"/>
      <c r="D274" s="238"/>
      <c r="E274" s="238"/>
      <c r="F274" s="238"/>
      <c r="G274" s="238"/>
      <c r="H274" s="238"/>
      <c r="I274" s="238"/>
      <c r="J274" s="238"/>
      <c r="K274" s="238"/>
      <c r="L274" s="238"/>
      <c r="M274" s="238"/>
      <c r="N274" s="238"/>
      <c r="O274" s="238"/>
      <c r="P274" s="238"/>
      <c r="Q274" s="238"/>
      <c r="R274" s="238"/>
      <c r="S274" s="238"/>
      <c r="T274" s="239"/>
      <c r="U274" s="125"/>
      <c r="V274" s="125"/>
      <c r="W274" s="125"/>
      <c r="X274" s="125"/>
      <c r="Y274" s="125"/>
      <c r="Z274" s="125"/>
      <c r="AA274" s="125"/>
      <c r="AB274" s="125"/>
      <c r="AC274" s="125"/>
      <c r="AD274" s="125"/>
      <c r="AE274" s="125"/>
      <c r="AF274" s="125"/>
      <c r="AG274" s="125"/>
      <c r="AH274" s="125"/>
    </row>
    <row r="275" spans="1:34" ht="60" customHeight="1" x14ac:dyDescent="0.2">
      <c r="A275" s="44" t="s">
        <v>71</v>
      </c>
      <c r="B275" s="240" t="s">
        <v>105</v>
      </c>
      <c r="C275" s="241"/>
      <c r="D275" s="241"/>
      <c r="E275" s="241"/>
      <c r="F275" s="241"/>
      <c r="G275" s="241"/>
      <c r="H275" s="241"/>
      <c r="I275" s="242"/>
      <c r="J275" s="37">
        <v>5</v>
      </c>
      <c r="K275" s="37">
        <v>2</v>
      </c>
      <c r="L275" s="37">
        <v>1</v>
      </c>
      <c r="M275" s="37">
        <v>0</v>
      </c>
      <c r="N275" s="45">
        <f>K275+L275+M275</f>
        <v>3</v>
      </c>
      <c r="O275" s="45">
        <f>P275-N275</f>
        <v>6</v>
      </c>
      <c r="P275" s="45">
        <f>ROUND(PRODUCT(J275,25)/14,0)</f>
        <v>9</v>
      </c>
      <c r="Q275" s="37" t="s">
        <v>32</v>
      </c>
      <c r="R275" s="37"/>
      <c r="S275" s="37"/>
      <c r="T275" s="37" t="s">
        <v>81</v>
      </c>
      <c r="U275" s="125"/>
      <c r="V275" s="125"/>
      <c r="W275" s="125"/>
      <c r="X275" s="125"/>
      <c r="Y275" s="125"/>
      <c r="Z275" s="125"/>
      <c r="AA275" s="125"/>
      <c r="AB275" s="125"/>
      <c r="AC275" s="125"/>
      <c r="AD275" s="125"/>
      <c r="AE275" s="125"/>
      <c r="AF275" s="125"/>
      <c r="AG275" s="125"/>
      <c r="AH275" s="125"/>
    </row>
    <row r="276" spans="1:34" ht="15" customHeight="1" x14ac:dyDescent="0.2">
      <c r="A276" s="44" t="s">
        <v>72</v>
      </c>
      <c r="B276" s="240" t="s">
        <v>106</v>
      </c>
      <c r="C276" s="241"/>
      <c r="D276" s="241"/>
      <c r="E276" s="241"/>
      <c r="F276" s="241"/>
      <c r="G276" s="241"/>
      <c r="H276" s="241"/>
      <c r="I276" s="242"/>
      <c r="J276" s="37">
        <v>5</v>
      </c>
      <c r="K276" s="37">
        <v>1</v>
      </c>
      <c r="L276" s="37">
        <v>2</v>
      </c>
      <c r="M276" s="37">
        <v>0</v>
      </c>
      <c r="N276" s="45">
        <f>K276+L276+M276</f>
        <v>3</v>
      </c>
      <c r="O276" s="45">
        <f>P276-N276</f>
        <v>6</v>
      </c>
      <c r="P276" s="45">
        <f>ROUND(PRODUCT(J276,25)/14,0)</f>
        <v>9</v>
      </c>
      <c r="Q276" s="37" t="s">
        <v>32</v>
      </c>
      <c r="R276" s="37"/>
      <c r="S276" s="37"/>
      <c r="T276" s="37" t="s">
        <v>82</v>
      </c>
      <c r="U276" s="125"/>
      <c r="V276" s="125"/>
      <c r="W276" s="125"/>
      <c r="X276" s="125"/>
      <c r="Y276" s="125"/>
      <c r="Z276" s="125"/>
      <c r="AA276" s="125"/>
      <c r="AB276" s="125"/>
      <c r="AC276" s="125"/>
      <c r="AD276" s="125"/>
      <c r="AE276" s="125"/>
      <c r="AF276" s="125"/>
      <c r="AG276" s="125"/>
      <c r="AH276" s="125"/>
    </row>
    <row r="277" spans="1:34" x14ac:dyDescent="0.2">
      <c r="A277" s="237" t="s">
        <v>77</v>
      </c>
      <c r="B277" s="238"/>
      <c r="C277" s="238"/>
      <c r="D277" s="238"/>
      <c r="E277" s="238"/>
      <c r="F277" s="238"/>
      <c r="G277" s="238"/>
      <c r="H277" s="238"/>
      <c r="I277" s="238"/>
      <c r="J277" s="238"/>
      <c r="K277" s="238"/>
      <c r="L277" s="238"/>
      <c r="M277" s="238"/>
      <c r="N277" s="238"/>
      <c r="O277" s="238"/>
      <c r="P277" s="238"/>
      <c r="Q277" s="238"/>
      <c r="R277" s="238"/>
      <c r="S277" s="238"/>
      <c r="T277" s="239"/>
      <c r="U277" s="125"/>
      <c r="V277" s="125"/>
      <c r="W277" s="125"/>
      <c r="X277" s="125"/>
      <c r="Y277" s="125"/>
      <c r="Z277" s="125"/>
      <c r="AA277" s="125"/>
      <c r="AB277" s="125"/>
      <c r="AC277" s="125"/>
      <c r="AD277" s="125"/>
      <c r="AE277" s="125"/>
      <c r="AF277" s="125"/>
      <c r="AG277" s="125"/>
      <c r="AH277" s="125"/>
    </row>
    <row r="278" spans="1:34" ht="40.5" customHeight="1" x14ac:dyDescent="0.2">
      <c r="A278" s="44" t="s">
        <v>83</v>
      </c>
      <c r="B278" s="266" t="s">
        <v>107</v>
      </c>
      <c r="C278" s="267"/>
      <c r="D278" s="267"/>
      <c r="E278" s="267"/>
      <c r="F278" s="267"/>
      <c r="G278" s="267"/>
      <c r="H278" s="267"/>
      <c r="I278" s="268"/>
      <c r="J278" s="37">
        <v>5</v>
      </c>
      <c r="K278" s="37">
        <v>0</v>
      </c>
      <c r="L278" s="37">
        <v>0</v>
      </c>
      <c r="M278" s="37">
        <v>3</v>
      </c>
      <c r="N278" s="45">
        <f>K278+L278+M278</f>
        <v>3</v>
      </c>
      <c r="O278" s="45">
        <f>P278-N278</f>
        <v>6</v>
      </c>
      <c r="P278" s="45">
        <f>ROUND(PRODUCT(J278,25)/14,0)</f>
        <v>9</v>
      </c>
      <c r="Q278" s="37"/>
      <c r="R278" s="37" t="s">
        <v>28</v>
      </c>
      <c r="S278" s="37"/>
      <c r="T278" s="37" t="s">
        <v>81</v>
      </c>
      <c r="U278" s="125"/>
      <c r="V278" s="125"/>
      <c r="W278" s="125"/>
      <c r="X278" s="125"/>
      <c r="Y278" s="125"/>
      <c r="Z278" s="125"/>
      <c r="AA278" s="125"/>
      <c r="AB278" s="125"/>
      <c r="AC278" s="125"/>
      <c r="AD278" s="125"/>
      <c r="AE278" s="125"/>
      <c r="AF278" s="125"/>
      <c r="AG278" s="125"/>
      <c r="AH278" s="125"/>
    </row>
    <row r="279" spans="1:34" ht="18" customHeight="1" x14ac:dyDescent="0.2">
      <c r="A279" s="44" t="s">
        <v>84</v>
      </c>
      <c r="B279" s="240" t="s">
        <v>108</v>
      </c>
      <c r="C279" s="241"/>
      <c r="D279" s="241"/>
      <c r="E279" s="241"/>
      <c r="F279" s="241"/>
      <c r="G279" s="241"/>
      <c r="H279" s="241"/>
      <c r="I279" s="242"/>
      <c r="J279" s="37">
        <v>5</v>
      </c>
      <c r="K279" s="37">
        <v>1</v>
      </c>
      <c r="L279" s="37">
        <v>2</v>
      </c>
      <c r="M279" s="37">
        <v>0</v>
      </c>
      <c r="N279" s="45">
        <f>K279+L279+M279</f>
        <v>3</v>
      </c>
      <c r="O279" s="45">
        <f>P279-N279</f>
        <v>6</v>
      </c>
      <c r="P279" s="45">
        <f>ROUND(PRODUCT(J279,25)/14,0)</f>
        <v>9</v>
      </c>
      <c r="Q279" s="37" t="s">
        <v>32</v>
      </c>
      <c r="R279" s="37"/>
      <c r="S279" s="37"/>
      <c r="T279" s="37" t="s">
        <v>82</v>
      </c>
      <c r="U279" s="125"/>
      <c r="V279" s="125"/>
      <c r="W279" s="125"/>
      <c r="X279" s="125"/>
      <c r="Y279" s="125"/>
      <c r="Z279" s="125"/>
      <c r="AA279" s="125"/>
      <c r="AB279" s="125"/>
      <c r="AC279" s="125"/>
      <c r="AD279" s="125"/>
      <c r="AE279" s="125"/>
      <c r="AF279" s="125"/>
      <c r="AG279" s="125"/>
      <c r="AH279" s="125"/>
    </row>
    <row r="280" spans="1:34" x14ac:dyDescent="0.2">
      <c r="A280" s="243" t="s">
        <v>78</v>
      </c>
      <c r="B280" s="244"/>
      <c r="C280" s="244"/>
      <c r="D280" s="244"/>
      <c r="E280" s="244"/>
      <c r="F280" s="244"/>
      <c r="G280" s="244"/>
      <c r="H280" s="244"/>
      <c r="I280" s="244"/>
      <c r="J280" s="244"/>
      <c r="K280" s="244"/>
      <c r="L280" s="244"/>
      <c r="M280" s="244"/>
      <c r="N280" s="244"/>
      <c r="O280" s="244"/>
      <c r="P280" s="244"/>
      <c r="Q280" s="244"/>
      <c r="R280" s="244"/>
      <c r="S280" s="244"/>
      <c r="T280" s="245"/>
      <c r="U280" s="125"/>
      <c r="V280" s="125"/>
      <c r="W280" s="125"/>
      <c r="X280" s="125"/>
      <c r="Y280" s="125"/>
      <c r="Z280" s="125"/>
      <c r="AA280" s="125"/>
      <c r="AB280" s="125"/>
      <c r="AC280" s="125"/>
      <c r="AD280" s="125"/>
      <c r="AE280" s="125"/>
      <c r="AF280" s="125"/>
      <c r="AG280" s="125"/>
      <c r="AH280" s="125"/>
    </row>
    <row r="281" spans="1:34" ht="18.75" customHeight="1" x14ac:dyDescent="0.2">
      <c r="A281" s="44"/>
      <c r="B281" s="240" t="s">
        <v>109</v>
      </c>
      <c r="C281" s="241"/>
      <c r="D281" s="241"/>
      <c r="E281" s="241"/>
      <c r="F281" s="241"/>
      <c r="G281" s="241"/>
      <c r="H281" s="241"/>
      <c r="I281" s="242"/>
      <c r="J281" s="37">
        <v>5</v>
      </c>
      <c r="K281" s="37"/>
      <c r="L281" s="37"/>
      <c r="M281" s="37"/>
      <c r="N281" s="45"/>
      <c r="O281" s="45"/>
      <c r="P281" s="45"/>
      <c r="Q281" s="37"/>
      <c r="R281" s="37"/>
      <c r="S281" s="37"/>
      <c r="T281" s="46"/>
      <c r="U281" s="125"/>
      <c r="V281" s="125"/>
      <c r="W281" s="125"/>
      <c r="X281" s="125"/>
      <c r="Y281" s="125"/>
      <c r="Z281" s="125"/>
      <c r="AA281" s="125"/>
      <c r="AB281" s="125"/>
      <c r="AC281" s="125"/>
      <c r="AD281" s="125"/>
      <c r="AE281" s="125"/>
      <c r="AF281" s="125"/>
      <c r="AG281" s="125"/>
      <c r="AH281" s="125"/>
    </row>
    <row r="282" spans="1:34" ht="20.25" customHeight="1" x14ac:dyDescent="0.2">
      <c r="A282" s="246" t="s">
        <v>73</v>
      </c>
      <c r="B282" s="247"/>
      <c r="C282" s="247"/>
      <c r="D282" s="247"/>
      <c r="E282" s="247"/>
      <c r="F282" s="247"/>
      <c r="G282" s="247"/>
      <c r="H282" s="247"/>
      <c r="I282" s="248"/>
      <c r="J282" s="38">
        <f>SUM(J272:J273,J275:J276,J278:J279,J281)</f>
        <v>35</v>
      </c>
      <c r="K282" s="38">
        <f t="shared" ref="K282:P282" si="105">SUM(K272:K273,K275:K276,K278:K279,K281)</f>
        <v>8</v>
      </c>
      <c r="L282" s="38">
        <f t="shared" si="105"/>
        <v>7</v>
      </c>
      <c r="M282" s="38">
        <f t="shared" si="105"/>
        <v>3</v>
      </c>
      <c r="N282" s="38">
        <f t="shared" si="105"/>
        <v>18</v>
      </c>
      <c r="O282" s="38">
        <f t="shared" si="105"/>
        <v>36</v>
      </c>
      <c r="P282" s="38">
        <f t="shared" si="105"/>
        <v>54</v>
      </c>
      <c r="Q282" s="40">
        <f>COUNTIF(Q272:Q273,"E")+COUNTIF(Q275:Q276,"E")+COUNTIF(Q278:Q279,"E")+COUNTIF(Q281,"E")</f>
        <v>5</v>
      </c>
      <c r="R282" s="40">
        <f>COUNTIF(R272:R273,"C")+COUNTIF(R275:R276,"C")+COUNTIF(R278:R279,"C")+COUNTIF(R281,"C")</f>
        <v>1</v>
      </c>
      <c r="S282" s="40">
        <f>COUNTIF(S272:S273,"VP")+COUNTIF(S275:S276,"VP")+COUNTIF(S278:S279,"VP")+COUNTIF(S281,"VP")</f>
        <v>0</v>
      </c>
      <c r="T282" s="39"/>
      <c r="U282" s="125"/>
      <c r="V282" s="125"/>
      <c r="W282" s="125"/>
      <c r="X282" s="125"/>
      <c r="Y282" s="125"/>
      <c r="Z282" s="125"/>
      <c r="AA282" s="125"/>
      <c r="AB282" s="125"/>
      <c r="AC282" s="125"/>
      <c r="AD282" s="125"/>
      <c r="AE282" s="125"/>
      <c r="AF282" s="125"/>
      <c r="AG282" s="125"/>
      <c r="AH282" s="125"/>
    </row>
    <row r="283" spans="1:34" ht="19.5" customHeight="1" x14ac:dyDescent="0.2">
      <c r="A283" s="249" t="s">
        <v>48</v>
      </c>
      <c r="B283" s="250"/>
      <c r="C283" s="250"/>
      <c r="D283" s="250"/>
      <c r="E283" s="250"/>
      <c r="F283" s="250"/>
      <c r="G283" s="250"/>
      <c r="H283" s="250"/>
      <c r="I283" s="250"/>
      <c r="J283" s="251"/>
      <c r="K283" s="38">
        <f>SUM(K272:K273,K275:K276,K278:K279)*14</f>
        <v>112</v>
      </c>
      <c r="L283" s="38">
        <f t="shared" ref="L283:P283" si="106">SUM(L272:L273,L275:L276,L278:L279)*14</f>
        <v>98</v>
      </c>
      <c r="M283" s="38">
        <f t="shared" si="106"/>
        <v>42</v>
      </c>
      <c r="N283" s="38">
        <f t="shared" si="106"/>
        <v>252</v>
      </c>
      <c r="O283" s="38">
        <f t="shared" si="106"/>
        <v>504</v>
      </c>
      <c r="P283" s="38">
        <f t="shared" si="106"/>
        <v>756</v>
      </c>
      <c r="Q283" s="255"/>
      <c r="R283" s="256"/>
      <c r="S283" s="256"/>
      <c r="T283" s="257"/>
      <c r="U283" s="125"/>
      <c r="V283" s="125"/>
      <c r="W283" s="125"/>
      <c r="X283" s="125"/>
      <c r="Y283" s="125"/>
      <c r="Z283" s="125"/>
      <c r="AA283" s="125"/>
      <c r="AB283" s="125"/>
      <c r="AC283" s="125"/>
      <c r="AD283" s="125"/>
      <c r="AE283" s="125"/>
      <c r="AF283" s="125"/>
      <c r="AG283" s="125"/>
      <c r="AH283" s="125"/>
    </row>
    <row r="284" spans="1:34" ht="20.25" customHeight="1" x14ac:dyDescent="0.2">
      <c r="A284" s="252"/>
      <c r="B284" s="253"/>
      <c r="C284" s="253"/>
      <c r="D284" s="253"/>
      <c r="E284" s="253"/>
      <c r="F284" s="253"/>
      <c r="G284" s="253"/>
      <c r="H284" s="253"/>
      <c r="I284" s="253"/>
      <c r="J284" s="254"/>
      <c r="K284" s="261">
        <f>SUM(K283:M283)</f>
        <v>252</v>
      </c>
      <c r="L284" s="262"/>
      <c r="M284" s="263"/>
      <c r="N284" s="261">
        <f>SUM(N283:O283)</f>
        <v>756</v>
      </c>
      <c r="O284" s="262"/>
      <c r="P284" s="263"/>
      <c r="Q284" s="258"/>
      <c r="R284" s="259"/>
      <c r="S284" s="259"/>
      <c r="T284" s="260"/>
      <c r="U284" s="125"/>
      <c r="V284" s="125"/>
      <c r="W284" s="125"/>
      <c r="X284" s="125"/>
      <c r="Y284" s="125"/>
      <c r="Z284" s="125"/>
      <c r="AA284" s="125"/>
      <c r="AB284" s="125"/>
      <c r="AC284" s="125"/>
      <c r="AD284" s="125"/>
      <c r="AE284" s="125"/>
      <c r="AF284" s="125"/>
      <c r="AG284" s="125"/>
      <c r="AH284" s="125"/>
    </row>
    <row r="285" spans="1:34" x14ac:dyDescent="0.2">
      <c r="U285" s="125"/>
      <c r="V285" s="125"/>
      <c r="W285" s="125"/>
      <c r="X285" s="125"/>
      <c r="Y285" s="125"/>
      <c r="Z285" s="125"/>
      <c r="AA285" s="125"/>
      <c r="AB285" s="125"/>
      <c r="AC285" s="125"/>
      <c r="AD285" s="125"/>
      <c r="AE285" s="125"/>
      <c r="AF285" s="125"/>
      <c r="AG285" s="125"/>
      <c r="AH285" s="125"/>
    </row>
    <row r="286" spans="1:34" x14ac:dyDescent="0.2">
      <c r="A286" s="269" t="s">
        <v>85</v>
      </c>
      <c r="B286" s="269"/>
      <c r="C286" s="269"/>
      <c r="D286" s="269"/>
      <c r="E286" s="269"/>
      <c r="F286" s="269"/>
      <c r="G286" s="269"/>
      <c r="H286" s="269"/>
      <c r="I286" s="269"/>
      <c r="J286" s="269"/>
      <c r="K286" s="269"/>
      <c r="L286" s="269"/>
      <c r="M286" s="269"/>
      <c r="N286" s="269"/>
      <c r="O286" s="269"/>
      <c r="P286" s="269"/>
      <c r="Q286" s="269"/>
      <c r="R286" s="269"/>
      <c r="S286" s="269"/>
      <c r="T286" s="269"/>
      <c r="U286" s="125"/>
      <c r="V286" s="125"/>
      <c r="W286" s="125"/>
      <c r="X286" s="125"/>
      <c r="Y286" s="125"/>
      <c r="Z286" s="125"/>
      <c r="AA286" s="125"/>
      <c r="AB286" s="125"/>
      <c r="AC286" s="125"/>
      <c r="AD286" s="125"/>
      <c r="AE286" s="125"/>
      <c r="AF286" s="125"/>
      <c r="AG286" s="125"/>
      <c r="AH286" s="125"/>
    </row>
    <row r="287" spans="1:34" x14ac:dyDescent="0.2">
      <c r="A287" s="269" t="s">
        <v>86</v>
      </c>
      <c r="B287" s="269"/>
      <c r="C287" s="269"/>
      <c r="D287" s="269"/>
      <c r="E287" s="269"/>
      <c r="F287" s="269"/>
      <c r="G287" s="269"/>
      <c r="H287" s="269"/>
      <c r="I287" s="269"/>
      <c r="J287" s="269"/>
      <c r="K287" s="269"/>
      <c r="L287" s="269"/>
      <c r="M287" s="269"/>
      <c r="N287" s="269"/>
      <c r="O287" s="269"/>
      <c r="P287" s="269"/>
      <c r="Q287" s="269"/>
      <c r="R287" s="269"/>
      <c r="S287" s="269"/>
      <c r="T287" s="269"/>
      <c r="U287" s="125"/>
      <c r="V287" s="125"/>
      <c r="W287" s="125"/>
      <c r="X287" s="125"/>
      <c r="Y287" s="125"/>
      <c r="Z287" s="125"/>
      <c r="AA287" s="125"/>
      <c r="AB287" s="125"/>
      <c r="AC287" s="125"/>
      <c r="AD287" s="125"/>
      <c r="AE287" s="125"/>
      <c r="AF287" s="125"/>
      <c r="AG287" s="125"/>
      <c r="AH287" s="125"/>
    </row>
    <row r="288" spans="1:34" x14ac:dyDescent="0.2">
      <c r="A288" s="269" t="s">
        <v>87</v>
      </c>
      <c r="B288" s="269"/>
      <c r="C288" s="269"/>
      <c r="D288" s="269"/>
      <c r="E288" s="269"/>
      <c r="F288" s="269"/>
      <c r="G288" s="269"/>
      <c r="H288" s="269"/>
      <c r="I288" s="269"/>
      <c r="J288" s="269"/>
      <c r="K288" s="269"/>
      <c r="L288" s="269"/>
      <c r="M288" s="269"/>
      <c r="N288" s="269"/>
      <c r="O288" s="269"/>
      <c r="P288" s="269"/>
      <c r="Q288" s="269"/>
      <c r="R288" s="269"/>
      <c r="S288" s="269"/>
      <c r="T288" s="269"/>
      <c r="U288" s="125"/>
      <c r="V288" s="125"/>
      <c r="W288" s="125"/>
      <c r="X288" s="125"/>
      <c r="Y288" s="125"/>
      <c r="Z288" s="125"/>
      <c r="AA288" s="125"/>
      <c r="AB288" s="125"/>
      <c r="AC288" s="125"/>
      <c r="AD288" s="125"/>
      <c r="AE288" s="125"/>
      <c r="AF288" s="125"/>
      <c r="AG288" s="125"/>
      <c r="AH288" s="125"/>
    </row>
    <row r="289" spans="1:34" x14ac:dyDescent="0.2">
      <c r="U289" s="125"/>
      <c r="V289" s="125"/>
      <c r="W289" s="125"/>
      <c r="X289" s="125"/>
      <c r="Y289" s="125"/>
      <c r="Z289" s="125"/>
      <c r="AA289" s="125"/>
      <c r="AB289" s="125"/>
      <c r="AC289" s="125"/>
      <c r="AD289" s="125"/>
      <c r="AE289" s="125"/>
      <c r="AF289" s="125"/>
      <c r="AG289" s="125"/>
      <c r="AH289" s="125"/>
    </row>
    <row r="290" spans="1:34" hidden="1" x14ac:dyDescent="0.2">
      <c r="U290" s="125"/>
      <c r="V290" s="125"/>
      <c r="W290" s="125"/>
      <c r="X290" s="125"/>
      <c r="Y290" s="125"/>
      <c r="Z290" s="125"/>
      <c r="AA290" s="125"/>
      <c r="AB290" s="125"/>
      <c r="AC290" s="125"/>
      <c r="AD290" s="125"/>
      <c r="AE290" s="125"/>
      <c r="AF290" s="125"/>
      <c r="AG290" s="125"/>
      <c r="AH290" s="125"/>
    </row>
    <row r="291" spans="1:34" hidden="1" x14ac:dyDescent="0.2">
      <c r="A291" s="66" t="s">
        <v>74</v>
      </c>
      <c r="B291" s="66"/>
      <c r="C291" s="66"/>
      <c r="D291" s="66"/>
      <c r="E291" s="66"/>
      <c r="F291" s="66"/>
      <c r="G291" s="66"/>
      <c r="H291" s="66"/>
      <c r="I291" s="66"/>
      <c r="J291" s="66"/>
      <c r="K291" s="66"/>
      <c r="L291" s="66"/>
      <c r="M291" s="66"/>
      <c r="N291" s="66"/>
      <c r="O291" s="66"/>
      <c r="P291" s="66"/>
      <c r="Q291" s="66"/>
      <c r="R291" s="66"/>
      <c r="S291" s="66"/>
      <c r="T291" s="66"/>
    </row>
    <row r="292" spans="1:34" hidden="1" x14ac:dyDescent="0.2">
      <c r="A292" s="66" t="s">
        <v>27</v>
      </c>
      <c r="B292" s="66" t="s">
        <v>26</v>
      </c>
      <c r="C292" s="66"/>
      <c r="D292" s="66"/>
      <c r="E292" s="66"/>
      <c r="F292" s="66"/>
      <c r="G292" s="66"/>
      <c r="H292" s="66"/>
      <c r="I292" s="66"/>
      <c r="J292" s="67" t="s">
        <v>40</v>
      </c>
      <c r="K292" s="67" t="s">
        <v>24</v>
      </c>
      <c r="L292" s="67"/>
      <c r="M292" s="67"/>
      <c r="N292" s="67" t="s">
        <v>41</v>
      </c>
      <c r="O292" s="68"/>
      <c r="P292" s="68"/>
      <c r="Q292" s="67" t="s">
        <v>23</v>
      </c>
      <c r="R292" s="67"/>
      <c r="S292" s="67"/>
      <c r="T292" s="67" t="s">
        <v>22</v>
      </c>
    </row>
    <row r="293" spans="1:34" hidden="1" x14ac:dyDescent="0.2">
      <c r="A293" s="66"/>
      <c r="B293" s="66"/>
      <c r="C293" s="66"/>
      <c r="D293" s="66"/>
      <c r="E293" s="66"/>
      <c r="F293" s="66"/>
      <c r="G293" s="66"/>
      <c r="H293" s="66"/>
      <c r="I293" s="66"/>
      <c r="J293" s="67"/>
      <c r="K293" s="5" t="s">
        <v>28</v>
      </c>
      <c r="L293" s="5" t="s">
        <v>29</v>
      </c>
      <c r="M293" s="5" t="s">
        <v>30</v>
      </c>
      <c r="N293" s="5" t="s">
        <v>34</v>
      </c>
      <c r="O293" s="5" t="s">
        <v>7</v>
      </c>
      <c r="P293" s="5" t="s">
        <v>31</v>
      </c>
      <c r="Q293" s="5" t="s">
        <v>32</v>
      </c>
      <c r="R293" s="5" t="s">
        <v>28</v>
      </c>
      <c r="S293" s="5" t="s">
        <v>33</v>
      </c>
      <c r="T293" s="67"/>
    </row>
    <row r="294" spans="1:34" hidden="1" x14ac:dyDescent="0.2">
      <c r="A294" s="265" t="s">
        <v>75</v>
      </c>
      <c r="B294" s="265"/>
      <c r="C294" s="265"/>
      <c r="D294" s="265"/>
      <c r="E294" s="265"/>
      <c r="F294" s="265"/>
      <c r="G294" s="265"/>
      <c r="H294" s="265"/>
      <c r="I294" s="265"/>
      <c r="J294" s="265"/>
      <c r="K294" s="265"/>
      <c r="L294" s="265"/>
      <c r="M294" s="265"/>
      <c r="N294" s="265"/>
      <c r="O294" s="265"/>
      <c r="P294" s="265"/>
      <c r="Q294" s="265"/>
      <c r="R294" s="265"/>
      <c r="S294" s="265"/>
      <c r="T294" s="265"/>
    </row>
    <row r="295" spans="1:34" ht="41.25" hidden="1" customHeight="1" x14ac:dyDescent="0.2">
      <c r="A295" s="44" t="s">
        <v>69</v>
      </c>
      <c r="B295" s="264" t="s">
        <v>110</v>
      </c>
      <c r="C295" s="264"/>
      <c r="D295" s="264"/>
      <c r="E295" s="264"/>
      <c r="F295" s="264"/>
      <c r="G295" s="264"/>
      <c r="H295" s="264"/>
      <c r="I295" s="264"/>
      <c r="J295" s="37">
        <v>5</v>
      </c>
      <c r="K295" s="37">
        <v>2</v>
      </c>
      <c r="L295" s="37">
        <v>1</v>
      </c>
      <c r="M295" s="37">
        <v>0</v>
      </c>
      <c r="N295" s="45">
        <f>K295+L295+M295</f>
        <v>3</v>
      </c>
      <c r="O295" s="45">
        <f>P295-N295</f>
        <v>6</v>
      </c>
      <c r="P295" s="45">
        <f>ROUND(PRODUCT(J295,25)/14,0)</f>
        <v>9</v>
      </c>
      <c r="Q295" s="37" t="s">
        <v>32</v>
      </c>
      <c r="R295" s="37"/>
      <c r="S295" s="37"/>
      <c r="T295" s="37" t="s">
        <v>37</v>
      </c>
    </row>
    <row r="296" spans="1:34" ht="36" hidden="1" customHeight="1" x14ac:dyDescent="0.2">
      <c r="A296" s="44" t="s">
        <v>70</v>
      </c>
      <c r="B296" s="264" t="s">
        <v>111</v>
      </c>
      <c r="C296" s="264"/>
      <c r="D296" s="264"/>
      <c r="E296" s="264"/>
      <c r="F296" s="264"/>
      <c r="G296" s="264"/>
      <c r="H296" s="264"/>
      <c r="I296" s="264"/>
      <c r="J296" s="37">
        <v>5</v>
      </c>
      <c r="K296" s="37">
        <v>2</v>
      </c>
      <c r="L296" s="37">
        <v>1</v>
      </c>
      <c r="M296" s="37">
        <v>0</v>
      </c>
      <c r="N296" s="45">
        <f>K296+L296+M296</f>
        <v>3</v>
      </c>
      <c r="O296" s="45">
        <f>P296-N296</f>
        <v>6</v>
      </c>
      <c r="P296" s="45">
        <f>ROUND(PRODUCT(J296,25)/14,0)</f>
        <v>9</v>
      </c>
      <c r="Q296" s="37" t="s">
        <v>32</v>
      </c>
      <c r="R296" s="37"/>
      <c r="S296" s="37"/>
      <c r="T296" s="37" t="s">
        <v>37</v>
      </c>
    </row>
    <row r="297" spans="1:34" hidden="1" x14ac:dyDescent="0.2">
      <c r="A297" s="237" t="s">
        <v>76</v>
      </c>
      <c r="B297" s="238"/>
      <c r="C297" s="238"/>
      <c r="D297" s="238"/>
      <c r="E297" s="238"/>
      <c r="F297" s="238"/>
      <c r="G297" s="238"/>
      <c r="H297" s="238"/>
      <c r="I297" s="238"/>
      <c r="J297" s="238"/>
      <c r="K297" s="238"/>
      <c r="L297" s="238"/>
      <c r="M297" s="238"/>
      <c r="N297" s="238"/>
      <c r="O297" s="238"/>
      <c r="P297" s="238"/>
      <c r="Q297" s="238"/>
      <c r="R297" s="238"/>
      <c r="S297" s="238"/>
      <c r="T297" s="239"/>
    </row>
    <row r="298" spans="1:34" ht="63.75" hidden="1" customHeight="1" x14ac:dyDescent="0.2">
      <c r="A298" s="44" t="s">
        <v>71</v>
      </c>
      <c r="B298" s="240" t="s">
        <v>112</v>
      </c>
      <c r="C298" s="241"/>
      <c r="D298" s="241"/>
      <c r="E298" s="241"/>
      <c r="F298" s="241"/>
      <c r="G298" s="241"/>
      <c r="H298" s="241"/>
      <c r="I298" s="242"/>
      <c r="J298" s="37">
        <v>5</v>
      </c>
      <c r="K298" s="37">
        <v>2</v>
      </c>
      <c r="L298" s="37">
        <v>1</v>
      </c>
      <c r="M298" s="37">
        <v>0</v>
      </c>
      <c r="N298" s="45">
        <f>K298+L298+M298</f>
        <v>3</v>
      </c>
      <c r="O298" s="45">
        <f>P298-N298</f>
        <v>6</v>
      </c>
      <c r="P298" s="45">
        <f>ROUND(PRODUCT(J298,25)/14,0)</f>
        <v>9</v>
      </c>
      <c r="Q298" s="37" t="s">
        <v>32</v>
      </c>
      <c r="R298" s="37"/>
      <c r="S298" s="37"/>
      <c r="T298" s="37" t="s">
        <v>81</v>
      </c>
    </row>
    <row r="299" spans="1:34" hidden="1" x14ac:dyDescent="0.2">
      <c r="A299" s="44" t="s">
        <v>72</v>
      </c>
      <c r="B299" s="240" t="s">
        <v>113</v>
      </c>
      <c r="C299" s="241"/>
      <c r="D299" s="241"/>
      <c r="E299" s="241"/>
      <c r="F299" s="241"/>
      <c r="G299" s="241"/>
      <c r="H299" s="241"/>
      <c r="I299" s="242"/>
      <c r="J299" s="37">
        <v>5</v>
      </c>
      <c r="K299" s="37">
        <v>1</v>
      </c>
      <c r="L299" s="37">
        <v>2</v>
      </c>
      <c r="M299" s="37">
        <v>0</v>
      </c>
      <c r="N299" s="45">
        <f>K299+L299+M299</f>
        <v>3</v>
      </c>
      <c r="O299" s="45">
        <f>P299-N299</f>
        <v>6</v>
      </c>
      <c r="P299" s="45">
        <f>ROUND(PRODUCT(J299,25)/14,0)</f>
        <v>9</v>
      </c>
      <c r="Q299" s="37" t="s">
        <v>32</v>
      </c>
      <c r="R299" s="37"/>
      <c r="S299" s="37"/>
      <c r="T299" s="37" t="s">
        <v>82</v>
      </c>
    </row>
    <row r="300" spans="1:34" hidden="1" x14ac:dyDescent="0.2">
      <c r="A300" s="237" t="s">
        <v>77</v>
      </c>
      <c r="B300" s="238"/>
      <c r="C300" s="238"/>
      <c r="D300" s="238"/>
      <c r="E300" s="238"/>
      <c r="F300" s="238"/>
      <c r="G300" s="238"/>
      <c r="H300" s="238"/>
      <c r="I300" s="238"/>
      <c r="J300" s="238"/>
      <c r="K300" s="238"/>
      <c r="L300" s="238"/>
      <c r="M300" s="238"/>
      <c r="N300" s="238"/>
      <c r="O300" s="238"/>
      <c r="P300" s="238"/>
      <c r="Q300" s="238"/>
      <c r="R300" s="238"/>
      <c r="S300" s="238"/>
      <c r="T300" s="239"/>
    </row>
    <row r="301" spans="1:34" ht="55.5" hidden="1" customHeight="1" x14ac:dyDescent="0.2">
      <c r="A301" s="44" t="s">
        <v>83</v>
      </c>
      <c r="B301" s="266" t="s">
        <v>114</v>
      </c>
      <c r="C301" s="267"/>
      <c r="D301" s="267"/>
      <c r="E301" s="267"/>
      <c r="F301" s="267"/>
      <c r="G301" s="267"/>
      <c r="H301" s="267"/>
      <c r="I301" s="268"/>
      <c r="J301" s="37">
        <v>5</v>
      </c>
      <c r="K301" s="37">
        <v>0</v>
      </c>
      <c r="L301" s="37">
        <v>0</v>
      </c>
      <c r="M301" s="37">
        <v>3</v>
      </c>
      <c r="N301" s="45">
        <f>K301+L301+M301</f>
        <v>3</v>
      </c>
      <c r="O301" s="45">
        <f>P301-N301</f>
        <v>6</v>
      </c>
      <c r="P301" s="45">
        <f>ROUND(PRODUCT(J301,25)/14,0)</f>
        <v>9</v>
      </c>
      <c r="Q301" s="37"/>
      <c r="R301" s="37" t="s">
        <v>28</v>
      </c>
      <c r="S301" s="37"/>
      <c r="T301" s="37" t="s">
        <v>81</v>
      </c>
    </row>
    <row r="302" spans="1:34" hidden="1" x14ac:dyDescent="0.2">
      <c r="A302" s="44" t="s">
        <v>84</v>
      </c>
      <c r="B302" s="240" t="s">
        <v>115</v>
      </c>
      <c r="C302" s="241"/>
      <c r="D302" s="241"/>
      <c r="E302" s="241"/>
      <c r="F302" s="241"/>
      <c r="G302" s="241"/>
      <c r="H302" s="241"/>
      <c r="I302" s="242"/>
      <c r="J302" s="37">
        <v>5</v>
      </c>
      <c r="K302" s="37">
        <v>1</v>
      </c>
      <c r="L302" s="37">
        <v>2</v>
      </c>
      <c r="M302" s="37">
        <v>0</v>
      </c>
      <c r="N302" s="45">
        <f>K302+L302+M302</f>
        <v>3</v>
      </c>
      <c r="O302" s="45">
        <f>P302-N302</f>
        <v>6</v>
      </c>
      <c r="P302" s="45">
        <f>ROUND(PRODUCT(J302,25)/14,0)</f>
        <v>9</v>
      </c>
      <c r="Q302" s="37" t="s">
        <v>32</v>
      </c>
      <c r="R302" s="37"/>
      <c r="S302" s="37"/>
      <c r="T302" s="37" t="s">
        <v>82</v>
      </c>
    </row>
    <row r="303" spans="1:34" hidden="1" x14ac:dyDescent="0.2">
      <c r="A303" s="243" t="s">
        <v>78</v>
      </c>
      <c r="B303" s="244"/>
      <c r="C303" s="244"/>
      <c r="D303" s="244"/>
      <c r="E303" s="244"/>
      <c r="F303" s="244"/>
      <c r="G303" s="244"/>
      <c r="H303" s="244"/>
      <c r="I303" s="244"/>
      <c r="J303" s="244"/>
      <c r="K303" s="244"/>
      <c r="L303" s="244"/>
      <c r="M303" s="244"/>
      <c r="N303" s="244"/>
      <c r="O303" s="244"/>
      <c r="P303" s="244"/>
      <c r="Q303" s="244"/>
      <c r="R303" s="244"/>
      <c r="S303" s="244"/>
      <c r="T303" s="245"/>
    </row>
    <row r="304" spans="1:34" ht="33" hidden="1" customHeight="1" x14ac:dyDescent="0.2">
      <c r="A304" s="44"/>
      <c r="B304" s="240" t="s">
        <v>116</v>
      </c>
      <c r="C304" s="241"/>
      <c r="D304" s="241"/>
      <c r="E304" s="241"/>
      <c r="F304" s="241"/>
      <c r="G304" s="241"/>
      <c r="H304" s="241"/>
      <c r="I304" s="242"/>
      <c r="J304" s="37">
        <v>5</v>
      </c>
      <c r="K304" s="37"/>
      <c r="L304" s="37"/>
      <c r="M304" s="37"/>
      <c r="N304" s="45"/>
      <c r="O304" s="45"/>
      <c r="P304" s="45"/>
      <c r="Q304" s="37"/>
      <c r="R304" s="37"/>
      <c r="S304" s="37"/>
      <c r="T304" s="46"/>
    </row>
    <row r="305" spans="1:20" hidden="1" x14ac:dyDescent="0.2">
      <c r="A305" s="246" t="s">
        <v>73</v>
      </c>
      <c r="B305" s="247"/>
      <c r="C305" s="247"/>
      <c r="D305" s="247"/>
      <c r="E305" s="247"/>
      <c r="F305" s="247"/>
      <c r="G305" s="247"/>
      <c r="H305" s="247"/>
      <c r="I305" s="248"/>
      <c r="J305" s="47">
        <f>SUM(J295:J296,J298:J299,J301:J302,J304)</f>
        <v>35</v>
      </c>
      <c r="K305" s="47">
        <f t="shared" ref="K305:P305" si="107">SUM(K295:K296,K298:K299,K301:K302,K304)</f>
        <v>8</v>
      </c>
      <c r="L305" s="47">
        <f t="shared" si="107"/>
        <v>7</v>
      </c>
      <c r="M305" s="47">
        <f t="shared" si="107"/>
        <v>3</v>
      </c>
      <c r="N305" s="47">
        <f t="shared" si="107"/>
        <v>18</v>
      </c>
      <c r="O305" s="47">
        <f t="shared" si="107"/>
        <v>36</v>
      </c>
      <c r="P305" s="47">
        <f t="shared" si="107"/>
        <v>54</v>
      </c>
      <c r="Q305" s="48">
        <f>COUNTIF(Q295:Q296,"E")+COUNTIF(Q298:Q299,"E")+COUNTIF(Q301:Q302,"E")+COUNTIF(Q304,"E")</f>
        <v>5</v>
      </c>
      <c r="R305" s="48">
        <f>COUNTIF(R295:R296,"C")+COUNTIF(R298:R299,"C")+COUNTIF(R301:R302,"C")+COUNTIF(R304,"C")</f>
        <v>1</v>
      </c>
      <c r="S305" s="48">
        <f>COUNTIF(S295:S296,"VP")+COUNTIF(S298:S299,"VP")+COUNTIF(S301:S302,"VP")+COUNTIF(S304,"VP")</f>
        <v>0</v>
      </c>
      <c r="T305" s="49"/>
    </row>
    <row r="306" spans="1:20" hidden="1" x14ac:dyDescent="0.2">
      <c r="A306" s="249" t="s">
        <v>48</v>
      </c>
      <c r="B306" s="250"/>
      <c r="C306" s="250"/>
      <c r="D306" s="250"/>
      <c r="E306" s="250"/>
      <c r="F306" s="250"/>
      <c r="G306" s="250"/>
      <c r="H306" s="250"/>
      <c r="I306" s="250"/>
      <c r="J306" s="251"/>
      <c r="K306" s="47">
        <f>SUM(K295:K296,K298:K299,K301:K302)*14</f>
        <v>112</v>
      </c>
      <c r="L306" s="47">
        <f t="shared" ref="L306:P306" si="108">SUM(L295:L296,L298:L299,L301:L302)*14</f>
        <v>98</v>
      </c>
      <c r="M306" s="47">
        <f t="shared" si="108"/>
        <v>42</v>
      </c>
      <c r="N306" s="47">
        <f t="shared" si="108"/>
        <v>252</v>
      </c>
      <c r="O306" s="47">
        <f t="shared" si="108"/>
        <v>504</v>
      </c>
      <c r="P306" s="47">
        <f t="shared" si="108"/>
        <v>756</v>
      </c>
      <c r="Q306" s="270"/>
      <c r="R306" s="271"/>
      <c r="S306" s="271"/>
      <c r="T306" s="272"/>
    </row>
    <row r="307" spans="1:20" hidden="1" x14ac:dyDescent="0.2">
      <c r="A307" s="252"/>
      <c r="B307" s="253"/>
      <c r="C307" s="253"/>
      <c r="D307" s="253"/>
      <c r="E307" s="253"/>
      <c r="F307" s="253"/>
      <c r="G307" s="253"/>
      <c r="H307" s="253"/>
      <c r="I307" s="253"/>
      <c r="J307" s="254"/>
      <c r="K307" s="276">
        <f>SUM(K306:M306)</f>
        <v>252</v>
      </c>
      <c r="L307" s="277"/>
      <c r="M307" s="278"/>
      <c r="N307" s="276">
        <f>SUM(N306:O306)</f>
        <v>756</v>
      </c>
      <c r="O307" s="277"/>
      <c r="P307" s="278"/>
      <c r="Q307" s="273"/>
      <c r="R307" s="274"/>
      <c r="S307" s="274"/>
      <c r="T307" s="275"/>
    </row>
    <row r="308" spans="1:20" hidden="1" x14ac:dyDescent="0.2"/>
    <row r="309" spans="1:20" hidden="1" x14ac:dyDescent="0.2">
      <c r="A309" s="269" t="s">
        <v>85</v>
      </c>
      <c r="B309" s="269"/>
      <c r="C309" s="269"/>
      <c r="D309" s="269"/>
      <c r="E309" s="269"/>
      <c r="F309" s="269"/>
      <c r="G309" s="269"/>
      <c r="H309" s="269"/>
      <c r="I309" s="269"/>
      <c r="J309" s="269"/>
      <c r="K309" s="269"/>
      <c r="L309" s="269"/>
      <c r="M309" s="269"/>
      <c r="N309" s="269"/>
      <c r="O309" s="269"/>
      <c r="P309" s="269"/>
      <c r="Q309" s="269"/>
      <c r="R309" s="269"/>
      <c r="S309" s="269"/>
      <c r="T309" s="269"/>
    </row>
    <row r="310" spans="1:20" hidden="1" x14ac:dyDescent="0.2">
      <c r="A310" s="269" t="s">
        <v>86</v>
      </c>
      <c r="B310" s="269"/>
      <c r="C310" s="269"/>
      <c r="D310" s="269"/>
      <c r="E310" s="269"/>
      <c r="F310" s="269"/>
      <c r="G310" s="269"/>
      <c r="H310" s="269"/>
      <c r="I310" s="269"/>
      <c r="J310" s="269"/>
      <c r="K310" s="269"/>
      <c r="L310" s="269"/>
      <c r="M310" s="269"/>
      <c r="N310" s="269"/>
      <c r="O310" s="269"/>
      <c r="P310" s="269"/>
      <c r="Q310" s="269"/>
      <c r="R310" s="269"/>
      <c r="S310" s="269"/>
      <c r="T310" s="269"/>
    </row>
    <row r="311" spans="1:20" hidden="1" x14ac:dyDescent="0.2">
      <c r="A311" s="269" t="s">
        <v>87</v>
      </c>
      <c r="B311" s="269"/>
      <c r="C311" s="269"/>
      <c r="D311" s="269"/>
      <c r="E311" s="269"/>
      <c r="F311" s="269"/>
      <c r="G311" s="269"/>
      <c r="H311" s="269"/>
      <c r="I311" s="269"/>
      <c r="J311" s="269"/>
      <c r="K311" s="269"/>
      <c r="L311" s="269"/>
      <c r="M311" s="269"/>
      <c r="N311" s="269"/>
      <c r="O311" s="269"/>
      <c r="P311" s="269"/>
      <c r="Q311" s="269"/>
      <c r="R311" s="269"/>
      <c r="S311" s="269"/>
      <c r="T311" s="269"/>
    </row>
    <row r="312" spans="1:20" hidden="1" x14ac:dyDescent="0.2"/>
    <row r="313" spans="1:20" hidden="1" x14ac:dyDescent="0.2"/>
    <row r="314" spans="1:20" hidden="1" x14ac:dyDescent="0.2">
      <c r="A314" s="66" t="s">
        <v>74</v>
      </c>
      <c r="B314" s="66"/>
      <c r="C314" s="66"/>
      <c r="D314" s="66"/>
      <c r="E314" s="66"/>
      <c r="F314" s="66"/>
      <c r="G314" s="66"/>
      <c r="H314" s="66"/>
      <c r="I314" s="66"/>
      <c r="J314" s="66"/>
      <c r="K314" s="66"/>
      <c r="L314" s="66"/>
      <c r="M314" s="66"/>
      <c r="N314" s="66"/>
      <c r="O314" s="66"/>
      <c r="P314" s="66"/>
      <c r="Q314" s="66"/>
      <c r="R314" s="66"/>
      <c r="S314" s="66"/>
      <c r="T314" s="66"/>
    </row>
    <row r="315" spans="1:20" hidden="1" x14ac:dyDescent="0.2">
      <c r="A315" s="66" t="s">
        <v>27</v>
      </c>
      <c r="B315" s="66" t="s">
        <v>26</v>
      </c>
      <c r="C315" s="66"/>
      <c r="D315" s="66"/>
      <c r="E315" s="66"/>
      <c r="F315" s="66"/>
      <c r="G315" s="66"/>
      <c r="H315" s="66"/>
      <c r="I315" s="66"/>
      <c r="J315" s="67" t="s">
        <v>40</v>
      </c>
      <c r="K315" s="67" t="s">
        <v>24</v>
      </c>
      <c r="L315" s="67"/>
      <c r="M315" s="67"/>
      <c r="N315" s="67" t="s">
        <v>41</v>
      </c>
      <c r="O315" s="68"/>
      <c r="P315" s="68"/>
      <c r="Q315" s="67" t="s">
        <v>23</v>
      </c>
      <c r="R315" s="67"/>
      <c r="S315" s="67"/>
      <c r="T315" s="67" t="s">
        <v>22</v>
      </c>
    </row>
    <row r="316" spans="1:20" hidden="1" x14ac:dyDescent="0.2">
      <c r="A316" s="66"/>
      <c r="B316" s="66"/>
      <c r="C316" s="66"/>
      <c r="D316" s="66"/>
      <c r="E316" s="66"/>
      <c r="F316" s="66"/>
      <c r="G316" s="66"/>
      <c r="H316" s="66"/>
      <c r="I316" s="66"/>
      <c r="J316" s="67"/>
      <c r="K316" s="5" t="s">
        <v>28</v>
      </c>
      <c r="L316" s="5" t="s">
        <v>29</v>
      </c>
      <c r="M316" s="5" t="s">
        <v>30</v>
      </c>
      <c r="N316" s="5" t="s">
        <v>34</v>
      </c>
      <c r="O316" s="5" t="s">
        <v>7</v>
      </c>
      <c r="P316" s="5" t="s">
        <v>31</v>
      </c>
      <c r="Q316" s="5" t="s">
        <v>32</v>
      </c>
      <c r="R316" s="5" t="s">
        <v>28</v>
      </c>
      <c r="S316" s="5" t="s">
        <v>33</v>
      </c>
      <c r="T316" s="67"/>
    </row>
    <row r="317" spans="1:20" hidden="1" x14ac:dyDescent="0.2">
      <c r="A317" s="265" t="s">
        <v>75</v>
      </c>
      <c r="B317" s="265"/>
      <c r="C317" s="265"/>
      <c r="D317" s="265"/>
      <c r="E317" s="265"/>
      <c r="F317" s="265"/>
      <c r="G317" s="265"/>
      <c r="H317" s="265"/>
      <c r="I317" s="265"/>
      <c r="J317" s="265"/>
      <c r="K317" s="265"/>
      <c r="L317" s="265"/>
      <c r="M317" s="265"/>
      <c r="N317" s="265"/>
      <c r="O317" s="265"/>
      <c r="P317" s="265"/>
      <c r="Q317" s="265"/>
      <c r="R317" s="265"/>
      <c r="S317" s="265"/>
      <c r="T317" s="265"/>
    </row>
    <row r="318" spans="1:20" ht="41.25" hidden="1" customHeight="1" x14ac:dyDescent="0.2">
      <c r="A318" s="44" t="s">
        <v>69</v>
      </c>
      <c r="B318" s="264" t="s">
        <v>117</v>
      </c>
      <c r="C318" s="264"/>
      <c r="D318" s="264"/>
      <c r="E318" s="264"/>
      <c r="F318" s="264"/>
      <c r="G318" s="264"/>
      <c r="H318" s="264"/>
      <c r="I318" s="264"/>
      <c r="J318" s="37">
        <v>5</v>
      </c>
      <c r="K318" s="37">
        <v>2</v>
      </c>
      <c r="L318" s="37">
        <v>1</v>
      </c>
      <c r="M318" s="37">
        <v>0</v>
      </c>
      <c r="N318" s="45">
        <f>K318+L318+M318</f>
        <v>3</v>
      </c>
      <c r="O318" s="45">
        <f>P318-N318</f>
        <v>6</v>
      </c>
      <c r="P318" s="45">
        <f>ROUND(PRODUCT(J318,25)/14,0)</f>
        <v>9</v>
      </c>
      <c r="Q318" s="37" t="s">
        <v>32</v>
      </c>
      <c r="R318" s="37"/>
      <c r="S318" s="37"/>
      <c r="T318" s="37" t="s">
        <v>37</v>
      </c>
    </row>
    <row r="319" spans="1:20" ht="42.75" hidden="1" customHeight="1" x14ac:dyDescent="0.2">
      <c r="A319" s="44" t="s">
        <v>70</v>
      </c>
      <c r="B319" s="264" t="s">
        <v>118</v>
      </c>
      <c r="C319" s="264"/>
      <c r="D319" s="264"/>
      <c r="E319" s="264"/>
      <c r="F319" s="264"/>
      <c r="G319" s="264"/>
      <c r="H319" s="264"/>
      <c r="I319" s="264"/>
      <c r="J319" s="37">
        <v>5</v>
      </c>
      <c r="K319" s="37">
        <v>2</v>
      </c>
      <c r="L319" s="37">
        <v>1</v>
      </c>
      <c r="M319" s="37">
        <v>0</v>
      </c>
      <c r="N319" s="45">
        <f>K319+L319+M319</f>
        <v>3</v>
      </c>
      <c r="O319" s="45">
        <f>P319-N319</f>
        <v>6</v>
      </c>
      <c r="P319" s="45">
        <f>ROUND(PRODUCT(J319,25)/14,0)</f>
        <v>9</v>
      </c>
      <c r="Q319" s="37" t="s">
        <v>32</v>
      </c>
      <c r="R319" s="37"/>
      <c r="S319" s="37"/>
      <c r="T319" s="37" t="s">
        <v>37</v>
      </c>
    </row>
    <row r="320" spans="1:20" hidden="1" x14ac:dyDescent="0.2">
      <c r="A320" s="237" t="s">
        <v>76</v>
      </c>
      <c r="B320" s="238"/>
      <c r="C320" s="238"/>
      <c r="D320" s="238"/>
      <c r="E320" s="238"/>
      <c r="F320" s="238"/>
      <c r="G320" s="238"/>
      <c r="H320" s="238"/>
      <c r="I320" s="238"/>
      <c r="J320" s="238"/>
      <c r="K320" s="238"/>
      <c r="L320" s="238"/>
      <c r="M320" s="238"/>
      <c r="N320" s="238"/>
      <c r="O320" s="238"/>
      <c r="P320" s="238"/>
      <c r="Q320" s="238"/>
      <c r="R320" s="238"/>
      <c r="S320" s="238"/>
      <c r="T320" s="239"/>
    </row>
    <row r="321" spans="1:20" ht="72.75" hidden="1" customHeight="1" x14ac:dyDescent="0.2">
      <c r="A321" s="44" t="s">
        <v>71</v>
      </c>
      <c r="B321" s="240" t="s">
        <v>119</v>
      </c>
      <c r="C321" s="241"/>
      <c r="D321" s="241"/>
      <c r="E321" s="241"/>
      <c r="F321" s="241"/>
      <c r="G321" s="241"/>
      <c r="H321" s="241"/>
      <c r="I321" s="242"/>
      <c r="J321" s="37">
        <v>5</v>
      </c>
      <c r="K321" s="37">
        <v>2</v>
      </c>
      <c r="L321" s="37">
        <v>1</v>
      </c>
      <c r="M321" s="37">
        <v>0</v>
      </c>
      <c r="N321" s="45">
        <f>K321+L321+M321</f>
        <v>3</v>
      </c>
      <c r="O321" s="45">
        <f>P321-N321</f>
        <v>6</v>
      </c>
      <c r="P321" s="45">
        <f>ROUND(PRODUCT(J321,25)/14,0)</f>
        <v>9</v>
      </c>
      <c r="Q321" s="37" t="s">
        <v>32</v>
      </c>
      <c r="R321" s="37"/>
      <c r="S321" s="37"/>
      <c r="T321" s="37" t="s">
        <v>81</v>
      </c>
    </row>
    <row r="322" spans="1:20" hidden="1" x14ac:dyDescent="0.2">
      <c r="A322" s="44" t="s">
        <v>72</v>
      </c>
      <c r="B322" s="240" t="s">
        <v>120</v>
      </c>
      <c r="C322" s="241"/>
      <c r="D322" s="241"/>
      <c r="E322" s="241"/>
      <c r="F322" s="241"/>
      <c r="G322" s="241"/>
      <c r="H322" s="241"/>
      <c r="I322" s="242"/>
      <c r="J322" s="37">
        <v>5</v>
      </c>
      <c r="K322" s="37">
        <v>1</v>
      </c>
      <c r="L322" s="37">
        <v>2</v>
      </c>
      <c r="M322" s="37">
        <v>0</v>
      </c>
      <c r="N322" s="45">
        <f>K322+L322+M322</f>
        <v>3</v>
      </c>
      <c r="O322" s="45">
        <f>P322-N322</f>
        <v>6</v>
      </c>
      <c r="P322" s="45">
        <f>ROUND(PRODUCT(J322,25)/14,0)</f>
        <v>9</v>
      </c>
      <c r="Q322" s="37" t="s">
        <v>32</v>
      </c>
      <c r="R322" s="37"/>
      <c r="S322" s="37"/>
      <c r="T322" s="37" t="s">
        <v>82</v>
      </c>
    </row>
    <row r="323" spans="1:20" hidden="1" x14ac:dyDescent="0.2">
      <c r="A323" s="237" t="s">
        <v>77</v>
      </c>
      <c r="B323" s="238"/>
      <c r="C323" s="238"/>
      <c r="D323" s="238"/>
      <c r="E323" s="238"/>
      <c r="F323" s="238"/>
      <c r="G323" s="238"/>
      <c r="H323" s="238"/>
      <c r="I323" s="238"/>
      <c r="J323" s="238"/>
      <c r="K323" s="238"/>
      <c r="L323" s="238"/>
      <c r="M323" s="238"/>
      <c r="N323" s="238"/>
      <c r="O323" s="238"/>
      <c r="P323" s="238"/>
      <c r="Q323" s="238"/>
      <c r="R323" s="238"/>
      <c r="S323" s="238"/>
      <c r="T323" s="239"/>
    </row>
    <row r="324" spans="1:20" ht="54" hidden="1" customHeight="1" x14ac:dyDescent="0.2">
      <c r="A324" s="44" t="s">
        <v>83</v>
      </c>
      <c r="B324" s="266" t="s">
        <v>121</v>
      </c>
      <c r="C324" s="267"/>
      <c r="D324" s="267"/>
      <c r="E324" s="267"/>
      <c r="F324" s="267"/>
      <c r="G324" s="267"/>
      <c r="H324" s="267"/>
      <c r="I324" s="268"/>
      <c r="J324" s="37">
        <v>5</v>
      </c>
      <c r="K324" s="37">
        <v>0</v>
      </c>
      <c r="L324" s="37">
        <v>0</v>
      </c>
      <c r="M324" s="37">
        <v>3</v>
      </c>
      <c r="N324" s="45">
        <f>K324+L324+M324</f>
        <v>3</v>
      </c>
      <c r="O324" s="45">
        <f>P324-N324</f>
        <v>6</v>
      </c>
      <c r="P324" s="45">
        <f>ROUND(PRODUCT(J324,25)/14,0)</f>
        <v>9</v>
      </c>
      <c r="Q324" s="37"/>
      <c r="R324" s="37" t="s">
        <v>28</v>
      </c>
      <c r="S324" s="37"/>
      <c r="T324" s="37" t="s">
        <v>81</v>
      </c>
    </row>
    <row r="325" spans="1:20" hidden="1" x14ac:dyDescent="0.2">
      <c r="A325" s="44" t="s">
        <v>84</v>
      </c>
      <c r="B325" s="240" t="s">
        <v>122</v>
      </c>
      <c r="C325" s="241"/>
      <c r="D325" s="241"/>
      <c r="E325" s="241"/>
      <c r="F325" s="241"/>
      <c r="G325" s="241"/>
      <c r="H325" s="241"/>
      <c r="I325" s="242"/>
      <c r="J325" s="37">
        <v>5</v>
      </c>
      <c r="K325" s="37">
        <v>1</v>
      </c>
      <c r="L325" s="37">
        <v>2</v>
      </c>
      <c r="M325" s="37">
        <v>0</v>
      </c>
      <c r="N325" s="45">
        <f>K325+L325+M325</f>
        <v>3</v>
      </c>
      <c r="O325" s="45">
        <f>P325-N325</f>
        <v>6</v>
      </c>
      <c r="P325" s="45">
        <f>ROUND(PRODUCT(J325,25)/14,0)</f>
        <v>9</v>
      </c>
      <c r="Q325" s="37" t="s">
        <v>32</v>
      </c>
      <c r="R325" s="37"/>
      <c r="S325" s="37"/>
      <c r="T325" s="37" t="s">
        <v>82</v>
      </c>
    </row>
    <row r="326" spans="1:20" hidden="1" x14ac:dyDescent="0.2">
      <c r="A326" s="243" t="s">
        <v>78</v>
      </c>
      <c r="B326" s="244"/>
      <c r="C326" s="244"/>
      <c r="D326" s="244"/>
      <c r="E326" s="244"/>
      <c r="F326" s="244"/>
      <c r="G326" s="244"/>
      <c r="H326" s="244"/>
      <c r="I326" s="244"/>
      <c r="J326" s="244"/>
      <c r="K326" s="244"/>
      <c r="L326" s="244"/>
      <c r="M326" s="244"/>
      <c r="N326" s="244"/>
      <c r="O326" s="244"/>
      <c r="P326" s="244"/>
      <c r="Q326" s="244"/>
      <c r="R326" s="244"/>
      <c r="S326" s="244"/>
      <c r="T326" s="245"/>
    </row>
    <row r="327" spans="1:20" ht="30.75" hidden="1" customHeight="1" x14ac:dyDescent="0.2">
      <c r="A327" s="44"/>
      <c r="B327" s="240" t="s">
        <v>123</v>
      </c>
      <c r="C327" s="241"/>
      <c r="D327" s="241"/>
      <c r="E327" s="241"/>
      <c r="F327" s="241"/>
      <c r="G327" s="241"/>
      <c r="H327" s="241"/>
      <c r="I327" s="242"/>
      <c r="J327" s="37">
        <v>5</v>
      </c>
      <c r="K327" s="37"/>
      <c r="L327" s="37"/>
      <c r="M327" s="37"/>
      <c r="N327" s="45"/>
      <c r="O327" s="45"/>
      <c r="P327" s="45"/>
      <c r="Q327" s="37"/>
      <c r="R327" s="37"/>
      <c r="S327" s="37"/>
      <c r="T327" s="46"/>
    </row>
    <row r="328" spans="1:20" hidden="1" x14ac:dyDescent="0.2">
      <c r="A328" s="246" t="s">
        <v>73</v>
      </c>
      <c r="B328" s="247"/>
      <c r="C328" s="247"/>
      <c r="D328" s="247"/>
      <c r="E328" s="247"/>
      <c r="F328" s="247"/>
      <c r="G328" s="247"/>
      <c r="H328" s="247"/>
      <c r="I328" s="248"/>
      <c r="J328" s="38">
        <f>SUM(J318:J319,J321:J322,J324:J325,J327)</f>
        <v>35</v>
      </c>
      <c r="K328" s="38">
        <f t="shared" ref="K328:P328" si="109">SUM(K318:K319,K321:K322,K324:K325,K327)</f>
        <v>8</v>
      </c>
      <c r="L328" s="38">
        <f t="shared" si="109"/>
        <v>7</v>
      </c>
      <c r="M328" s="38">
        <f t="shared" si="109"/>
        <v>3</v>
      </c>
      <c r="N328" s="38">
        <f t="shared" si="109"/>
        <v>18</v>
      </c>
      <c r="O328" s="38">
        <f t="shared" si="109"/>
        <v>36</v>
      </c>
      <c r="P328" s="38">
        <f t="shared" si="109"/>
        <v>54</v>
      </c>
      <c r="Q328" s="40">
        <f>COUNTIF(Q318:Q319,"E")+COUNTIF(Q321:Q322,"E")+COUNTIF(Q324:Q325,"E")+COUNTIF(Q327,"E")</f>
        <v>5</v>
      </c>
      <c r="R328" s="40">
        <f>COUNTIF(R318:R319,"C")+COUNTIF(R321:R322,"C")+COUNTIF(R324:R325,"C")+COUNTIF(R327,"C")</f>
        <v>1</v>
      </c>
      <c r="S328" s="40">
        <f>COUNTIF(S318:S319,"VP")+COUNTIF(S321:S322,"VP")+COUNTIF(S324:S325,"VP")+COUNTIF(S327,"VP")</f>
        <v>0</v>
      </c>
      <c r="T328" s="39"/>
    </row>
    <row r="329" spans="1:20" hidden="1" x14ac:dyDescent="0.2">
      <c r="A329" s="249" t="s">
        <v>48</v>
      </c>
      <c r="B329" s="250"/>
      <c r="C329" s="250"/>
      <c r="D329" s="250"/>
      <c r="E329" s="250"/>
      <c r="F329" s="250"/>
      <c r="G329" s="250"/>
      <c r="H329" s="250"/>
      <c r="I329" s="250"/>
      <c r="J329" s="251"/>
      <c r="K329" s="38">
        <f>SUM(K318:K319,K321:K322,K324:K325)*14</f>
        <v>112</v>
      </c>
      <c r="L329" s="38">
        <f t="shared" ref="L329:P329" si="110">SUM(L318:L319,L321:L322,L324:L325)*14</f>
        <v>98</v>
      </c>
      <c r="M329" s="38">
        <f t="shared" si="110"/>
        <v>42</v>
      </c>
      <c r="N329" s="38">
        <f t="shared" si="110"/>
        <v>252</v>
      </c>
      <c r="O329" s="38">
        <f t="shared" si="110"/>
        <v>504</v>
      </c>
      <c r="P329" s="38">
        <f t="shared" si="110"/>
        <v>756</v>
      </c>
      <c r="Q329" s="255"/>
      <c r="R329" s="256"/>
      <c r="S329" s="256"/>
      <c r="T329" s="257"/>
    </row>
    <row r="330" spans="1:20" hidden="1" x14ac:dyDescent="0.2">
      <c r="A330" s="252"/>
      <c r="B330" s="253"/>
      <c r="C330" s="253"/>
      <c r="D330" s="253"/>
      <c r="E330" s="253"/>
      <c r="F330" s="253"/>
      <c r="G330" s="253"/>
      <c r="H330" s="253"/>
      <c r="I330" s="253"/>
      <c r="J330" s="254"/>
      <c r="K330" s="261">
        <f>SUM(K329:M329)</f>
        <v>252</v>
      </c>
      <c r="L330" s="262"/>
      <c r="M330" s="263"/>
      <c r="N330" s="261">
        <f>SUM(N329:O329)</f>
        <v>756</v>
      </c>
      <c r="O330" s="262"/>
      <c r="P330" s="263"/>
      <c r="Q330" s="258"/>
      <c r="R330" s="259"/>
      <c r="S330" s="259"/>
      <c r="T330" s="260"/>
    </row>
    <row r="331" spans="1:20" hidden="1" x14ac:dyDescent="0.2"/>
    <row r="332" spans="1:20" hidden="1" x14ac:dyDescent="0.2">
      <c r="A332" s="269" t="s">
        <v>85</v>
      </c>
      <c r="B332" s="269"/>
      <c r="C332" s="269"/>
      <c r="D332" s="269"/>
      <c r="E332" s="269"/>
      <c r="F332" s="269"/>
      <c r="G332" s="269"/>
      <c r="H332" s="269"/>
      <c r="I332" s="269"/>
      <c r="J332" s="269"/>
      <c r="K332" s="269"/>
      <c r="L332" s="269"/>
      <c r="M332" s="269"/>
      <c r="N332" s="269"/>
      <c r="O332" s="269"/>
      <c r="P332" s="269"/>
      <c r="Q332" s="269"/>
      <c r="R332" s="269"/>
      <c r="S332" s="269"/>
      <c r="T332" s="269"/>
    </row>
    <row r="333" spans="1:20" hidden="1" x14ac:dyDescent="0.2">
      <c r="A333" s="269" t="s">
        <v>86</v>
      </c>
      <c r="B333" s="269"/>
      <c r="C333" s="269"/>
      <c r="D333" s="269"/>
      <c r="E333" s="269"/>
      <c r="F333" s="269"/>
      <c r="G333" s="269"/>
      <c r="H333" s="269"/>
      <c r="I333" s="269"/>
      <c r="J333" s="269"/>
      <c r="K333" s="269"/>
      <c r="L333" s="269"/>
      <c r="M333" s="269"/>
      <c r="N333" s="269"/>
      <c r="O333" s="269"/>
      <c r="P333" s="269"/>
      <c r="Q333" s="269"/>
      <c r="R333" s="269"/>
      <c r="S333" s="269"/>
      <c r="T333" s="269"/>
    </row>
    <row r="334" spans="1:20" hidden="1" x14ac:dyDescent="0.2">
      <c r="A334" s="269" t="s">
        <v>87</v>
      </c>
      <c r="B334" s="269"/>
      <c r="C334" s="269"/>
      <c r="D334" s="269"/>
      <c r="E334" s="269"/>
      <c r="F334" s="269"/>
      <c r="G334" s="269"/>
      <c r="H334" s="269"/>
      <c r="I334" s="269"/>
      <c r="J334" s="269"/>
      <c r="K334" s="269"/>
      <c r="L334" s="269"/>
      <c r="M334" s="269"/>
      <c r="N334" s="269"/>
      <c r="O334" s="269"/>
      <c r="P334" s="269"/>
      <c r="Q334" s="269"/>
      <c r="R334" s="269"/>
      <c r="S334" s="269"/>
      <c r="T334" s="269"/>
    </row>
    <row r="335" spans="1:20" hidden="1" x14ac:dyDescent="0.2"/>
    <row r="336" spans="1:20" hidden="1" x14ac:dyDescent="0.2"/>
    <row r="337" hidden="1" x14ac:dyDescent="0.2"/>
  </sheetData>
  <sheetProtection formatCells="0" formatRows="0" insertRows="0"/>
  <mergeCells count="454">
    <mergeCell ref="A334:T334"/>
    <mergeCell ref="A294:T294"/>
    <mergeCell ref="A291:T291"/>
    <mergeCell ref="A292:A293"/>
    <mergeCell ref="A314:T314"/>
    <mergeCell ref="A315:A316"/>
    <mergeCell ref="B315:I316"/>
    <mergeCell ref="J315:J316"/>
    <mergeCell ref="K315:M315"/>
    <mergeCell ref="N315:P315"/>
    <mergeCell ref="Q315:S315"/>
    <mergeCell ref="T315:T316"/>
    <mergeCell ref="A317:T317"/>
    <mergeCell ref="B318:I318"/>
    <mergeCell ref="A320:T320"/>
    <mergeCell ref="B321:I321"/>
    <mergeCell ref="A323:T323"/>
    <mergeCell ref="B324:I324"/>
    <mergeCell ref="A326:T326"/>
    <mergeCell ref="B327:I327"/>
    <mergeCell ref="A328:I328"/>
    <mergeCell ref="A329:J330"/>
    <mergeCell ref="Q329:T330"/>
    <mergeCell ref="K330:M330"/>
    <mergeCell ref="N330:P330"/>
    <mergeCell ref="A332:T332"/>
    <mergeCell ref="A333:T333"/>
    <mergeCell ref="B319:I319"/>
    <mergeCell ref="B322:I322"/>
    <mergeCell ref="B325:I325"/>
    <mergeCell ref="A306:J307"/>
    <mergeCell ref="Q306:T307"/>
    <mergeCell ref="K307:M307"/>
    <mergeCell ref="N307:P307"/>
    <mergeCell ref="A309:T309"/>
    <mergeCell ref="A310:T310"/>
    <mergeCell ref="A311:T311"/>
    <mergeCell ref="A297:T297"/>
    <mergeCell ref="B298:I298"/>
    <mergeCell ref="B299:I299"/>
    <mergeCell ref="A300:T300"/>
    <mergeCell ref="B301:I301"/>
    <mergeCell ref="B302:I302"/>
    <mergeCell ref="A303:T303"/>
    <mergeCell ref="B304:I304"/>
    <mergeCell ref="A305:I305"/>
    <mergeCell ref="B292:I293"/>
    <mergeCell ref="J292:J293"/>
    <mergeCell ref="K292:M292"/>
    <mergeCell ref="N292:P292"/>
    <mergeCell ref="Q292:S292"/>
    <mergeCell ref="T292:T293"/>
    <mergeCell ref="B295:I295"/>
    <mergeCell ref="B296:I296"/>
    <mergeCell ref="B272:I272"/>
    <mergeCell ref="B278:I278"/>
    <mergeCell ref="A286:T286"/>
    <mergeCell ref="A287:T287"/>
    <mergeCell ref="A288:T288"/>
    <mergeCell ref="U268:AH269"/>
    <mergeCell ref="U270:AA290"/>
    <mergeCell ref="AB270:AH290"/>
    <mergeCell ref="A274:T274"/>
    <mergeCell ref="B275:I275"/>
    <mergeCell ref="A277:T277"/>
    <mergeCell ref="B279:I279"/>
    <mergeCell ref="A280:T280"/>
    <mergeCell ref="B281:I281"/>
    <mergeCell ref="A282:I282"/>
    <mergeCell ref="A283:J284"/>
    <mergeCell ref="Q283:T284"/>
    <mergeCell ref="K284:M284"/>
    <mergeCell ref="N284:P284"/>
    <mergeCell ref="B276:I276"/>
    <mergeCell ref="A268:T268"/>
    <mergeCell ref="B273:I273"/>
    <mergeCell ref="A271:T271"/>
    <mergeCell ref="B251:I251"/>
    <mergeCell ref="A263:G263"/>
    <mergeCell ref="H263:I263"/>
    <mergeCell ref="J263:K263"/>
    <mergeCell ref="L263:M263"/>
    <mergeCell ref="N263:O263"/>
    <mergeCell ref="P263:Q263"/>
    <mergeCell ref="S263:T263"/>
    <mergeCell ref="B261:G261"/>
    <mergeCell ref="H261:I261"/>
    <mergeCell ref="J261:K261"/>
    <mergeCell ref="L261:M261"/>
    <mergeCell ref="N261:O261"/>
    <mergeCell ref="P261:Q261"/>
    <mergeCell ref="S261:T261"/>
    <mergeCell ref="B262:G262"/>
    <mergeCell ref="H262:I262"/>
    <mergeCell ref="J262:K262"/>
    <mergeCell ref="L262:M262"/>
    <mergeCell ref="N262:O262"/>
    <mergeCell ref="P262:Q262"/>
    <mergeCell ref="S262:T262"/>
    <mergeCell ref="Q242:S242"/>
    <mergeCell ref="N255:P255"/>
    <mergeCell ref="A250:T250"/>
    <mergeCell ref="B248:I248"/>
    <mergeCell ref="A244:T244"/>
    <mergeCell ref="A259:A260"/>
    <mergeCell ref="B259:G260"/>
    <mergeCell ref="H259:I260"/>
    <mergeCell ref="J259:O259"/>
    <mergeCell ref="P259:Q260"/>
    <mergeCell ref="R259:T259"/>
    <mergeCell ref="J260:K260"/>
    <mergeCell ref="L260:M260"/>
    <mergeCell ref="N260:O260"/>
    <mergeCell ref="S260:T260"/>
    <mergeCell ref="A258:B258"/>
    <mergeCell ref="B249:I249"/>
    <mergeCell ref="B252:I252"/>
    <mergeCell ref="B247:I247"/>
    <mergeCell ref="B245:I245"/>
    <mergeCell ref="B246:I246"/>
    <mergeCell ref="A253:I253"/>
    <mergeCell ref="A254:J255"/>
    <mergeCell ref="Q254:T255"/>
    <mergeCell ref="K255:M255"/>
    <mergeCell ref="B229:I229"/>
    <mergeCell ref="A230:T230"/>
    <mergeCell ref="B235:I235"/>
    <mergeCell ref="A236:I236"/>
    <mergeCell ref="A237:J238"/>
    <mergeCell ref="B231:I231"/>
    <mergeCell ref="B225:I225"/>
    <mergeCell ref="B226:I226"/>
    <mergeCell ref="B227:I227"/>
    <mergeCell ref="B228:I228"/>
    <mergeCell ref="B232:I232"/>
    <mergeCell ref="Q237:T238"/>
    <mergeCell ref="K238:M238"/>
    <mergeCell ref="N238:P238"/>
    <mergeCell ref="B233:I233"/>
    <mergeCell ref="B234:I234"/>
    <mergeCell ref="A241:T241"/>
    <mergeCell ref="A242:A243"/>
    <mergeCell ref="B242:I243"/>
    <mergeCell ref="J242:J243"/>
    <mergeCell ref="K242:M242"/>
    <mergeCell ref="N242:P242"/>
    <mergeCell ref="T242:T243"/>
    <mergeCell ref="B221:I221"/>
    <mergeCell ref="B222:I222"/>
    <mergeCell ref="B223:I223"/>
    <mergeCell ref="B224:I224"/>
    <mergeCell ref="T215:T216"/>
    <mergeCell ref="A214:T214"/>
    <mergeCell ref="A210:J211"/>
    <mergeCell ref="Q210:T211"/>
    <mergeCell ref="N215:P215"/>
    <mergeCell ref="A217:T217"/>
    <mergeCell ref="B218:I218"/>
    <mergeCell ref="B219:I219"/>
    <mergeCell ref="B220:I220"/>
    <mergeCell ref="Q215:S215"/>
    <mergeCell ref="A215:A216"/>
    <mergeCell ref="B215:I216"/>
    <mergeCell ref="J215:J216"/>
    <mergeCell ref="K215:M215"/>
    <mergeCell ref="B158:I158"/>
    <mergeCell ref="B159:I159"/>
    <mergeCell ref="B206:I206"/>
    <mergeCell ref="B207:I207"/>
    <mergeCell ref="B208:I208"/>
    <mergeCell ref="B204:I204"/>
    <mergeCell ref="A209:I209"/>
    <mergeCell ref="K211:M211"/>
    <mergeCell ref="N211:P211"/>
    <mergeCell ref="B189:I189"/>
    <mergeCell ref="B188:I188"/>
    <mergeCell ref="B205:I205"/>
    <mergeCell ref="B200:I200"/>
    <mergeCell ref="B192:I192"/>
    <mergeCell ref="B194:I194"/>
    <mergeCell ref="B195:I195"/>
    <mergeCell ref="B196:I196"/>
    <mergeCell ref="B193:I193"/>
    <mergeCell ref="B197:I197"/>
    <mergeCell ref="B198:I198"/>
    <mergeCell ref="B199:I199"/>
    <mergeCell ref="B190:I190"/>
    <mergeCell ref="B191:I191"/>
    <mergeCell ref="B166:I166"/>
    <mergeCell ref="B162:I162"/>
    <mergeCell ref="A184:T184"/>
    <mergeCell ref="B185:I185"/>
    <mergeCell ref="B186:I186"/>
    <mergeCell ref="B201:I201"/>
    <mergeCell ref="B202:I202"/>
    <mergeCell ref="A203:T203"/>
    <mergeCell ref="B187:I187"/>
    <mergeCell ref="A177:J178"/>
    <mergeCell ref="A182:A183"/>
    <mergeCell ref="A181:T181"/>
    <mergeCell ref="J182:J183"/>
    <mergeCell ref="K182:M182"/>
    <mergeCell ref="N182:P182"/>
    <mergeCell ref="Q177:T178"/>
    <mergeCell ref="K178:M178"/>
    <mergeCell ref="N178:P178"/>
    <mergeCell ref="B182:I183"/>
    <mergeCell ref="Q182:S182"/>
    <mergeCell ref="T182:T183"/>
    <mergeCell ref="B161:I161"/>
    <mergeCell ref="B169:I169"/>
    <mergeCell ref="A170:T170"/>
    <mergeCell ref="B171:I171"/>
    <mergeCell ref="B167:I167"/>
    <mergeCell ref="B168:I168"/>
    <mergeCell ref="B128:I128"/>
    <mergeCell ref="B156:I156"/>
    <mergeCell ref="B157:I157"/>
    <mergeCell ref="B163:I163"/>
    <mergeCell ref="B164:I164"/>
    <mergeCell ref="B165:I165"/>
    <mergeCell ref="B130:I130"/>
    <mergeCell ref="B131:I131"/>
    <mergeCell ref="B132:I132"/>
    <mergeCell ref="B133:I133"/>
    <mergeCell ref="B134:I134"/>
    <mergeCell ref="A150:T150"/>
    <mergeCell ref="A153:T153"/>
    <mergeCell ref="B154:I154"/>
    <mergeCell ref="B136:I136"/>
    <mergeCell ref="B137:I137"/>
    <mergeCell ref="B140:I140"/>
    <mergeCell ref="B155:I155"/>
    <mergeCell ref="B129:I129"/>
    <mergeCell ref="A151:A152"/>
    <mergeCell ref="B151:I152"/>
    <mergeCell ref="B142:I142"/>
    <mergeCell ref="A139:T139"/>
    <mergeCell ref="J151:J152"/>
    <mergeCell ref="K151:M151"/>
    <mergeCell ref="J119:J120"/>
    <mergeCell ref="A146:J147"/>
    <mergeCell ref="Q146:T147"/>
    <mergeCell ref="Q119:S119"/>
    <mergeCell ref="B123:I123"/>
    <mergeCell ref="B124:I124"/>
    <mergeCell ref="B125:I125"/>
    <mergeCell ref="B122:I122"/>
    <mergeCell ref="B126:I126"/>
    <mergeCell ref="B127:I127"/>
    <mergeCell ref="A121:T121"/>
    <mergeCell ref="Q80:S80"/>
    <mergeCell ref="K104:M104"/>
    <mergeCell ref="N104:P104"/>
    <mergeCell ref="Q103:T104"/>
    <mergeCell ref="A102:I102"/>
    <mergeCell ref="A103:J104"/>
    <mergeCell ref="B84:I84"/>
    <mergeCell ref="T80:T81"/>
    <mergeCell ref="B80:I81"/>
    <mergeCell ref="A80:A81"/>
    <mergeCell ref="J80:J81"/>
    <mergeCell ref="K80:M80"/>
    <mergeCell ref="N80:P80"/>
    <mergeCell ref="B88:I88"/>
    <mergeCell ref="B94:I94"/>
    <mergeCell ref="A82:T82"/>
    <mergeCell ref="A89:T89"/>
    <mergeCell ref="B100:I100"/>
    <mergeCell ref="B93:I93"/>
    <mergeCell ref="B86:I86"/>
    <mergeCell ref="B83:I83"/>
    <mergeCell ref="B85:I85"/>
    <mergeCell ref="B87:I87"/>
    <mergeCell ref="B98:I98"/>
    <mergeCell ref="B97:I97"/>
    <mergeCell ref="A96:T96"/>
    <mergeCell ref="B90:I90"/>
    <mergeCell ref="B95:I95"/>
    <mergeCell ref="A99:T99"/>
    <mergeCell ref="B101:I101"/>
    <mergeCell ref="B92:I92"/>
    <mergeCell ref="B91:I91"/>
    <mergeCell ref="A118:T118"/>
    <mergeCell ref="K119:M119"/>
    <mergeCell ref="N119:P119"/>
    <mergeCell ref="A106:T106"/>
    <mergeCell ref="A107:A108"/>
    <mergeCell ref="B107:I108"/>
    <mergeCell ref="J107:J108"/>
    <mergeCell ref="K107:M107"/>
    <mergeCell ref="N107:P107"/>
    <mergeCell ref="Q107:S107"/>
    <mergeCell ref="T107:T108"/>
    <mergeCell ref="A109:T109"/>
    <mergeCell ref="A112:I112"/>
    <mergeCell ref="A113:J114"/>
    <mergeCell ref="Q113:T114"/>
    <mergeCell ref="B110:I110"/>
    <mergeCell ref="B111:I111"/>
    <mergeCell ref="T119:T120"/>
    <mergeCell ref="A119:A120"/>
    <mergeCell ref="B119:I120"/>
    <mergeCell ref="K114:M114"/>
    <mergeCell ref="N114:P114"/>
    <mergeCell ref="A115:T116"/>
    <mergeCell ref="A1:K1"/>
    <mergeCell ref="A3:K3"/>
    <mergeCell ref="K46:M46"/>
    <mergeCell ref="M19:T19"/>
    <mergeCell ref="M1:T1"/>
    <mergeCell ref="M14:T14"/>
    <mergeCell ref="A4:K5"/>
    <mergeCell ref="A32:T32"/>
    <mergeCell ref="A19:K19"/>
    <mergeCell ref="A17:K17"/>
    <mergeCell ref="M3:N3"/>
    <mergeCell ref="M5:N5"/>
    <mergeCell ref="D26:F26"/>
    <mergeCell ref="A18:K18"/>
    <mergeCell ref="N46:P46"/>
    <mergeCell ref="Q46:S46"/>
    <mergeCell ref="T35:T36"/>
    <mergeCell ref="N35:P35"/>
    <mergeCell ref="K35:M35"/>
    <mergeCell ref="T46:T47"/>
    <mergeCell ref="Q35:S35"/>
    <mergeCell ref="A58:A59"/>
    <mergeCell ref="B58:I59"/>
    <mergeCell ref="B60:I60"/>
    <mergeCell ref="A45:T45"/>
    <mergeCell ref="J46:J47"/>
    <mergeCell ref="A46:A47"/>
    <mergeCell ref="A35:A36"/>
    <mergeCell ref="R3:T3"/>
    <mergeCell ref="R4:T4"/>
    <mergeCell ref="R5:T5"/>
    <mergeCell ref="M17:T17"/>
    <mergeCell ref="M18:T18"/>
    <mergeCell ref="M13:T13"/>
    <mergeCell ref="M16:T16"/>
    <mergeCell ref="A11:K11"/>
    <mergeCell ref="A12:K12"/>
    <mergeCell ref="B39:I39"/>
    <mergeCell ref="B37:I37"/>
    <mergeCell ref="B38:I38"/>
    <mergeCell ref="A25:H25"/>
    <mergeCell ref="M25:T29"/>
    <mergeCell ref="B40:I40"/>
    <mergeCell ref="B41:I41"/>
    <mergeCell ref="B46:I47"/>
    <mergeCell ref="N58:P58"/>
    <mergeCell ref="Q58:S58"/>
    <mergeCell ref="T58:T59"/>
    <mergeCell ref="B71:I71"/>
    <mergeCell ref="B52:I52"/>
    <mergeCell ref="B42:I42"/>
    <mergeCell ref="B48:I48"/>
    <mergeCell ref="B49:I49"/>
    <mergeCell ref="A2:K2"/>
    <mergeCell ref="A6:K6"/>
    <mergeCell ref="O5:Q5"/>
    <mergeCell ref="O6:Q6"/>
    <mergeCell ref="O3:Q3"/>
    <mergeCell ref="O4:Q4"/>
    <mergeCell ref="M4:N4"/>
    <mergeCell ref="A10:K10"/>
    <mergeCell ref="M6:N6"/>
    <mergeCell ref="A7:K7"/>
    <mergeCell ref="A8:K8"/>
    <mergeCell ref="A9:K9"/>
    <mergeCell ref="A57:T57"/>
    <mergeCell ref="T69:T70"/>
    <mergeCell ref="B65:I65"/>
    <mergeCell ref="B69:I70"/>
    <mergeCell ref="J58:J59"/>
    <mergeCell ref="K58:M58"/>
    <mergeCell ref="B76:I76"/>
    <mergeCell ref="B172:I172"/>
    <mergeCell ref="A79:T79"/>
    <mergeCell ref="M15:T15"/>
    <mergeCell ref="R6:T6"/>
    <mergeCell ref="M8:T11"/>
    <mergeCell ref="A15:K15"/>
    <mergeCell ref="J35:J36"/>
    <mergeCell ref="A34:T34"/>
    <mergeCell ref="A20:K23"/>
    <mergeCell ref="M21:T23"/>
    <mergeCell ref="I26:K26"/>
    <mergeCell ref="B26:C26"/>
    <mergeCell ref="H26:H27"/>
    <mergeCell ref="G26:G27"/>
    <mergeCell ref="A13:K13"/>
    <mergeCell ref="A14:K14"/>
    <mergeCell ref="A16:K16"/>
    <mergeCell ref="B35:I36"/>
    <mergeCell ref="B53:I53"/>
    <mergeCell ref="B50:I50"/>
    <mergeCell ref="B51:I51"/>
    <mergeCell ref="B72:I72"/>
    <mergeCell ref="B73:I73"/>
    <mergeCell ref="B74:I74"/>
    <mergeCell ref="B75:I75"/>
    <mergeCell ref="B61:I61"/>
    <mergeCell ref="B62:I62"/>
    <mergeCell ref="B63:I63"/>
    <mergeCell ref="B64:I64"/>
    <mergeCell ref="A68:T68"/>
    <mergeCell ref="J69:J70"/>
    <mergeCell ref="K69:M69"/>
    <mergeCell ref="N69:P69"/>
    <mergeCell ref="Q69:S69"/>
    <mergeCell ref="A69:A70"/>
    <mergeCell ref="U76:W76"/>
    <mergeCell ref="U262:X262"/>
    <mergeCell ref="U4:X4"/>
    <mergeCell ref="U5:X5"/>
    <mergeCell ref="U3:X3"/>
    <mergeCell ref="U6:X6"/>
    <mergeCell ref="U28:V28"/>
    <mergeCell ref="U29:V29"/>
    <mergeCell ref="U42:W42"/>
    <mergeCell ref="U53:W53"/>
    <mergeCell ref="U65:W65"/>
    <mergeCell ref="U9:Z12"/>
    <mergeCell ref="U15:Z17"/>
    <mergeCell ref="U20:AA23"/>
    <mergeCell ref="AA16:AB16"/>
    <mergeCell ref="U25:AB27"/>
    <mergeCell ref="U36:AH37"/>
    <mergeCell ref="A266:T266"/>
    <mergeCell ref="A269:A270"/>
    <mergeCell ref="B269:I270"/>
    <mergeCell ref="J269:J270"/>
    <mergeCell ref="K269:M269"/>
    <mergeCell ref="N269:P269"/>
    <mergeCell ref="Q269:S269"/>
    <mergeCell ref="T269:T270"/>
    <mergeCell ref="B135:I135"/>
    <mergeCell ref="N147:P147"/>
    <mergeCell ref="K147:M147"/>
    <mergeCell ref="A145:I145"/>
    <mergeCell ref="B144:I144"/>
    <mergeCell ref="B141:I141"/>
    <mergeCell ref="B143:I143"/>
    <mergeCell ref="B138:I138"/>
    <mergeCell ref="T151:T152"/>
    <mergeCell ref="N151:P151"/>
    <mergeCell ref="B174:I174"/>
    <mergeCell ref="B175:I175"/>
    <mergeCell ref="A176:I176"/>
    <mergeCell ref="Q151:S151"/>
    <mergeCell ref="B173:I173"/>
    <mergeCell ref="B160:I160"/>
  </mergeCells>
  <phoneticPr fontId="6" type="noConversion"/>
  <conditionalFormatting sqref="U262 U3:U6 U28:U29">
    <cfRule type="cellIs" dxfId="23" priority="47" operator="equal">
      <formula>"E bine"</formula>
    </cfRule>
  </conditionalFormatting>
  <conditionalFormatting sqref="U262 U3:U6 U28:U29">
    <cfRule type="cellIs" dxfId="22" priority="46" operator="equal">
      <formula>"NU e bine"</formula>
    </cfRule>
  </conditionalFormatting>
  <conditionalFormatting sqref="U3:V6 U28:V29">
    <cfRule type="cellIs" dxfId="21" priority="39" operator="equal">
      <formula>"Suma trebuie să fie 52"</formula>
    </cfRule>
    <cfRule type="cellIs" dxfId="20" priority="40" operator="equal">
      <formula>"Corect"</formula>
    </cfRule>
    <cfRule type="cellIs" dxfId="19" priority="41" operator="equal">
      <formula>SUM($B$28:$J$28)</formula>
    </cfRule>
    <cfRule type="cellIs" dxfId="18" priority="42" operator="lessThan">
      <formula>"(SUM(B28:K28)=52"</formula>
    </cfRule>
    <cfRule type="cellIs" dxfId="17" priority="43" operator="equal">
      <formula>52</formula>
    </cfRule>
    <cfRule type="cellIs" dxfId="16" priority="44" operator="equal">
      <formula>$K$28</formula>
    </cfRule>
    <cfRule type="cellIs" dxfId="15" priority="45" operator="equal">
      <formula>$B$28:$K$28=52</formula>
    </cfRule>
  </conditionalFormatting>
  <conditionalFormatting sqref="U262:V262 U3:V6 U28:V29">
    <cfRule type="cellIs" dxfId="14" priority="37" operator="equal">
      <formula>"Suma trebuie să fie 52"</formula>
    </cfRule>
    <cfRule type="cellIs" dxfId="13" priority="38" operator="equal">
      <formula>"Corect"</formula>
    </cfRule>
  </conditionalFormatting>
  <conditionalFormatting sqref="U3:X6">
    <cfRule type="cellIs" dxfId="12" priority="36" operator="equal">
      <formula>"Trebuie alocate cel puțin 20 de ore pe săptămână"</formula>
    </cfRule>
  </conditionalFormatting>
  <conditionalFormatting sqref="U262:X262 U28:V29">
    <cfRule type="cellIs" dxfId="11" priority="24" operator="equal">
      <formula>"Corect"</formula>
    </cfRule>
  </conditionalFormatting>
  <conditionalFormatting sqref="U28:V28">
    <cfRule type="cellIs" dxfId="10" priority="23" operator="equal">
      <formula>"Correct"</formula>
    </cfRule>
  </conditionalFormatting>
  <conditionalFormatting sqref="U42:W42 U53:W55 U65:W65 U76:W78">
    <cfRule type="cellIs" dxfId="9" priority="20" operator="equal">
      <formula>"E trebuie să fie cel puțin egal cu C+VP"</formula>
    </cfRule>
    <cfRule type="cellIs" dxfId="8" priority="21" operator="equal">
      <formula>"Corect"</formula>
    </cfRule>
  </conditionalFormatting>
  <conditionalFormatting sqref="U262:V262">
    <cfRule type="cellIs" dxfId="7" priority="2" operator="equal">
      <formula>"Nu corespunde cu tabelul de opționale"</formula>
    </cfRule>
    <cfRule type="cellIs" dxfId="6" priority="3" operator="equal">
      <formula>"Suma trebuie să fie 52"</formula>
    </cfRule>
    <cfRule type="cellIs" dxfId="5" priority="4" operator="equal">
      <formula>"Corect"</formula>
    </cfRule>
    <cfRule type="cellIs" dxfId="4" priority="5" operator="equal">
      <formula>SUM($B$28:$J$28)</formula>
    </cfRule>
    <cfRule type="cellIs" dxfId="3" priority="6" operator="lessThan">
      <formula>"(SUM(B28:K28)=52"</formula>
    </cfRule>
    <cfRule type="cellIs" dxfId="2" priority="7" operator="equal">
      <formula>52</formula>
    </cfRule>
    <cfRule type="cellIs" dxfId="1" priority="8" operator="equal">
      <formula>$K$28</formula>
    </cfRule>
    <cfRule type="cellIs" dxfId="0" priority="9" operator="equal">
      <formula>$B$28:$K$28=52</formula>
    </cfRule>
  </conditionalFormatting>
  <dataValidations count="12">
    <dataValidation type="list" allowBlank="1" showInputMessage="1" showErrorMessage="1" sqref="R275:R276 R327 R318:R319 R324:R325 R321:R322 R304 R295:R296 R301:R302 R298:R299 R281 R272:R273 R278:R279 R90:R95 R37:R41 R83:R88 R97:R98 R100:R101" xr:uid="{00000000-0002-0000-0000-000000000000}">
      <formula1>$R$36</formula1>
    </dataValidation>
    <dataValidation type="list" allowBlank="1" showInputMessage="1" showErrorMessage="1" sqref="Q275:Q276 Q327 Q318:Q319 Q324:Q325 Q321:Q322 Q304 Q295:Q296 Q301:Q302 Q298:Q299 Q281 Q272:Q273 Q278:Q279 Q90:Q95 Q83:Q88" xr:uid="{00000000-0002-0000-0000-000001000000}">
      <formula1>$Q$36</formula1>
    </dataValidation>
    <dataValidation type="list" allowBlank="1" showInputMessage="1" showErrorMessage="1" sqref="S275:S276 S327 S318:S319 S324:S325 S321:S322 S304 S295:S296 S301:S302 S298:S299 S281 S272:S273 S278:S279 S37:S41 S97:S98 S83:S88 S90:S95 S100:S101" xr:uid="{00000000-0002-0000-0000-000002000000}">
      <formula1>$S$36</formula1>
    </dataValidation>
    <dataValidation type="list" allowBlank="1" showInputMessage="1" showErrorMessage="1" sqref="T122:T137 T97:T98 T48:T52 T60:T64 T71:T75 T90:T95 T83:T88 T37:T41 T171:T174 T251 T245:T248 T231:T234 T218:T228 T185:T201 T204:T207 T154:T168 T140:T143 T100:T101" xr:uid="{00000000-0002-0000-0000-000003000000}">
      <formula1>$O$33:$S$33</formula1>
    </dataValidation>
    <dataValidation type="list" allowBlank="1" showInputMessage="1" showErrorMessage="1" sqref="T169 T249 T229 T202 T138" xr:uid="{00000000-0002-0000-0000-000004000000}">
      <formula1>$P$33:$S$33</formula1>
    </dataValidation>
    <dataValidation type="list" allowBlank="1" showInputMessage="1" showErrorMessage="1" sqref="B122:I137 B204:I207 B140:I143 B154:I168 B171:I174 B185:I201" xr:uid="{00000000-0002-0000-0000-000005000000}">
      <formula1>$B$35:$B$105</formula1>
    </dataValidation>
    <dataValidation type="list" allowBlank="1" showInputMessage="1" showErrorMessage="1" sqref="T110:T111" xr:uid="{00000000-0002-0000-0000-000006000000}">
      <formula1>"DF,DS,DC,DA,DSIN"</formula1>
    </dataValidation>
    <dataValidation type="list" allowBlank="1" showInputMessage="1" showErrorMessage="1" sqref="S110:S111" xr:uid="{00000000-0002-0000-0000-000007000000}">
      <formula1>"VP"</formula1>
    </dataValidation>
    <dataValidation type="list" allowBlank="1" showInputMessage="1" showErrorMessage="1" sqref="Q37:Q41 Q48:Q52 Q60:Q64 Q71:Q75 Q97:Q98 Q100:Q101" xr:uid="{00000000-0002-0000-0000-000008000000}">
      <formula1>$Q$39</formula1>
    </dataValidation>
    <dataValidation type="list" allowBlank="1" showInputMessage="1" showErrorMessage="1" sqref="S48:S52 S60:S64 S71:S75" xr:uid="{00000000-0002-0000-0000-000009000000}">
      <formula1>$S$39</formula1>
    </dataValidation>
    <dataValidation type="list" allowBlank="1" showInputMessage="1" showErrorMessage="1" sqref="R48:R52 R60:R64 R71:R75" xr:uid="{00000000-0002-0000-0000-00000A000000}">
      <formula1>$R$39</formula1>
    </dataValidation>
    <dataValidation type="list" allowBlank="1" showInputMessage="1" showErrorMessage="1" sqref="B218:I228 B251:I251 B245:I248 B231:I234" xr:uid="{00000000-0002-0000-0000-00000B000000}">
      <formula1>$B$38:$B$145</formula1>
    </dataValidation>
  </dataValidations>
  <pageMargins left="0.7" right="0.7" top="0.75" bottom="0.75" header="0.3" footer="0.3"/>
  <pageSetup paperSize="9" orientation="landscape" blackAndWhite="1" r:id="rId1"/>
  <headerFooter>
    <oddHeader>&amp;C
&amp;R&amp;P</oddHeader>
    <oddFooter>&amp;LRECTOR,
Prof.univ.dr. Daniel-Ovidiu DAVID&amp;CDECAN,
Prof.univ.dr. Călin Emilian HINŢEA&amp;RDIRECTOR DE DEPARTAMENT,
Conf. univ. dr.Bogdana NEAMȚU</oddFooter>
  </headerFooter>
  <rowBreaks count="4" manualBreakCount="4">
    <brk id="77" max="16383" man="1"/>
    <brk id="264" max="16383" man="1"/>
    <brk id="289" max="16383" man="1"/>
    <brk id="312" max="16383" man="1"/>
  </rowBreaks>
  <ignoredErrors>
    <ignoredError sqref="Q42" formula="1"/>
    <ignoredError sqref="K104"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view="pageLayout" zoomScale="70" zoomScaleNormal="150" zoomScalePageLayoutView="70" workbookViewId="0">
      <selection sqref="A1:XFD1048576"/>
    </sheetView>
  </sheetViews>
  <sheetFormatPr defaultRowHeight="15" x14ac:dyDescent="0.25"/>
  <sheetData>
    <row r="1" spans="1:14" x14ac:dyDescent="0.25">
      <c r="A1" s="307" t="s">
        <v>135</v>
      </c>
      <c r="B1" s="307"/>
      <c r="C1" s="307"/>
      <c r="D1" s="307"/>
      <c r="E1" s="307"/>
      <c r="F1" s="307"/>
      <c r="G1" s="307"/>
      <c r="H1" s="307"/>
      <c r="I1" s="307"/>
      <c r="J1" s="307"/>
      <c r="K1" s="307"/>
      <c r="L1" s="307"/>
      <c r="M1" s="307"/>
      <c r="N1" s="307"/>
    </row>
    <row r="3" spans="1:14" ht="15" customHeight="1" x14ac:dyDescent="0.25">
      <c r="A3" s="304" t="s">
        <v>124</v>
      </c>
      <c r="B3" s="304"/>
      <c r="C3" s="304"/>
      <c r="D3" s="304"/>
      <c r="E3" s="304"/>
      <c r="F3" s="304"/>
      <c r="G3" s="304"/>
      <c r="H3" s="304"/>
      <c r="I3" s="304"/>
      <c r="J3" s="304"/>
      <c r="K3" s="304"/>
      <c r="L3" s="304"/>
      <c r="M3" s="288"/>
      <c r="N3" s="288"/>
    </row>
    <row r="4" spans="1:14" ht="15" customHeight="1" x14ac:dyDescent="0.25">
      <c r="A4" s="292" t="s">
        <v>125</v>
      </c>
      <c r="B4" s="293"/>
      <c r="C4" s="293"/>
      <c r="D4" s="293"/>
      <c r="E4" s="293"/>
      <c r="F4" s="293"/>
      <c r="G4" s="293"/>
      <c r="H4" s="293"/>
      <c r="I4" s="293"/>
      <c r="J4" s="293"/>
      <c r="K4" s="293"/>
      <c r="L4" s="293"/>
      <c r="M4" s="296" t="s">
        <v>126</v>
      </c>
      <c r="N4" s="296"/>
    </row>
    <row r="5" spans="1:14" ht="15" customHeight="1" x14ac:dyDescent="0.25">
      <c r="A5" s="294"/>
      <c r="B5" s="295"/>
      <c r="C5" s="295"/>
      <c r="D5" s="295"/>
      <c r="E5" s="295"/>
      <c r="F5" s="295"/>
      <c r="G5" s="295"/>
      <c r="H5" s="295"/>
      <c r="I5" s="295"/>
      <c r="J5" s="295"/>
      <c r="K5" s="295"/>
      <c r="L5" s="295"/>
      <c r="M5" s="296"/>
      <c r="N5" s="296"/>
    </row>
    <row r="6" spans="1:14" x14ac:dyDescent="0.25">
      <c r="A6" s="282" t="s">
        <v>136</v>
      </c>
      <c r="B6" s="283"/>
      <c r="C6" s="283"/>
      <c r="D6" s="283"/>
      <c r="E6" s="283"/>
      <c r="F6" s="283"/>
      <c r="G6" s="283"/>
      <c r="H6" s="283"/>
      <c r="I6" s="283"/>
      <c r="J6" s="283"/>
      <c r="K6" s="283"/>
      <c r="L6" s="284"/>
      <c r="M6" s="288"/>
      <c r="N6" s="288"/>
    </row>
    <row r="7" spans="1:14" x14ac:dyDescent="0.25">
      <c r="A7" s="297"/>
      <c r="B7" s="298"/>
      <c r="C7" s="298"/>
      <c r="D7" s="298"/>
      <c r="E7" s="298"/>
      <c r="F7" s="298"/>
      <c r="G7" s="298"/>
      <c r="H7" s="298"/>
      <c r="I7" s="298"/>
      <c r="J7" s="298"/>
      <c r="K7" s="298"/>
      <c r="L7" s="299"/>
      <c r="M7" s="288"/>
      <c r="N7" s="288"/>
    </row>
    <row r="8" spans="1:14" x14ac:dyDescent="0.25">
      <c r="A8" s="282" t="s">
        <v>137</v>
      </c>
      <c r="B8" s="283"/>
      <c r="C8" s="283"/>
      <c r="D8" s="283"/>
      <c r="E8" s="283"/>
      <c r="F8" s="283"/>
      <c r="G8" s="283"/>
      <c r="H8" s="283"/>
      <c r="I8" s="283"/>
      <c r="J8" s="283"/>
      <c r="K8" s="283"/>
      <c r="L8" s="284"/>
      <c r="M8" s="288"/>
      <c r="N8" s="288"/>
    </row>
    <row r="9" spans="1:14" x14ac:dyDescent="0.25">
      <c r="A9" s="297"/>
      <c r="B9" s="298"/>
      <c r="C9" s="298"/>
      <c r="D9" s="298"/>
      <c r="E9" s="298"/>
      <c r="F9" s="298"/>
      <c r="G9" s="298"/>
      <c r="H9" s="298"/>
      <c r="I9" s="298"/>
      <c r="J9" s="298"/>
      <c r="K9" s="298"/>
      <c r="L9" s="299"/>
      <c r="M9" s="288"/>
      <c r="N9" s="288"/>
    </row>
    <row r="10" spans="1:14" x14ac:dyDescent="0.25">
      <c r="A10" s="282" t="s">
        <v>138</v>
      </c>
      <c r="B10" s="283"/>
      <c r="C10" s="283"/>
      <c r="D10" s="283"/>
      <c r="E10" s="283"/>
      <c r="F10" s="283"/>
      <c r="G10" s="283"/>
      <c r="H10" s="283"/>
      <c r="I10" s="283"/>
      <c r="J10" s="283"/>
      <c r="K10" s="283"/>
      <c r="L10" s="284"/>
      <c r="M10" s="288"/>
      <c r="N10" s="288"/>
    </row>
    <row r="11" spans="1:14" x14ac:dyDescent="0.25">
      <c r="A11" s="285"/>
      <c r="B11" s="286"/>
      <c r="C11" s="286"/>
      <c r="D11" s="286"/>
      <c r="E11" s="286"/>
      <c r="F11" s="286"/>
      <c r="G11" s="286"/>
      <c r="H11" s="286"/>
      <c r="I11" s="286"/>
      <c r="J11" s="286"/>
      <c r="K11" s="286"/>
      <c r="L11" s="287"/>
      <c r="M11" s="288"/>
      <c r="N11" s="288"/>
    </row>
    <row r="13" spans="1:14" ht="32.25" customHeight="1" x14ac:dyDescent="0.25">
      <c r="A13" s="304" t="s">
        <v>139</v>
      </c>
      <c r="B13" s="304"/>
      <c r="C13" s="304"/>
      <c r="D13" s="304"/>
      <c r="E13" s="304"/>
      <c r="F13" s="304"/>
      <c r="G13" s="304"/>
      <c r="H13" s="304"/>
      <c r="I13" s="304"/>
      <c r="J13" s="304"/>
      <c r="K13" s="304"/>
      <c r="L13" s="304"/>
      <c r="M13" s="305"/>
      <c r="N13" s="306"/>
    </row>
    <row r="14" spans="1:14" ht="15" customHeight="1" x14ac:dyDescent="0.25">
      <c r="A14" s="292" t="s">
        <v>140</v>
      </c>
      <c r="B14" s="293"/>
      <c r="C14" s="293"/>
      <c r="D14" s="293"/>
      <c r="E14" s="293"/>
      <c r="F14" s="293"/>
      <c r="G14" s="293"/>
      <c r="H14" s="293"/>
      <c r="I14" s="293"/>
      <c r="J14" s="293"/>
      <c r="K14" s="293"/>
      <c r="L14" s="293"/>
      <c r="M14" s="296" t="s">
        <v>126</v>
      </c>
      <c r="N14" s="296"/>
    </row>
    <row r="15" spans="1:14" x14ac:dyDescent="0.25">
      <c r="A15" s="294"/>
      <c r="B15" s="295"/>
      <c r="C15" s="295"/>
      <c r="D15" s="295"/>
      <c r="E15" s="295"/>
      <c r="F15" s="295"/>
      <c r="G15" s="295"/>
      <c r="H15" s="295"/>
      <c r="I15" s="295"/>
      <c r="J15" s="295"/>
      <c r="K15" s="295"/>
      <c r="L15" s="295"/>
      <c r="M15" s="296"/>
      <c r="N15" s="296"/>
    </row>
    <row r="16" spans="1:14" ht="15" customHeight="1" x14ac:dyDescent="0.25">
      <c r="A16" s="282" t="s">
        <v>141</v>
      </c>
      <c r="B16" s="283"/>
      <c r="C16" s="283"/>
      <c r="D16" s="283"/>
      <c r="E16" s="283"/>
      <c r="F16" s="283"/>
      <c r="G16" s="283"/>
      <c r="H16" s="283"/>
      <c r="I16" s="283"/>
      <c r="J16" s="283"/>
      <c r="K16" s="283"/>
      <c r="L16" s="284"/>
      <c r="M16" s="300"/>
      <c r="N16" s="301"/>
    </row>
    <row r="17" spans="1:14" ht="15" customHeight="1" x14ac:dyDescent="0.25">
      <c r="A17" s="297"/>
      <c r="B17" s="298"/>
      <c r="C17" s="298"/>
      <c r="D17" s="298"/>
      <c r="E17" s="298"/>
      <c r="F17" s="298"/>
      <c r="G17" s="298"/>
      <c r="H17" s="298"/>
      <c r="I17" s="298"/>
      <c r="J17" s="298"/>
      <c r="K17" s="298"/>
      <c r="L17" s="299"/>
      <c r="M17" s="302"/>
      <c r="N17" s="303"/>
    </row>
    <row r="18" spans="1:14" ht="15" customHeight="1" x14ac:dyDescent="0.25">
      <c r="A18" s="282" t="s">
        <v>142</v>
      </c>
      <c r="B18" s="283"/>
      <c r="C18" s="283"/>
      <c r="D18" s="283"/>
      <c r="E18" s="283"/>
      <c r="F18" s="283"/>
      <c r="G18" s="283"/>
      <c r="H18" s="283"/>
      <c r="I18" s="283"/>
      <c r="J18" s="283"/>
      <c r="K18" s="283"/>
      <c r="L18" s="284"/>
      <c r="M18" s="300"/>
      <c r="N18" s="301"/>
    </row>
    <row r="19" spans="1:14" x14ac:dyDescent="0.25">
      <c r="A19" s="297"/>
      <c r="B19" s="298"/>
      <c r="C19" s="298"/>
      <c r="D19" s="298"/>
      <c r="E19" s="298"/>
      <c r="F19" s="298"/>
      <c r="G19" s="298"/>
      <c r="H19" s="298"/>
      <c r="I19" s="298"/>
      <c r="J19" s="298"/>
      <c r="K19" s="298"/>
      <c r="L19" s="299"/>
      <c r="M19" s="302"/>
      <c r="N19" s="303"/>
    </row>
    <row r="20" spans="1:14" ht="15" customHeight="1" x14ac:dyDescent="0.25">
      <c r="A20" s="282" t="s">
        <v>143</v>
      </c>
      <c r="B20" s="283"/>
      <c r="C20" s="283"/>
      <c r="D20" s="283"/>
      <c r="E20" s="283"/>
      <c r="F20" s="283"/>
      <c r="G20" s="283"/>
      <c r="H20" s="283"/>
      <c r="I20" s="283"/>
      <c r="J20" s="283"/>
      <c r="K20" s="283"/>
      <c r="L20" s="284"/>
      <c r="M20" s="288"/>
      <c r="N20" s="288"/>
    </row>
    <row r="21" spans="1:14" x14ac:dyDescent="0.25">
      <c r="A21" s="285"/>
      <c r="B21" s="286"/>
      <c r="C21" s="286"/>
      <c r="D21" s="286"/>
      <c r="E21" s="286"/>
      <c r="F21" s="286"/>
      <c r="G21" s="286"/>
      <c r="H21" s="286"/>
      <c r="I21" s="286"/>
      <c r="J21" s="286"/>
      <c r="K21" s="286"/>
      <c r="L21" s="287"/>
      <c r="M21" s="288"/>
      <c r="N21" s="288"/>
    </row>
    <row r="22" spans="1:14" ht="15" customHeight="1" x14ac:dyDescent="0.25">
      <c r="A22" s="282" t="s">
        <v>144</v>
      </c>
      <c r="B22" s="283"/>
      <c r="C22" s="283"/>
      <c r="D22" s="283"/>
      <c r="E22" s="283"/>
      <c r="F22" s="283"/>
      <c r="G22" s="283"/>
      <c r="H22" s="283"/>
      <c r="I22" s="283"/>
      <c r="J22" s="283"/>
      <c r="K22" s="283"/>
      <c r="L22" s="284"/>
      <c r="M22" s="288"/>
      <c r="N22" s="288"/>
    </row>
    <row r="23" spans="1:14" x14ac:dyDescent="0.25">
      <c r="A23" s="285"/>
      <c r="B23" s="286"/>
      <c r="C23" s="286"/>
      <c r="D23" s="286"/>
      <c r="E23" s="286"/>
      <c r="F23" s="286"/>
      <c r="G23" s="286"/>
      <c r="H23" s="286"/>
      <c r="I23" s="286"/>
      <c r="J23" s="286"/>
      <c r="K23" s="286"/>
      <c r="L23" s="287"/>
      <c r="M23" s="288"/>
      <c r="N23" s="288"/>
    </row>
    <row r="24" spans="1:14" x14ac:dyDescent="0.25">
      <c r="A24" s="282" t="s">
        <v>145</v>
      </c>
      <c r="B24" s="283"/>
      <c r="C24" s="283"/>
      <c r="D24" s="283"/>
      <c r="E24" s="283"/>
      <c r="F24" s="283"/>
      <c r="G24" s="283"/>
      <c r="H24" s="283"/>
      <c r="I24" s="283"/>
      <c r="J24" s="283"/>
      <c r="K24" s="283"/>
      <c r="L24" s="284"/>
      <c r="M24" s="288"/>
      <c r="N24" s="288"/>
    </row>
    <row r="25" spans="1:14" x14ac:dyDescent="0.25">
      <c r="A25" s="285"/>
      <c r="B25" s="286"/>
      <c r="C25" s="286"/>
      <c r="D25" s="286"/>
      <c r="E25" s="286"/>
      <c r="F25" s="286"/>
      <c r="G25" s="286"/>
      <c r="H25" s="286"/>
      <c r="I25" s="286"/>
      <c r="J25" s="286"/>
      <c r="K25" s="286"/>
      <c r="L25" s="287"/>
      <c r="M25" s="288"/>
      <c r="N25" s="288"/>
    </row>
    <row r="26" spans="1:14" x14ac:dyDescent="0.25">
      <c r="A26" s="58"/>
      <c r="B26" s="58"/>
      <c r="C26" s="58"/>
      <c r="D26" s="58"/>
      <c r="E26" s="58"/>
      <c r="F26" s="58"/>
      <c r="G26" s="58"/>
      <c r="H26" s="58"/>
      <c r="I26" s="58"/>
      <c r="J26" s="58"/>
      <c r="K26" s="58"/>
      <c r="L26" s="58"/>
      <c r="M26" s="50"/>
      <c r="N26" s="50"/>
    </row>
    <row r="27" spans="1:14" x14ac:dyDescent="0.25">
      <c r="A27" s="289" t="s">
        <v>146</v>
      </c>
      <c r="B27" s="290"/>
      <c r="C27" s="290"/>
      <c r="D27" s="290"/>
      <c r="E27" s="290"/>
      <c r="F27" s="290"/>
      <c r="G27" s="290"/>
      <c r="H27" s="290"/>
      <c r="I27" s="290"/>
      <c r="J27" s="290"/>
      <c r="K27" s="290"/>
      <c r="L27" s="290"/>
      <c r="M27" s="290"/>
      <c r="N27" s="291"/>
    </row>
    <row r="28" spans="1:14" x14ac:dyDescent="0.25">
      <c r="A28" s="279" t="s">
        <v>147</v>
      </c>
      <c r="B28" s="280"/>
      <c r="C28" s="280"/>
      <c r="D28" s="280"/>
      <c r="E28" s="280"/>
      <c r="F28" s="280"/>
      <c r="G28" s="280"/>
      <c r="H28" s="280"/>
      <c r="I28" s="280"/>
      <c r="J28" s="280"/>
      <c r="K28" s="280"/>
      <c r="L28" s="280"/>
      <c r="M28" s="280"/>
      <c r="N28" s="281"/>
    </row>
    <row r="29" spans="1:14" x14ac:dyDescent="0.25">
      <c r="A29" s="279" t="s">
        <v>148</v>
      </c>
      <c r="B29" s="280"/>
      <c r="C29" s="280"/>
      <c r="D29" s="280"/>
      <c r="E29" s="280"/>
      <c r="F29" s="280"/>
      <c r="G29" s="280"/>
      <c r="H29" s="280"/>
      <c r="I29" s="280"/>
      <c r="J29" s="280"/>
      <c r="K29" s="280"/>
      <c r="L29" s="280"/>
      <c r="M29" s="280"/>
      <c r="N29" s="281"/>
    </row>
    <row r="30" spans="1:14" x14ac:dyDescent="0.25">
      <c r="A30" s="279" t="s">
        <v>149</v>
      </c>
      <c r="B30" s="280"/>
      <c r="C30" s="280"/>
      <c r="D30" s="280"/>
      <c r="E30" s="280"/>
      <c r="F30" s="280"/>
      <c r="G30" s="280"/>
      <c r="H30" s="280"/>
      <c r="I30" s="280"/>
      <c r="J30" s="280"/>
      <c r="K30" s="280"/>
      <c r="L30" s="280"/>
      <c r="M30" s="280"/>
      <c r="N30" s="281"/>
    </row>
    <row r="31" spans="1:14" x14ac:dyDescent="0.25">
      <c r="A31" s="279" t="s">
        <v>150</v>
      </c>
      <c r="B31" s="280"/>
      <c r="C31" s="280"/>
      <c r="D31" s="280"/>
      <c r="E31" s="280"/>
      <c r="F31" s="280"/>
      <c r="G31" s="280"/>
      <c r="H31" s="280"/>
      <c r="I31" s="280"/>
      <c r="J31" s="280"/>
      <c r="K31" s="280"/>
      <c r="L31" s="280"/>
      <c r="M31" s="280"/>
      <c r="N31" s="281"/>
    </row>
    <row r="32" spans="1:14" x14ac:dyDescent="0.25">
      <c r="A32" s="279" t="s">
        <v>151</v>
      </c>
      <c r="B32" s="280"/>
      <c r="C32" s="280"/>
      <c r="D32" s="280"/>
      <c r="E32" s="280"/>
      <c r="F32" s="280"/>
      <c r="G32" s="280"/>
      <c r="H32" s="280"/>
      <c r="I32" s="280"/>
      <c r="J32" s="280"/>
      <c r="K32" s="280"/>
      <c r="L32" s="280"/>
      <c r="M32" s="280"/>
      <c r="N32" s="281"/>
    </row>
  </sheetData>
  <mergeCells count="31">
    <mergeCell ref="A6:L7"/>
    <mergeCell ref="M6:N7"/>
    <mergeCell ref="A1:N1"/>
    <mergeCell ref="A3:L3"/>
    <mergeCell ref="M3:N3"/>
    <mergeCell ref="A4:L5"/>
    <mergeCell ref="M4:N5"/>
    <mergeCell ref="A8:L9"/>
    <mergeCell ref="M8:N9"/>
    <mergeCell ref="A10:L11"/>
    <mergeCell ref="M10:N11"/>
    <mergeCell ref="A13:L13"/>
    <mergeCell ref="M13:N13"/>
    <mergeCell ref="A14:L15"/>
    <mergeCell ref="M14:N15"/>
    <mergeCell ref="A16:L17"/>
    <mergeCell ref="M16:N17"/>
    <mergeCell ref="A18:L19"/>
    <mergeCell ref="M18:N19"/>
    <mergeCell ref="A32:N32"/>
    <mergeCell ref="A20:L21"/>
    <mergeCell ref="M20:N21"/>
    <mergeCell ref="A22:L23"/>
    <mergeCell ref="M22:N23"/>
    <mergeCell ref="A24:L25"/>
    <mergeCell ref="M24:N25"/>
    <mergeCell ref="A27:N27"/>
    <mergeCell ref="A28:N28"/>
    <mergeCell ref="A29:N29"/>
    <mergeCell ref="A30:N30"/>
    <mergeCell ref="A31:N31"/>
  </mergeCells>
  <pageMargins left="0.70866141732283472" right="0.70866141732283472" top="0.74803149606299213" bottom="0.74803149606299213" header="0.31496062992125984" footer="0.31496062992125984"/>
  <pageSetup paperSize="9" orientation="landscape" horizontalDpi="4294967295" verticalDpi="4294967295" r:id="rId1"/>
  <headerFooter>
    <oddFooter>&amp;LDECAN,
Prof.univ.dr. Călin Emilian HINŢEA&amp;RDIRECTOR DE DEPARTAMENT,
Conf. univ. dr.Bogdana NEAMȚU</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4100" r:id="rId7" name="Group Box 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4102" r:id="rId9" name="Option Button 6">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4103" r:id="rId10" name="Group Box 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4104" r:id="rId11" name="Option Button 8">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4105" r:id="rId12" name="Option Button 9">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4106" r:id="rId13" name="Group Box 1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4107" r:id="rId14" name="Option Button 11">
              <controlPr defaultSize="0" autoFill="0" autoLine="0" autoPict="0">
                <anchor moveWithCells="1">
                  <from>
                    <xdr:col>12</xdr:col>
                    <xdr:colOff>66675</xdr:colOff>
                    <xdr:row>12</xdr:row>
                    <xdr:rowOff>19050</xdr:rowOff>
                  </from>
                  <to>
                    <xdr:col>12</xdr:col>
                    <xdr:colOff>533400</xdr:colOff>
                    <xdr:row>12</xdr:row>
                    <xdr:rowOff>390525</xdr:rowOff>
                  </to>
                </anchor>
              </controlPr>
            </control>
          </mc:Choice>
        </mc:AlternateContent>
        <mc:AlternateContent xmlns:mc="http://schemas.openxmlformats.org/markup-compatibility/2006">
          <mc:Choice Requires="x14">
            <control shapeId="4108" r:id="rId15" name="Option Button 12">
              <controlPr defaultSize="0" autoFill="0" autoLine="0" autoPict="0">
                <anchor moveWithCells="1">
                  <from>
                    <xdr:col>13</xdr:col>
                    <xdr:colOff>57150</xdr:colOff>
                    <xdr:row>12</xdr:row>
                    <xdr:rowOff>19050</xdr:rowOff>
                  </from>
                  <to>
                    <xdr:col>13</xdr:col>
                    <xdr:colOff>533400</xdr:colOff>
                    <xdr:row>12</xdr:row>
                    <xdr:rowOff>400050</xdr:rowOff>
                  </to>
                </anchor>
              </controlPr>
            </control>
          </mc:Choice>
        </mc:AlternateContent>
        <mc:AlternateContent xmlns:mc="http://schemas.openxmlformats.org/markup-compatibility/2006">
          <mc:Choice Requires="x14">
            <control shapeId="4109" r:id="rId16" name="Group Box 1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4110" r:id="rId17" name="Option Button 14">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4111" r:id="rId18" name="Option Button 15">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4112" r:id="rId19" name="Group Box 1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4113" r:id="rId20" name="Option Button 17">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4114" r:id="rId21" name="Option Button 18">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4115" r:id="rId22" name="Group Box 1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4116" r:id="rId23" name="Option Button 20">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4117" r:id="rId24" name="Option Button 21">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4118" r:id="rId25" name="Group Box 22">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4119" r:id="rId26" name="Option Button 23">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4120" r:id="rId27" name="Option Button 24">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4121" r:id="rId28" name="Group Box 25">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4122" r:id="rId29" name="Option Button 26">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4123" r:id="rId30" name="Option Button 27">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4124" r:id="rId31" name="Group Box 28">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4125" r:id="rId32" name="Option Button 29">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4126" r:id="rId33" name="Option Button 30">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mc:AlternateContent xmlns:mc="http://schemas.openxmlformats.org/markup-compatibility/2006">
          <mc:Choice Requires="x14">
            <control shapeId="4127" r:id="rId34" name="Group Box 31">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4128" r:id="rId35" name="Option Button 32">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4129" r:id="rId36" name="Option Button 33">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4130" r:id="rId37" name="Group Box 3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4131" r:id="rId38" name="Option Button 35">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4132" r:id="rId39" name="Option Button 36">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4133" r:id="rId40" name="Group Box 3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4134" r:id="rId41" name="Option Button 38">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4135" r:id="rId42" name="Option Button 39">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4136" r:id="rId43" name="Group Box 4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4137" r:id="rId44" name="Option Button 41">
              <controlPr defaultSize="0" autoFill="0" autoLine="0" autoPict="0">
                <anchor moveWithCells="1">
                  <from>
                    <xdr:col>12</xdr:col>
                    <xdr:colOff>66675</xdr:colOff>
                    <xdr:row>12</xdr:row>
                    <xdr:rowOff>19050</xdr:rowOff>
                  </from>
                  <to>
                    <xdr:col>12</xdr:col>
                    <xdr:colOff>533400</xdr:colOff>
                    <xdr:row>12</xdr:row>
                    <xdr:rowOff>390525</xdr:rowOff>
                  </to>
                </anchor>
              </controlPr>
            </control>
          </mc:Choice>
        </mc:AlternateContent>
        <mc:AlternateContent xmlns:mc="http://schemas.openxmlformats.org/markup-compatibility/2006">
          <mc:Choice Requires="x14">
            <control shapeId="4138" r:id="rId45" name="Option Button 42">
              <controlPr defaultSize="0" autoFill="0" autoLine="0" autoPict="0">
                <anchor moveWithCells="1">
                  <from>
                    <xdr:col>13</xdr:col>
                    <xdr:colOff>57150</xdr:colOff>
                    <xdr:row>12</xdr:row>
                    <xdr:rowOff>19050</xdr:rowOff>
                  </from>
                  <to>
                    <xdr:col>13</xdr:col>
                    <xdr:colOff>533400</xdr:colOff>
                    <xdr:row>12</xdr:row>
                    <xdr:rowOff>400050</xdr:rowOff>
                  </to>
                </anchor>
              </controlPr>
            </control>
          </mc:Choice>
        </mc:AlternateContent>
        <mc:AlternateContent xmlns:mc="http://schemas.openxmlformats.org/markup-compatibility/2006">
          <mc:Choice Requires="x14">
            <control shapeId="4139" r:id="rId46" name="Group Box 4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4140" r:id="rId47" name="Option Button 44">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4141" r:id="rId48" name="Option Button 45">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4142" r:id="rId49" name="Group Box 4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4143" r:id="rId50" name="Option Button 47">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4144" r:id="rId51" name="Option Button 48">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4145" r:id="rId52" name="Group Box 4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4146" r:id="rId53" name="Option Button 50">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4147" r:id="rId54" name="Option Button 51">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4148" r:id="rId55" name="Group Box 52">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4149" r:id="rId56" name="Option Button 53">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4150" r:id="rId57" name="Option Button 54">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4151" r:id="rId58" name="Group Box 55">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4152" r:id="rId59" name="Option Button 56">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4153" r:id="rId60" name="Option Button 57">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4154" r:id="rId61" name="Group Box 58">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4155" r:id="rId62" name="Option Button 59">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4156" r:id="rId63" name="Option Button 60">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mc:AlternateContent xmlns:mc="http://schemas.openxmlformats.org/markup-compatibility/2006">
          <mc:Choice Requires="x14">
            <control shapeId="4157" r:id="rId64" name="Group Box 61">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4158" r:id="rId65" name="Option Button 62">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4159" r:id="rId66" name="Option Button 63">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4160" r:id="rId67" name="Group Box 6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4161" r:id="rId68" name="Option Button 65">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4162" r:id="rId69" name="Option Button 66">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4163" r:id="rId70" name="Group Box 6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4164" r:id="rId71" name="Option Button 68">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4165" r:id="rId72" name="Option Button 69">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4166" r:id="rId73" name="Group Box 7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4167" r:id="rId74" name="Option Button 71">
              <controlPr defaultSize="0" autoFill="0" autoLine="0" autoPict="0">
                <anchor moveWithCells="1">
                  <from>
                    <xdr:col>12</xdr:col>
                    <xdr:colOff>66675</xdr:colOff>
                    <xdr:row>12</xdr:row>
                    <xdr:rowOff>19050</xdr:rowOff>
                  </from>
                  <to>
                    <xdr:col>12</xdr:col>
                    <xdr:colOff>533400</xdr:colOff>
                    <xdr:row>12</xdr:row>
                    <xdr:rowOff>390525</xdr:rowOff>
                  </to>
                </anchor>
              </controlPr>
            </control>
          </mc:Choice>
        </mc:AlternateContent>
        <mc:AlternateContent xmlns:mc="http://schemas.openxmlformats.org/markup-compatibility/2006">
          <mc:Choice Requires="x14">
            <control shapeId="4168" r:id="rId75" name="Option Button 72">
              <controlPr defaultSize="0" autoFill="0" autoLine="0" autoPict="0">
                <anchor moveWithCells="1">
                  <from>
                    <xdr:col>13</xdr:col>
                    <xdr:colOff>57150</xdr:colOff>
                    <xdr:row>12</xdr:row>
                    <xdr:rowOff>28575</xdr:rowOff>
                  </from>
                  <to>
                    <xdr:col>13</xdr:col>
                    <xdr:colOff>533400</xdr:colOff>
                    <xdr:row>12</xdr:row>
                    <xdr:rowOff>400050</xdr:rowOff>
                  </to>
                </anchor>
              </controlPr>
            </control>
          </mc:Choice>
        </mc:AlternateContent>
        <mc:AlternateContent xmlns:mc="http://schemas.openxmlformats.org/markup-compatibility/2006">
          <mc:Choice Requires="x14">
            <control shapeId="4169" r:id="rId76" name="Group Box 7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4170" r:id="rId77" name="Option Button 74">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4171" r:id="rId78" name="Option Button 75">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4172" r:id="rId79" name="Group Box 7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4173" r:id="rId80" name="Option Button 77">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4174" r:id="rId81" name="Option Button 78">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4175" r:id="rId82" name="Group Box 7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4176" r:id="rId83" name="Option Button 80">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4177" r:id="rId84" name="Option Button 81">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4178" r:id="rId85" name="Group Box 82">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4179" r:id="rId86" name="Option Button 83">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4180" r:id="rId87" name="Option Button 84">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4181" r:id="rId88" name="Group Box 85">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4182" r:id="rId89" name="Option Button 86">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4183" r:id="rId90" name="Option Button 87">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4184" r:id="rId91" name="Group Box 88">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4185" r:id="rId92" name="Option Button 89">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4186" r:id="rId93" name="Option Button 90">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mc:AlternateContent xmlns:mc="http://schemas.openxmlformats.org/markup-compatibility/2006">
          <mc:Choice Requires="x14">
            <control shapeId="4187" r:id="rId94" name="Group Box 91">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4188" r:id="rId95" name="Option Button 92">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4189" r:id="rId96" name="Option Button 93">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4190" r:id="rId97" name="Group Box 9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4191" r:id="rId98" name="Option Button 95">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4192" r:id="rId99" name="Option Button 96">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4193" r:id="rId100" name="Group Box 9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4194" r:id="rId101" name="Option Button 98">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4195" r:id="rId102" name="Option Button 99">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4196" r:id="rId103" name="Group Box 10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4197" r:id="rId104" name="Option Button 101">
              <controlPr defaultSize="0" autoFill="0" autoLine="0" autoPict="0">
                <anchor moveWithCells="1">
                  <from>
                    <xdr:col>12</xdr:col>
                    <xdr:colOff>66675</xdr:colOff>
                    <xdr:row>12</xdr:row>
                    <xdr:rowOff>19050</xdr:rowOff>
                  </from>
                  <to>
                    <xdr:col>12</xdr:col>
                    <xdr:colOff>533400</xdr:colOff>
                    <xdr:row>12</xdr:row>
                    <xdr:rowOff>390525</xdr:rowOff>
                  </to>
                </anchor>
              </controlPr>
            </control>
          </mc:Choice>
        </mc:AlternateContent>
        <mc:AlternateContent xmlns:mc="http://schemas.openxmlformats.org/markup-compatibility/2006">
          <mc:Choice Requires="x14">
            <control shapeId="4198" r:id="rId105" name="Option Button 102">
              <controlPr defaultSize="0" autoFill="0" autoLine="0" autoPict="0">
                <anchor moveWithCells="1">
                  <from>
                    <xdr:col>13</xdr:col>
                    <xdr:colOff>57150</xdr:colOff>
                    <xdr:row>12</xdr:row>
                    <xdr:rowOff>28575</xdr:rowOff>
                  </from>
                  <to>
                    <xdr:col>13</xdr:col>
                    <xdr:colOff>533400</xdr:colOff>
                    <xdr:row>12</xdr:row>
                    <xdr:rowOff>400050</xdr:rowOff>
                  </to>
                </anchor>
              </controlPr>
            </control>
          </mc:Choice>
        </mc:AlternateContent>
        <mc:AlternateContent xmlns:mc="http://schemas.openxmlformats.org/markup-compatibility/2006">
          <mc:Choice Requires="x14">
            <control shapeId="4199" r:id="rId106" name="Group Box 10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4200" r:id="rId107" name="Option Button 104">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4201" r:id="rId108" name="Option Button 105">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4202" r:id="rId109" name="Group Box 10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4203" r:id="rId110" name="Option Button 107">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4204" r:id="rId111" name="Option Button 108">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4205" r:id="rId112" name="Group Box 10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4206" r:id="rId113" name="Option Button 110">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4207" r:id="rId114" name="Option Button 111">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4208" r:id="rId115" name="Group Box 112">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4209" r:id="rId116" name="Option Button 113">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4210" r:id="rId117" name="Option Button 114">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4211" r:id="rId118" name="Group Box 115">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4212" r:id="rId119" name="Option Button 116">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4213" r:id="rId120" name="Option Button 117">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4214" r:id="rId121" name="Group Box 118">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4215" r:id="rId122" name="Option Button 119">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4216" r:id="rId123" name="Option Button 120">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B8CD848C23F374E82F1C501FC5202DB" ma:contentTypeVersion="0" ma:contentTypeDescription="Create a new document." ma:contentTypeScope="" ma:versionID="cd50e582d94784a96fe3f6a5afb63be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54E7A1D-D733-4215-B5BA-4564572BE767}">
  <ds:schemaRefs>
    <ds:schemaRef ds:uri="http://schemas.microsoft.com/sharepoint/v3/contenttype/forms"/>
  </ds:schemaRefs>
</ds:datastoreItem>
</file>

<file path=customXml/itemProps2.xml><?xml version="1.0" encoding="utf-8"?>
<ds:datastoreItem xmlns:ds="http://schemas.openxmlformats.org/officeDocument/2006/customXml" ds:itemID="{A06E73D1-1D2F-4165-AE3C-0DA4687C7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A47E3DA-5698-49A4-92EA-B6C4521E51D0}">
  <ds:schemaRefs>
    <ds:schemaRef ds:uri="http://purl.org/dc/dcmitype/"/>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Plan</vt:lpstr>
      <vt:lpstr>Raport_revizuire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Bogdan Moldovan</cp:lastModifiedBy>
  <cp:lastPrinted>2021-11-10T13:52:17Z</cp:lastPrinted>
  <dcterms:created xsi:type="dcterms:W3CDTF">2013-06-27T08:19:59Z</dcterms:created>
  <dcterms:modified xsi:type="dcterms:W3CDTF">2023-02-20T11:28:55Z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0x010100FB8CD848C23F374E82F1C501FC5202DB</vt:lpwstr>
  </property>
</Properties>
</file>