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AcestRegistruDeLucru" defaultThemeVersion="124226"/>
  <mc:AlternateContent xmlns:mc="http://schemas.openxmlformats.org/markup-compatibility/2006">
    <mc:Choice Requires="x15">
      <x15ac:absPath xmlns:x15ac="http://schemas.microsoft.com/office/spreadsheetml/2010/11/ac" url="https://ubbcluj-my.sharepoint.com/personal/gelu_gherghin_ubbcluj_ro/Documents/Planuri_de_Invatamant_2026-2027/Programe_noi/"/>
    </mc:Choice>
  </mc:AlternateContent>
  <xr:revisionPtr revIDLastSave="142" documentId="11_C18A02E03402198C7E1A3CB880AD062A3287A9F5" xr6:coauthVersionLast="47" xr6:coauthVersionMax="47" xr10:uidLastSave="{BAE1E2F1-20D8-4774-95BA-8EDDD60B6E55}"/>
  <bookViews>
    <workbookView xWindow="-120" yWindow="-120" windowWidth="29040" windowHeight="15720" xr2:uid="{00000000-000D-0000-FFFF-FFFF00000000}"/>
  </bookViews>
  <sheets>
    <sheet name="Plan" sheetId="1" r:id="rId1"/>
  </sheets>
  <definedNames>
    <definedName name="_xlnm.Print_Area" localSheetId="0">Plan!$A$1:$T$1033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4" i="1" l="1"/>
  <c r="M164" i="1"/>
  <c r="K164" i="1"/>
  <c r="K163" i="1"/>
  <c r="L163" i="1"/>
  <c r="M163" i="1"/>
  <c r="J163" i="1"/>
  <c r="T163" i="1"/>
  <c r="S163" i="1"/>
  <c r="R163" i="1"/>
  <c r="Q163" i="1"/>
  <c r="P158" i="1"/>
  <c r="N158" i="1"/>
  <c r="P157" i="1"/>
  <c r="N157" i="1"/>
  <c r="P156" i="1"/>
  <c r="N156" i="1"/>
  <c r="P162" i="1"/>
  <c r="N162" i="1"/>
  <c r="P161" i="1"/>
  <c r="N161" i="1"/>
  <c r="P160" i="1"/>
  <c r="N160" i="1"/>
  <c r="P154" i="1"/>
  <c r="N154" i="1"/>
  <c r="P153" i="1"/>
  <c r="N153" i="1"/>
  <c r="P152" i="1"/>
  <c r="N152" i="1"/>
  <c r="P151" i="1"/>
  <c r="N151" i="1"/>
  <c r="P149" i="1"/>
  <c r="N149" i="1"/>
  <c r="P148" i="1"/>
  <c r="N148" i="1"/>
  <c r="P147" i="1"/>
  <c r="N147" i="1"/>
  <c r="P146" i="1"/>
  <c r="N146" i="1"/>
  <c r="P145" i="1"/>
  <c r="N145" i="1"/>
  <c r="O145" i="1" s="1"/>
  <c r="P143" i="1"/>
  <c r="N143" i="1"/>
  <c r="P142" i="1"/>
  <c r="N142" i="1"/>
  <c r="P140" i="1"/>
  <c r="N140" i="1"/>
  <c r="P139" i="1"/>
  <c r="N139" i="1"/>
  <c r="O148" i="1" l="1"/>
  <c r="O162" i="1"/>
  <c r="O146" i="1"/>
  <c r="O160" i="1"/>
  <c r="O147" i="1"/>
  <c r="O161" i="1"/>
  <c r="O140" i="1"/>
  <c r="O151" i="1"/>
  <c r="P164" i="1"/>
  <c r="O142" i="1"/>
  <c r="O152" i="1"/>
  <c r="O153" i="1"/>
  <c r="O143" i="1"/>
  <c r="P163" i="1"/>
  <c r="O139" i="1"/>
  <c r="O156" i="1"/>
  <c r="O154" i="1"/>
  <c r="N163" i="1"/>
  <c r="O149" i="1"/>
  <c r="O157" i="1"/>
  <c r="N164" i="1"/>
  <c r="O158" i="1"/>
  <c r="O163" i="1" l="1"/>
  <c r="O164" i="1"/>
  <c r="T258" i="1" l="1"/>
  <c r="S258" i="1"/>
  <c r="R258" i="1"/>
  <c r="Q258" i="1"/>
  <c r="M258" i="1"/>
  <c r="L258" i="1"/>
  <c r="K258" i="1"/>
  <c r="J258" i="1"/>
  <c r="A258" i="1"/>
  <c r="T260" i="1"/>
  <c r="S260" i="1"/>
  <c r="R260" i="1"/>
  <c r="Q260" i="1"/>
  <c r="M260" i="1"/>
  <c r="L260" i="1"/>
  <c r="K260" i="1"/>
  <c r="J260" i="1"/>
  <c r="A260" i="1"/>
  <c r="T261" i="1"/>
  <c r="S261" i="1"/>
  <c r="R261" i="1"/>
  <c r="Q261" i="1"/>
  <c r="M261" i="1"/>
  <c r="L261" i="1"/>
  <c r="K261" i="1"/>
  <c r="J261" i="1"/>
  <c r="A261" i="1"/>
  <c r="T262" i="1"/>
  <c r="S262" i="1"/>
  <c r="R262" i="1"/>
  <c r="Q262" i="1"/>
  <c r="M262" i="1"/>
  <c r="L262" i="1"/>
  <c r="K262" i="1"/>
  <c r="J262" i="1"/>
  <c r="A262" i="1"/>
  <c r="T259" i="1"/>
  <c r="S259" i="1"/>
  <c r="R259" i="1"/>
  <c r="Q259" i="1"/>
  <c r="M259" i="1"/>
  <c r="L259" i="1"/>
  <c r="K259" i="1"/>
  <c r="J259" i="1"/>
  <c r="A259" i="1"/>
  <c r="T217" i="1" l="1"/>
  <c r="T218" i="1"/>
  <c r="T219" i="1"/>
  <c r="T220" i="1"/>
  <c r="T221" i="1"/>
  <c r="T255" i="1" l="1"/>
  <c r="S255" i="1"/>
  <c r="R255" i="1"/>
  <c r="Q255" i="1"/>
  <c r="M255" i="1"/>
  <c r="L255" i="1"/>
  <c r="K255" i="1"/>
  <c r="J255" i="1"/>
  <c r="A255" i="1"/>
  <c r="T254" i="1"/>
  <c r="S254" i="1"/>
  <c r="R254" i="1"/>
  <c r="Q254" i="1"/>
  <c r="M254" i="1"/>
  <c r="L254" i="1"/>
  <c r="K254" i="1"/>
  <c r="J254" i="1"/>
  <c r="A254" i="1"/>
  <c r="T253" i="1"/>
  <c r="S253" i="1"/>
  <c r="R253" i="1"/>
  <c r="Q253" i="1"/>
  <c r="M253" i="1"/>
  <c r="L253" i="1"/>
  <c r="K253" i="1"/>
  <c r="J253" i="1"/>
  <c r="A253" i="1"/>
  <c r="T252" i="1"/>
  <c r="S252" i="1"/>
  <c r="R252" i="1"/>
  <c r="Q252" i="1"/>
  <c r="M252" i="1"/>
  <c r="L252" i="1"/>
  <c r="K252" i="1"/>
  <c r="J252" i="1"/>
  <c r="A252" i="1"/>
  <c r="T251" i="1"/>
  <c r="S251" i="1"/>
  <c r="R251" i="1"/>
  <c r="Q251" i="1"/>
  <c r="M251" i="1"/>
  <c r="L251" i="1"/>
  <c r="K251" i="1"/>
  <c r="J251" i="1"/>
  <c r="A251" i="1"/>
  <c r="T250" i="1"/>
  <c r="S250" i="1"/>
  <c r="R250" i="1"/>
  <c r="Q250" i="1"/>
  <c r="M250" i="1"/>
  <c r="L250" i="1"/>
  <c r="K250" i="1"/>
  <c r="J250" i="1"/>
  <c r="A250" i="1"/>
  <c r="T249" i="1"/>
  <c r="S249" i="1"/>
  <c r="R249" i="1"/>
  <c r="Q249" i="1"/>
  <c r="M249" i="1"/>
  <c r="L249" i="1"/>
  <c r="K249" i="1"/>
  <c r="J249" i="1"/>
  <c r="A249" i="1"/>
  <c r="T248" i="1"/>
  <c r="S248" i="1"/>
  <c r="R248" i="1"/>
  <c r="Q248" i="1"/>
  <c r="M248" i="1"/>
  <c r="L248" i="1"/>
  <c r="K248" i="1"/>
  <c r="J248" i="1"/>
  <c r="A248" i="1"/>
  <c r="T247" i="1"/>
  <c r="S247" i="1"/>
  <c r="R247" i="1"/>
  <c r="Q247" i="1"/>
  <c r="M247" i="1"/>
  <c r="L247" i="1"/>
  <c r="K247" i="1"/>
  <c r="J247" i="1"/>
  <c r="A247" i="1"/>
  <c r="T246" i="1"/>
  <c r="S246" i="1"/>
  <c r="R246" i="1"/>
  <c r="Q246" i="1"/>
  <c r="M246" i="1"/>
  <c r="L246" i="1"/>
  <c r="K246" i="1"/>
  <c r="J246" i="1"/>
  <c r="A246" i="1"/>
  <c r="K52" i="1"/>
  <c r="P109" i="1" l="1"/>
  <c r="P255" i="1" s="1"/>
  <c r="N109" i="1"/>
  <c r="N255" i="1" s="1"/>
  <c r="P94" i="1"/>
  <c r="N94" i="1"/>
  <c r="P80" i="1"/>
  <c r="N80" i="1"/>
  <c r="P62" i="1"/>
  <c r="N62" i="1"/>
  <c r="O62" i="1" l="1"/>
  <c r="O80" i="1"/>
  <c r="O94" i="1"/>
  <c r="O109" i="1"/>
  <c r="O255" i="1" s="1"/>
  <c r="S1028" i="1"/>
  <c r="R1028" i="1"/>
  <c r="K1028" i="1"/>
  <c r="L1028" i="1"/>
  <c r="M1028" i="1"/>
  <c r="J1028" i="1"/>
  <c r="L185" i="1" l="1"/>
  <c r="M185" i="1"/>
  <c r="K185" i="1"/>
  <c r="T184" i="1"/>
  <c r="S184" i="1"/>
  <c r="K184" i="1"/>
  <c r="L184" i="1"/>
  <c r="M184" i="1"/>
  <c r="J184" i="1"/>
  <c r="U32" i="1" l="1"/>
  <c r="N1026" i="1" l="1"/>
  <c r="P1026" i="1"/>
  <c r="Q1028" i="1"/>
  <c r="K1029" i="1"/>
  <c r="L1029" i="1"/>
  <c r="M1029" i="1"/>
  <c r="O1026" i="1" l="1"/>
  <c r="T270" i="1"/>
  <c r="S270" i="1"/>
  <c r="R270" i="1"/>
  <c r="Q270" i="1"/>
  <c r="M270" i="1"/>
  <c r="L270" i="1"/>
  <c r="K270" i="1"/>
  <c r="J270" i="1"/>
  <c r="A270" i="1"/>
  <c r="T269" i="1"/>
  <c r="S269" i="1"/>
  <c r="R269" i="1"/>
  <c r="Q269" i="1"/>
  <c r="M269" i="1"/>
  <c r="L269" i="1"/>
  <c r="K269" i="1"/>
  <c r="J269" i="1"/>
  <c r="A269" i="1"/>
  <c r="T268" i="1"/>
  <c r="S268" i="1"/>
  <c r="R268" i="1"/>
  <c r="Q268" i="1"/>
  <c r="M268" i="1"/>
  <c r="L268" i="1"/>
  <c r="K268" i="1"/>
  <c r="J268" i="1"/>
  <c r="A268" i="1"/>
  <c r="T267" i="1"/>
  <c r="S267" i="1"/>
  <c r="R267" i="1"/>
  <c r="Q267" i="1"/>
  <c r="M267" i="1"/>
  <c r="L267" i="1"/>
  <c r="K267" i="1"/>
  <c r="J267" i="1"/>
  <c r="A267" i="1"/>
  <c r="O323" i="1" l="1"/>
  <c r="U323" i="1" s="1"/>
  <c r="O318" i="1"/>
  <c r="R184" i="1"/>
  <c r="Q184" i="1"/>
  <c r="P182" i="1" l="1"/>
  <c r="N182" i="1"/>
  <c r="P181" i="1"/>
  <c r="N181" i="1"/>
  <c r="N185" i="1" l="1"/>
  <c r="N184" i="1"/>
  <c r="P185" i="1"/>
  <c r="P184" i="1"/>
  <c r="O181" i="1"/>
  <c r="K186" i="1"/>
  <c r="O182" i="1"/>
  <c r="O184" i="1" l="1"/>
  <c r="O185" i="1"/>
  <c r="N186" i="1" s="1"/>
  <c r="T263" i="1" l="1"/>
  <c r="S263" i="1"/>
  <c r="R263" i="1"/>
  <c r="Q263" i="1"/>
  <c r="M263" i="1"/>
  <c r="L263" i="1"/>
  <c r="K263" i="1"/>
  <c r="J263" i="1"/>
  <c r="A263" i="1"/>
  <c r="T257" i="1"/>
  <c r="S257" i="1"/>
  <c r="R257" i="1"/>
  <c r="Q257" i="1"/>
  <c r="M257" i="1"/>
  <c r="L257" i="1"/>
  <c r="K257" i="1"/>
  <c r="J257" i="1"/>
  <c r="A257" i="1"/>
  <c r="T256" i="1"/>
  <c r="S256" i="1"/>
  <c r="R256" i="1"/>
  <c r="Q256" i="1"/>
  <c r="M256" i="1"/>
  <c r="L256" i="1"/>
  <c r="K256" i="1"/>
  <c r="J256" i="1"/>
  <c r="A256" i="1"/>
  <c r="P69" i="1" l="1"/>
  <c r="N69" i="1"/>
  <c r="P68" i="1"/>
  <c r="N68" i="1"/>
  <c r="O69" i="1" l="1"/>
  <c r="O68" i="1"/>
  <c r="P51" i="1" l="1"/>
  <c r="T287" i="1"/>
  <c r="T286" i="1"/>
  <c r="T285" i="1"/>
  <c r="T284" i="1"/>
  <c r="T266" i="1"/>
  <c r="T245" i="1"/>
  <c r="T244" i="1"/>
  <c r="T243" i="1"/>
  <c r="T242" i="1"/>
  <c r="T241" i="1"/>
  <c r="T240" i="1"/>
  <c r="T239" i="1"/>
  <c r="T224" i="1"/>
  <c r="P128" i="1"/>
  <c r="P270" i="1" s="1"/>
  <c r="P127" i="1"/>
  <c r="P269" i="1" s="1"/>
  <c r="P126" i="1"/>
  <c r="P268" i="1" s="1"/>
  <c r="P125" i="1"/>
  <c r="P267" i="1" s="1"/>
  <c r="P124" i="1"/>
  <c r="S219" i="1"/>
  <c r="R219" i="1"/>
  <c r="Q219" i="1"/>
  <c r="M219" i="1"/>
  <c r="L219" i="1"/>
  <c r="K219" i="1"/>
  <c r="J219" i="1"/>
  <c r="A219" i="1"/>
  <c r="P50" i="1"/>
  <c r="N50" i="1"/>
  <c r="T288" i="1" l="1"/>
  <c r="T271" i="1"/>
  <c r="T264" i="1"/>
  <c r="T222" i="1"/>
  <c r="T225" i="1"/>
  <c r="O50" i="1"/>
  <c r="T100" i="1"/>
  <c r="T129" i="1"/>
  <c r="T115" i="1"/>
  <c r="T86" i="1"/>
  <c r="T70" i="1"/>
  <c r="T52" i="1"/>
  <c r="P1025" i="1"/>
  <c r="N1025" i="1"/>
  <c r="P1022" i="1"/>
  <c r="N1022" i="1"/>
  <c r="P1021" i="1"/>
  <c r="N1021" i="1"/>
  <c r="P1018" i="1"/>
  <c r="N1018" i="1"/>
  <c r="P1013" i="1"/>
  <c r="N1013" i="1"/>
  <c r="P1007" i="1"/>
  <c r="N1007" i="1"/>
  <c r="P1005" i="1"/>
  <c r="N1005" i="1"/>
  <c r="U274" i="1" l="1"/>
  <c r="U228" i="1"/>
  <c r="U290" i="1"/>
  <c r="P1028" i="1"/>
  <c r="N1028" i="1"/>
  <c r="N1029" i="1"/>
  <c r="P1029" i="1"/>
  <c r="K187" i="1"/>
  <c r="T272" i="1"/>
  <c r="T226" i="1"/>
  <c r="K166" i="1"/>
  <c r="O1021" i="1"/>
  <c r="O1022" i="1"/>
  <c r="O1013" i="1"/>
  <c r="K1030" i="1"/>
  <c r="O1005" i="1"/>
  <c r="O1018" i="1"/>
  <c r="O1007" i="1"/>
  <c r="O1025" i="1"/>
  <c r="S52" i="1"/>
  <c r="R52" i="1"/>
  <c r="Q52" i="1"/>
  <c r="S70" i="1"/>
  <c r="R70" i="1"/>
  <c r="Q70" i="1"/>
  <c r="U34" i="1"/>
  <c r="U33" i="1"/>
  <c r="K229" i="1" l="1"/>
  <c r="U230" i="1"/>
  <c r="K275" i="1"/>
  <c r="U276" i="1"/>
  <c r="K291" i="1"/>
  <c r="U292" i="1"/>
  <c r="O1028" i="1"/>
  <c r="O1029" i="1"/>
  <c r="N1030" i="1" s="1"/>
  <c r="U52" i="1"/>
  <c r="U70" i="1"/>
  <c r="A224" i="1"/>
  <c r="U316" i="1" l="1"/>
  <c r="U318" i="1" s="1"/>
  <c r="S287" i="1"/>
  <c r="R287" i="1"/>
  <c r="Q287" i="1"/>
  <c r="M287" i="1"/>
  <c r="L287" i="1"/>
  <c r="K287" i="1"/>
  <c r="J287" i="1"/>
  <c r="A287" i="1"/>
  <c r="S286" i="1"/>
  <c r="R286" i="1"/>
  <c r="Q286" i="1"/>
  <c r="P286" i="1"/>
  <c r="O286" i="1"/>
  <c r="N286" i="1"/>
  <c r="M286" i="1"/>
  <c r="L286" i="1"/>
  <c r="K286" i="1"/>
  <c r="J286" i="1"/>
  <c r="A286" i="1"/>
  <c r="S285" i="1"/>
  <c r="R285" i="1"/>
  <c r="Q285" i="1"/>
  <c r="P285" i="1"/>
  <c r="M285" i="1"/>
  <c r="L285" i="1"/>
  <c r="K285" i="1"/>
  <c r="J285" i="1"/>
  <c r="A285" i="1"/>
  <c r="S284" i="1"/>
  <c r="S288" i="1" s="1"/>
  <c r="R284" i="1"/>
  <c r="R288" i="1" s="1"/>
  <c r="Q284" i="1"/>
  <c r="Q288" i="1" s="1"/>
  <c r="P284" i="1"/>
  <c r="O284" i="1"/>
  <c r="N284" i="1"/>
  <c r="M284" i="1"/>
  <c r="L284" i="1"/>
  <c r="K284" i="1"/>
  <c r="J284" i="1"/>
  <c r="A284" i="1"/>
  <c r="S266" i="1"/>
  <c r="R266" i="1"/>
  <c r="Q266" i="1"/>
  <c r="M266" i="1"/>
  <c r="L266" i="1"/>
  <c r="K266" i="1"/>
  <c r="J266" i="1"/>
  <c r="A266" i="1"/>
  <c r="S245" i="1"/>
  <c r="R245" i="1"/>
  <c r="Q245" i="1"/>
  <c r="M245" i="1"/>
  <c r="L245" i="1"/>
  <c r="K245" i="1"/>
  <c r="J245" i="1"/>
  <c r="A245" i="1"/>
  <c r="S244" i="1"/>
  <c r="R244" i="1"/>
  <c r="Q244" i="1"/>
  <c r="M244" i="1"/>
  <c r="O317" i="1" s="1"/>
  <c r="O319" i="1" s="1"/>
  <c r="L244" i="1"/>
  <c r="K244" i="1"/>
  <c r="J244" i="1"/>
  <c r="A244" i="1"/>
  <c r="S243" i="1"/>
  <c r="R243" i="1"/>
  <c r="Q243" i="1"/>
  <c r="M243" i="1"/>
  <c r="L243" i="1"/>
  <c r="K243" i="1"/>
  <c r="J243" i="1"/>
  <c r="A243" i="1"/>
  <c r="S242" i="1"/>
  <c r="R242" i="1"/>
  <c r="Q242" i="1"/>
  <c r="M242" i="1"/>
  <c r="L242" i="1"/>
  <c r="K242" i="1"/>
  <c r="J242" i="1"/>
  <c r="A242" i="1"/>
  <c r="S241" i="1"/>
  <c r="R241" i="1"/>
  <c r="Q241" i="1"/>
  <c r="M241" i="1"/>
  <c r="L241" i="1"/>
  <c r="K241" i="1"/>
  <c r="J241" i="1"/>
  <c r="A241" i="1"/>
  <c r="S240" i="1"/>
  <c r="R240" i="1"/>
  <c r="Q240" i="1"/>
  <c r="M240" i="1"/>
  <c r="L240" i="1"/>
  <c r="K240" i="1"/>
  <c r="J240" i="1"/>
  <c r="A240" i="1"/>
  <c r="S239" i="1"/>
  <c r="R239" i="1"/>
  <c r="Q239" i="1"/>
  <c r="M239" i="1"/>
  <c r="L239" i="1"/>
  <c r="K239" i="1"/>
  <c r="J239" i="1"/>
  <c r="A239" i="1"/>
  <c r="S224" i="1"/>
  <c r="R224" i="1"/>
  <c r="Q224" i="1"/>
  <c r="M224" i="1"/>
  <c r="L224" i="1"/>
  <c r="K224" i="1"/>
  <c r="J224" i="1"/>
  <c r="K288" i="1" l="1"/>
  <c r="K289" i="1" s="1"/>
  <c r="J288" i="1"/>
  <c r="M288" i="1"/>
  <c r="M289" i="1" s="1"/>
  <c r="L288" i="1"/>
  <c r="L289" i="1" s="1"/>
  <c r="R217" i="1"/>
  <c r="S217" i="1"/>
  <c r="S221" i="1" l="1"/>
  <c r="R221" i="1"/>
  <c r="Q221" i="1"/>
  <c r="M221" i="1"/>
  <c r="L221" i="1"/>
  <c r="K221" i="1"/>
  <c r="J221" i="1"/>
  <c r="A221" i="1"/>
  <c r="S220" i="1"/>
  <c r="R220" i="1"/>
  <c r="Q220" i="1"/>
  <c r="M220" i="1"/>
  <c r="L220" i="1"/>
  <c r="K220" i="1"/>
  <c r="J220" i="1"/>
  <c r="A220" i="1"/>
  <c r="S218" i="1"/>
  <c r="R218" i="1"/>
  <c r="Q218" i="1"/>
  <c r="P218" i="1"/>
  <c r="O218" i="1"/>
  <c r="N218" i="1"/>
  <c r="M218" i="1"/>
  <c r="L218" i="1"/>
  <c r="K218" i="1"/>
  <c r="J218" i="1"/>
  <c r="A218" i="1"/>
  <c r="Q217" i="1" l="1"/>
  <c r="M217" i="1"/>
  <c r="L217" i="1"/>
  <c r="K217" i="1"/>
  <c r="J217" i="1"/>
  <c r="A217" i="1"/>
  <c r="K222" i="1" l="1"/>
  <c r="L222" i="1"/>
  <c r="J222" i="1"/>
  <c r="M222" i="1"/>
  <c r="N47" i="1"/>
  <c r="P47" i="1"/>
  <c r="N51" i="1"/>
  <c r="N285" i="1" s="1"/>
  <c r="S271" i="1"/>
  <c r="R271" i="1"/>
  <c r="Q271" i="1"/>
  <c r="M271" i="1"/>
  <c r="L271" i="1"/>
  <c r="K271" i="1"/>
  <c r="J271" i="1"/>
  <c r="S264" i="1"/>
  <c r="R264" i="1"/>
  <c r="Q264" i="1"/>
  <c r="M264" i="1"/>
  <c r="L264" i="1"/>
  <c r="K264" i="1"/>
  <c r="J264" i="1"/>
  <c r="S225" i="1"/>
  <c r="R225" i="1"/>
  <c r="Q225" i="1"/>
  <c r="M225" i="1"/>
  <c r="L225" i="1"/>
  <c r="K225" i="1"/>
  <c r="J225" i="1"/>
  <c r="J129" i="1"/>
  <c r="U123" i="1" s="1"/>
  <c r="N110" i="1"/>
  <c r="N220" i="1" s="1"/>
  <c r="P110" i="1"/>
  <c r="P220" i="1" s="1"/>
  <c r="N111" i="1"/>
  <c r="N221" i="1" s="1"/>
  <c r="P111" i="1"/>
  <c r="P221" i="1" s="1"/>
  <c r="N112" i="1"/>
  <c r="N256" i="1" s="1"/>
  <c r="P112" i="1"/>
  <c r="P256" i="1" s="1"/>
  <c r="N113" i="1"/>
  <c r="N257" i="1" s="1"/>
  <c r="P113" i="1"/>
  <c r="P257" i="1" s="1"/>
  <c r="N114" i="1"/>
  <c r="N263" i="1" s="1"/>
  <c r="P114" i="1"/>
  <c r="P263" i="1" s="1"/>
  <c r="J115" i="1"/>
  <c r="U109" i="1" s="1"/>
  <c r="K115" i="1"/>
  <c r="L115" i="1"/>
  <c r="M115" i="1"/>
  <c r="Q115" i="1"/>
  <c r="R115" i="1"/>
  <c r="S115" i="1"/>
  <c r="N123" i="1"/>
  <c r="N266" i="1" s="1"/>
  <c r="P123" i="1"/>
  <c r="P266" i="1" s="1"/>
  <c r="N124" i="1"/>
  <c r="N125" i="1"/>
  <c r="N267" i="1" s="1"/>
  <c r="N126" i="1"/>
  <c r="N268" i="1" s="1"/>
  <c r="N127" i="1"/>
  <c r="N269" i="1" s="1"/>
  <c r="N128" i="1"/>
  <c r="N270" i="1" s="1"/>
  <c r="K129" i="1"/>
  <c r="L129" i="1"/>
  <c r="M129" i="1"/>
  <c r="Q129" i="1"/>
  <c r="R129" i="1"/>
  <c r="S129" i="1"/>
  <c r="P65" i="1"/>
  <c r="P243" i="1" s="1"/>
  <c r="N65" i="1"/>
  <c r="N243" i="1" s="1"/>
  <c r="P49" i="1"/>
  <c r="P241" i="1" s="1"/>
  <c r="N49" i="1"/>
  <c r="N241" i="1" s="1"/>
  <c r="S100" i="1"/>
  <c r="R100" i="1"/>
  <c r="Q100" i="1"/>
  <c r="M100" i="1"/>
  <c r="L100" i="1"/>
  <c r="K100" i="1"/>
  <c r="J100" i="1"/>
  <c r="U94" i="1" s="1"/>
  <c r="P99" i="1"/>
  <c r="P253" i="1" s="1"/>
  <c r="N99" i="1"/>
  <c r="N253" i="1" s="1"/>
  <c r="P98" i="1"/>
  <c r="P252" i="1" s="1"/>
  <c r="N98" i="1"/>
  <c r="N252" i="1" s="1"/>
  <c r="P97" i="1"/>
  <c r="P254" i="1" s="1"/>
  <c r="N97" i="1"/>
  <c r="N254" i="1" s="1"/>
  <c r="P96" i="1"/>
  <c r="N96" i="1"/>
  <c r="P95" i="1"/>
  <c r="P250" i="1" s="1"/>
  <c r="N95" i="1"/>
  <c r="N250" i="1" s="1"/>
  <c r="S86" i="1"/>
  <c r="R86" i="1"/>
  <c r="Q86" i="1"/>
  <c r="M86" i="1"/>
  <c r="L86" i="1"/>
  <c r="K86" i="1"/>
  <c r="J86" i="1"/>
  <c r="U80" i="1" s="1"/>
  <c r="P85" i="1"/>
  <c r="P249" i="1" s="1"/>
  <c r="N85" i="1"/>
  <c r="N249" i="1" s="1"/>
  <c r="P84" i="1"/>
  <c r="P248" i="1" s="1"/>
  <c r="N84" i="1"/>
  <c r="N248" i="1" s="1"/>
  <c r="P83" i="1"/>
  <c r="P247" i="1" s="1"/>
  <c r="N83" i="1"/>
  <c r="N247" i="1" s="1"/>
  <c r="P82" i="1"/>
  <c r="P246" i="1" s="1"/>
  <c r="N82" i="1"/>
  <c r="N246" i="1" s="1"/>
  <c r="P81" i="1"/>
  <c r="P219" i="1" s="1"/>
  <c r="N81" i="1"/>
  <c r="N219" i="1" s="1"/>
  <c r="M70" i="1"/>
  <c r="L70" i="1"/>
  <c r="K70" i="1"/>
  <c r="J70" i="1"/>
  <c r="U69" i="1" s="1"/>
  <c r="P67" i="1"/>
  <c r="N67" i="1"/>
  <c r="P66" i="1"/>
  <c r="P244" i="1" s="1"/>
  <c r="N66" i="1"/>
  <c r="N244" i="1" s="1"/>
  <c r="P64" i="1"/>
  <c r="N64" i="1"/>
  <c r="P63" i="1"/>
  <c r="P242" i="1" s="1"/>
  <c r="N63" i="1"/>
  <c r="N242" i="1" s="1"/>
  <c r="N48" i="1"/>
  <c r="N240" i="1" s="1"/>
  <c r="N46" i="1"/>
  <c r="N239" i="1" s="1"/>
  <c r="N45" i="1"/>
  <c r="N44" i="1"/>
  <c r="P48" i="1"/>
  <c r="P240" i="1" s="1"/>
  <c r="P46" i="1"/>
  <c r="P239" i="1" s="1"/>
  <c r="P45" i="1"/>
  <c r="P44" i="1"/>
  <c r="M52" i="1"/>
  <c r="L52" i="1"/>
  <c r="J52" i="1"/>
  <c r="U51" i="1" s="1"/>
  <c r="P260" i="1" l="1"/>
  <c r="P258" i="1"/>
  <c r="N260" i="1"/>
  <c r="N258" i="1"/>
  <c r="P262" i="1"/>
  <c r="P261" i="1"/>
  <c r="N262" i="1"/>
  <c r="N261" i="1"/>
  <c r="N251" i="1"/>
  <c r="N259" i="1"/>
  <c r="P251" i="1"/>
  <c r="P259" i="1"/>
  <c r="J303" i="1"/>
  <c r="H334" i="1"/>
  <c r="H333" i="1"/>
  <c r="R302" i="1"/>
  <c r="R304" i="1" s="1"/>
  <c r="T302" i="1"/>
  <c r="T304" i="1" s="1"/>
  <c r="S302" i="1"/>
  <c r="S304" i="1" s="1"/>
  <c r="O51" i="1"/>
  <c r="O285" i="1" s="1"/>
  <c r="N52" i="1"/>
  <c r="O82" i="1"/>
  <c r="O246" i="1" s="1"/>
  <c r="P86" i="1"/>
  <c r="P115" i="1"/>
  <c r="O83" i="1"/>
  <c r="O247" i="1" s="1"/>
  <c r="O85" i="1"/>
  <c r="O249" i="1" s="1"/>
  <c r="N115" i="1"/>
  <c r="O6" i="1" s="1"/>
  <c r="U7" i="1" s="1"/>
  <c r="U86" i="1"/>
  <c r="O65" i="1"/>
  <c r="O243" i="1" s="1"/>
  <c r="O112" i="1"/>
  <c r="O256" i="1" s="1"/>
  <c r="O63" i="1"/>
  <c r="O242" i="1" s="1"/>
  <c r="O64" i="1"/>
  <c r="O67" i="1"/>
  <c r="N86" i="1"/>
  <c r="O5" i="1" s="1"/>
  <c r="U5" i="1" s="1"/>
  <c r="U129" i="1"/>
  <c r="U115" i="1"/>
  <c r="U100" i="1"/>
  <c r="L272" i="1"/>
  <c r="M273" i="1"/>
  <c r="R272" i="1"/>
  <c r="N271" i="1"/>
  <c r="N245" i="1"/>
  <c r="N287" i="1"/>
  <c r="N288" i="1" s="1"/>
  <c r="N289" i="1" s="1"/>
  <c r="N224" i="1"/>
  <c r="N225" i="1" s="1"/>
  <c r="N217" i="1"/>
  <c r="P70" i="1"/>
  <c r="O95" i="1"/>
  <c r="O250" i="1" s="1"/>
  <c r="O97" i="1"/>
  <c r="O254" i="1" s="1"/>
  <c r="O99" i="1"/>
  <c r="O253" i="1" s="1"/>
  <c r="O126" i="1"/>
  <c r="O268" i="1" s="1"/>
  <c r="O125" i="1"/>
  <c r="O267" i="1" s="1"/>
  <c r="O124" i="1"/>
  <c r="O114" i="1"/>
  <c r="O263" i="1" s="1"/>
  <c r="P271" i="1"/>
  <c r="P245" i="1"/>
  <c r="P287" i="1"/>
  <c r="P288" i="1" s="1"/>
  <c r="P289" i="1" s="1"/>
  <c r="P224" i="1"/>
  <c r="P225" i="1" s="1"/>
  <c r="P217" i="1"/>
  <c r="O47" i="1"/>
  <c r="O49" i="1"/>
  <c r="O241" i="1" s="1"/>
  <c r="O44" i="1"/>
  <c r="O48" i="1"/>
  <c r="O240" i="1" s="1"/>
  <c r="J272" i="1"/>
  <c r="L273" i="1"/>
  <c r="Q272" i="1"/>
  <c r="S272" i="1"/>
  <c r="M226" i="1"/>
  <c r="K226" i="1"/>
  <c r="R222" i="1"/>
  <c r="R226" i="1" s="1"/>
  <c r="L226" i="1"/>
  <c r="Q222" i="1"/>
  <c r="Q226" i="1" s="1"/>
  <c r="S222" i="1"/>
  <c r="S226" i="1" s="1"/>
  <c r="O46" i="1"/>
  <c r="O239" i="1" s="1"/>
  <c r="P129" i="1"/>
  <c r="N100" i="1"/>
  <c r="P52" i="1"/>
  <c r="O45" i="1"/>
  <c r="N70" i="1"/>
  <c r="R4" i="1" s="1"/>
  <c r="U4" i="1" s="1"/>
  <c r="O66" i="1"/>
  <c r="O244" i="1" s="1"/>
  <c r="O81" i="1"/>
  <c r="O219" i="1" s="1"/>
  <c r="O84" i="1"/>
  <c r="O248" i="1" s="1"/>
  <c r="O96" i="1"/>
  <c r="O98" i="1"/>
  <c r="O252" i="1" s="1"/>
  <c r="O128" i="1"/>
  <c r="O270" i="1" s="1"/>
  <c r="O127" i="1"/>
  <c r="O269" i="1" s="1"/>
  <c r="N129" i="1"/>
  <c r="R6" i="1" s="1"/>
  <c r="U8" i="1" s="1"/>
  <c r="O113" i="1"/>
  <c r="O257" i="1" s="1"/>
  <c r="O111" i="1"/>
  <c r="O221" i="1" s="1"/>
  <c r="O110" i="1"/>
  <c r="O220" i="1" s="1"/>
  <c r="K165" i="1"/>
  <c r="P100" i="1"/>
  <c r="O123" i="1"/>
  <c r="O266" i="1" s="1"/>
  <c r="M272" i="1"/>
  <c r="K273" i="1"/>
  <c r="K272" i="1"/>
  <c r="O260" i="1" l="1"/>
  <c r="O258" i="1"/>
  <c r="O262" i="1"/>
  <c r="O261" i="1"/>
  <c r="N264" i="1"/>
  <c r="N273" i="1" s="1"/>
  <c r="O251" i="1"/>
  <c r="O259" i="1"/>
  <c r="P264" i="1"/>
  <c r="P273" i="1" s="1"/>
  <c r="U333" i="1"/>
  <c r="L303" i="1"/>
  <c r="D329" i="1"/>
  <c r="U329" i="1" s="1"/>
  <c r="D327" i="1"/>
  <c r="U327" i="1" s="1"/>
  <c r="H335" i="1"/>
  <c r="D328" i="1"/>
  <c r="U328" i="1" s="1"/>
  <c r="N222" i="1"/>
  <c r="N226" i="1" s="1"/>
  <c r="P222" i="1"/>
  <c r="P227" i="1" s="1"/>
  <c r="K290" i="1"/>
  <c r="H303" i="1"/>
  <c r="J302" i="1"/>
  <c r="J304" i="1" s="1"/>
  <c r="O4" i="1"/>
  <c r="K188" i="1"/>
  <c r="R5" i="1"/>
  <c r="U6" i="1" s="1"/>
  <c r="K167" i="1"/>
  <c r="J226" i="1"/>
  <c r="K274" i="1"/>
  <c r="K227" i="1"/>
  <c r="O287" i="1"/>
  <c r="O288" i="1" s="1"/>
  <c r="O289" i="1" s="1"/>
  <c r="O271" i="1"/>
  <c r="O245" i="1"/>
  <c r="O224" i="1"/>
  <c r="O225" i="1" s="1"/>
  <c r="O217" i="1"/>
  <c r="M227" i="1"/>
  <c r="O129" i="1"/>
  <c r="L227" i="1"/>
  <c r="O70" i="1"/>
  <c r="O115" i="1"/>
  <c r="O52" i="1"/>
  <c r="O100" i="1"/>
  <c r="O86" i="1"/>
  <c r="U3" i="1" l="1"/>
  <c r="U10" i="1"/>
  <c r="N272" i="1"/>
  <c r="P272" i="1"/>
  <c r="O264" i="1"/>
  <c r="O273" i="1" s="1"/>
  <c r="N274" i="1" s="1"/>
  <c r="O311" i="1" s="1"/>
  <c r="O222" i="1"/>
  <c r="O227" i="1" s="1"/>
  <c r="N303" i="1"/>
  <c r="U303" i="1" s="1"/>
  <c r="K292" i="1"/>
  <c r="K312" i="1" s="1"/>
  <c r="V312" i="1" s="1"/>
  <c r="I312" i="1"/>
  <c r="K276" i="1"/>
  <c r="K311" i="1" s="1"/>
  <c r="V311" i="1" s="1"/>
  <c r="I311" i="1"/>
  <c r="L302" i="1"/>
  <c r="L304" i="1" s="1"/>
  <c r="U304" i="1" s="1"/>
  <c r="H302" i="1"/>
  <c r="N165" i="1"/>
  <c r="K228" i="1"/>
  <c r="I310" i="1" s="1"/>
  <c r="P226" i="1"/>
  <c r="N290" i="1"/>
  <c r="O312" i="1" s="1"/>
  <c r="N227" i="1"/>
  <c r="O272" i="1" l="1"/>
  <c r="I313" i="1"/>
  <c r="U306" i="1" s="1"/>
  <c r="N302" i="1"/>
  <c r="N304" i="1" s="1"/>
  <c r="K230" i="1"/>
  <c r="H304" i="1"/>
  <c r="P303" i="1" s="1"/>
  <c r="N228" i="1"/>
  <c r="O226" i="1"/>
  <c r="U317" i="1" l="1"/>
  <c r="U319" i="1" s="1"/>
  <c r="K310" i="1"/>
  <c r="K313" i="1" s="1"/>
  <c r="O310" i="1"/>
  <c r="P302" i="1"/>
  <c r="P304" i="1" s="1"/>
  <c r="V310" i="1" l="1"/>
  <c r="O313" i="1"/>
  <c r="U307" i="1" s="1"/>
  <c r="R312" i="1" l="1"/>
  <c r="R311" i="1"/>
  <c r="R310" i="1"/>
  <c r="R313" i="1" l="1"/>
</calcChain>
</file>

<file path=xl/sharedStrings.xml><?xml version="1.0" encoding="utf-8"?>
<sst xmlns="http://schemas.openxmlformats.org/spreadsheetml/2006/main" count="1453" uniqueCount="712">
  <si>
    <t>I. CERINŢE PENTRU OBŢINEREA DIPLOMEI DE LICENŢĂ</t>
  </si>
  <si>
    <t>180 de credite din care:</t>
  </si>
  <si>
    <t>Activităţi didactice</t>
  </si>
  <si>
    <t>Sesiune de examene</t>
  </si>
  <si>
    <t>Vacanţă</t>
  </si>
  <si>
    <t>Sem I</t>
  </si>
  <si>
    <t>Sem II</t>
  </si>
  <si>
    <t>I</t>
  </si>
  <si>
    <t>V</t>
  </si>
  <si>
    <t>R</t>
  </si>
  <si>
    <t>Stagii de practică</t>
  </si>
  <si>
    <t xml:space="preserve">iarna </t>
  </si>
  <si>
    <t>prim</t>
  </si>
  <si>
    <t>vara</t>
  </si>
  <si>
    <t>Anul I</t>
  </si>
  <si>
    <t>Anul II</t>
  </si>
  <si>
    <t>Anul III</t>
  </si>
  <si>
    <t>II. DESFĂŞURAREA STUDIILOR (în număr de săptămani)</t>
  </si>
  <si>
    <r>
      <t xml:space="preserve">Durata studiilor: </t>
    </r>
    <r>
      <rPr>
        <b/>
        <sz val="10"/>
        <color indexed="8"/>
        <rFont val="Times New Roman"/>
        <family val="1"/>
      </rPr>
      <t>6 semestre</t>
    </r>
  </si>
  <si>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</si>
  <si>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</si>
  <si>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</si>
  <si>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</si>
  <si>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</si>
  <si>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</si>
  <si>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</si>
  <si>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</si>
  <si>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</si>
  <si>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</si>
  <si>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</si>
  <si>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</si>
  <si>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</si>
  <si>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</si>
  <si>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</si>
  <si>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</si>
  <si>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</si>
  <si>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</si>
  <si>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</si>
  <si>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</si>
  <si>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</si>
  <si>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</si>
  <si>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</si>
  <si>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</si>
  <si>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</si>
  <si>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</si>
  <si>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ANUL III, SEMESTRUL 5</t>
  </si>
  <si>
    <t>ANUL III, SEMESTRUL 6</t>
  </si>
  <si>
    <t>%</t>
  </si>
  <si>
    <t xml:space="preserve">TOTAL ORE FIZICE / TOTAL ORE ALOCATE STUDIULUI </t>
  </si>
  <si>
    <t>An I, Semestrul 1</t>
  </si>
  <si>
    <t>An I, Semestrul 2</t>
  </si>
  <si>
    <t>An II, Semestrul 3</t>
  </si>
  <si>
    <t>An II, Semestrul 4</t>
  </si>
  <si>
    <t>An III, Semestrul 5</t>
  </si>
  <si>
    <t>An III, Semestrul 6</t>
  </si>
  <si>
    <t>Semestrele 1 - 5 (14 săptămâni)</t>
  </si>
  <si>
    <t>DISCIPLINE</t>
  </si>
  <si>
    <t>OBLIGATORII</t>
  </si>
  <si>
    <t>OPȚIONALE</t>
  </si>
  <si>
    <t>ORE FIZICE</t>
  </si>
  <si>
    <t>ORE ALOCATE STUDIULUI</t>
  </si>
  <si>
    <t>NR. DE CREDITE</t>
  </si>
  <si>
    <t>AN I</t>
  </si>
  <si>
    <t>AN II</t>
  </si>
  <si>
    <t>AN III</t>
  </si>
  <si>
    <t>Semestrul 6 (12 săptămâni)</t>
  </si>
  <si>
    <t>Semestrul  6 (12 săptămâni)</t>
  </si>
  <si>
    <t>BILANȚ GENERAL</t>
  </si>
  <si>
    <t>Și</t>
  </si>
  <si>
    <t xml:space="preserve">TOTAL CREDITE / ORE PE SĂPTĂMÂNĂ / EVALUĂRI </t>
  </si>
  <si>
    <t>VDP 1101</t>
  </si>
  <si>
    <t>VDP 1202</t>
  </si>
  <si>
    <t>VDP 2303</t>
  </si>
  <si>
    <t>VDP 2404</t>
  </si>
  <si>
    <t>VDP 3505</t>
  </si>
  <si>
    <t>VDP 3506</t>
  </si>
  <si>
    <t>VDP 3607</t>
  </si>
  <si>
    <t>VDP 3608</t>
  </si>
  <si>
    <t>DPPF</t>
  </si>
  <si>
    <t>DPDPS</t>
  </si>
  <si>
    <t>YLU0011</t>
  </si>
  <si>
    <t>YLU0012</t>
  </si>
  <si>
    <t>UNIVERSITATEA BABEŞ-BOLYAI CLUJ-NAPOCA</t>
  </si>
  <si>
    <r>
      <rPr>
        <b/>
        <sz val="10"/>
        <color indexed="8"/>
        <rFont val="Times New Roman"/>
        <family val="1"/>
      </rPr>
      <t>4</t>
    </r>
    <r>
      <rPr>
        <sz val="10"/>
        <color indexed="8"/>
        <rFont val="Times New Roman"/>
        <family val="1"/>
      </rPr>
      <t xml:space="preserve"> credite pentru disciplina Educație fizică</t>
    </r>
  </si>
  <si>
    <t>PROCENT DIN NUMĂRUL TOTAL DE DISCIPLINE</t>
  </si>
  <si>
    <t xml:space="preserve">PROCENT DIN NUMĂRUL TOTAL DE ORE FIZICE </t>
  </si>
  <si>
    <t>*</t>
  </si>
  <si>
    <t xml:space="preserve"> </t>
  </si>
  <si>
    <t>DPPF – Discipline de pregătire psihopedagogică fundamentală (obligatorii)                      DPDPS – Discipline de pregătire didactică şi practică de specialitate (obligatorii)</t>
  </si>
  <si>
    <t xml:space="preserve">Procent total discipline </t>
  </si>
  <si>
    <t>Procent total ore fizie</t>
  </si>
  <si>
    <t>ÎN TOATE TABELELE DIN ACEASTĂ MACHETĂ, TREBUIE SĂ INTRODUCEȚI  CONȚINUT NUMAI ÎN CELULELE MARCATE CU GALBEN. 
NICIO CELULĂ GALBENA NU TREBUIE SĂ RĂMÂNĂ  NECOMPLETATĂ.</t>
  </si>
  <si>
    <t>**</t>
  </si>
  <si>
    <t>**LLU0012, Limba engleză - curs practic limbaj specializat; LLU0022, Limba franceză - curs practic limbaj specializat; LLU0032, Limba germană - curs practic limbaj specializat; LLU0042, Limba italiană - curs practic limbaj specializat; LLU0052 - Limba spaniolă - curs practic limbaj specializat; LLU0062 - Limba rusă - curs practic limbaj specializat.</t>
  </si>
  <si>
    <t>*LLU0011, Limba engleză - curs practic limbaj specializat; LLU0021, Limba franceză - curs practic limbaj specializat; LLU0031, Limba germană - curs practic limbaj specializat; LLU0041, Limba italiană - curs practic limbaj specializat; LLU0051 - Limba spaniolă - curs practic limbaj specializat; LLU0061 - Limba rusă - curs practic limbaj specializat.</t>
  </si>
  <si>
    <t>În contul a cel mult 3 discipline opţionale, studentul are dreptul să aleagă 3 discipline de la alte specializări ale facultăţilor din Universitatea Babeş-Bolyai, respectând condiționările din planurile de învățământ ale respectivelor specializări.</t>
  </si>
  <si>
    <t xml:space="preserve">Psihologia educaţiei / Educational psychology </t>
  </si>
  <si>
    <t>Instruire asistată de calculator / Computer assisted training</t>
  </si>
  <si>
    <t>Practică pedagogică  în învăţământul preuniversitar obligatoriu (1) / Pre-service teaching practice in compulsory education (1)</t>
  </si>
  <si>
    <t>Practică pedagogică  în învăţământul preuniversitar obligatoriu (2) / Pre-service teaching practice in compulsory education (2)</t>
  </si>
  <si>
    <t xml:space="preserve">Managementul clasei de elevi / Classroom management </t>
  </si>
  <si>
    <t>Examen de absolvire Nivel I / Graduation exam Level I</t>
  </si>
  <si>
    <t xml:space="preserve">MODUL PEDAGOGIC PENTRU PROGRAMELE ÎN LIMBA ROMÂNĂ ȘI ÎN LIMBA ENGLEZĂ
Dacă programul este predat în limba română, ștergeți următoarele două pagini aferente Modulului Pedagogic în limba maghiară și în limba germană
Alegeți o didactică în semestrul 4, din lista primită împreună cu macheta </t>
  </si>
  <si>
    <t>1.</t>
  </si>
  <si>
    <t>2.</t>
  </si>
  <si>
    <t>4.</t>
  </si>
  <si>
    <t>Pentru a ocupa posturi didactice în învăţământul preuniversitar obligatoriu, absolvenţii de studii universitare trebuie să finalizeze programul de studii psihopedagogice de minimum 30 de credite transferabile oferit de către Departamentul pentru Pregătirea Personalului Didactic (DPPD) şi să posede Certificat de absolvire a DPPD, Nivelul I.</t>
  </si>
  <si>
    <t>FAU000X</t>
  </si>
  <si>
    <t>FEU000X</t>
  </si>
  <si>
    <t>Semestrul 1 / Semestrul 2 / Semestrul 3 / Semestrul 4 / Semestrul 5 / Semestrul 6</t>
  </si>
  <si>
    <t>TOTAL CREDITE / ORE PE SĂPTĂMÂNĂ / EVALUĂRI / DISCIPLINE</t>
  </si>
  <si>
    <t xml:space="preserve">TOTAL CREDITE / ORE PE SĂPTĂMÂNĂ / EVALUĂRI / DISCIPLINE </t>
  </si>
  <si>
    <t>Pedagogie I / Pedagogy I:
- Fundamentele pedagogiei / Fundamentals of pedagogy 
- Teoria și metodologia curriculumului /Curriculum theory and methodology</t>
  </si>
  <si>
    <t>Pedagogie II / Pedagogy II:
- Teoria și metodologia instruirii / Instruction theory and methodology 
- Teoria și metodologia evaluării / Evaluation theory and methodology</t>
  </si>
  <si>
    <t>Fundamente de antreprenoriat / Fundamentals of Entrepreneurship</t>
  </si>
  <si>
    <t>Limba străină 1 / Foreign Language 1</t>
  </si>
  <si>
    <t>Limba străină 2 / Foreign Language 2</t>
  </si>
  <si>
    <t>Educație fizică 1 / Physical education 1</t>
  </si>
  <si>
    <t xml:space="preserve">Fundamente de educație umanistă (Teoria argumentării) / Fundamentals of humanities (Argumentation theory) </t>
  </si>
  <si>
    <t>Educație fizică 2 / Physical education 2</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</si>
  <si>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</si>
  <si>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BILANȚ PE TIPURI DE DISCIPLINE</t>
  </si>
  <si>
    <t>DF</t>
  </si>
  <si>
    <t>DS</t>
  </si>
  <si>
    <t>TIP DISCIPLINĂ</t>
  </si>
  <si>
    <t>NR. ORE FIZICE</t>
  </si>
  <si>
    <t>TOTAL ORE PRACTICĂ</t>
  </si>
  <si>
    <t>PROCENT
 ORE FIZICE</t>
  </si>
  <si>
    <t>NR. TOTAL
 ORE</t>
  </si>
  <si>
    <t>PROCENT
 TOTAL ORE</t>
  </si>
  <si>
    <t>DISCIPLINE COMPLEMENTARE (DC)</t>
  </si>
  <si>
    <t>DISCIPLINE COMPLEMENTARE</t>
  </si>
  <si>
    <t>ORE DE PRACTICĂ</t>
  </si>
  <si>
    <t>22 - 28</t>
  </si>
  <si>
    <t>24 - 28</t>
  </si>
  <si>
    <t>Nr. crt.</t>
  </si>
  <si>
    <t>Domeniile de studii universitare</t>
  </si>
  <si>
    <t>20- 28</t>
  </si>
  <si>
    <r>
      <t xml:space="preserve">Numărul mediu de ore de activități didactice din planul de învățământ se încadrează între </t>
    </r>
    <r>
      <rPr>
        <b/>
        <sz val="10"/>
        <color rgb="FFFF0000"/>
        <rFont val="Times New Roman"/>
        <family val="1"/>
        <charset val="238"/>
      </rPr>
      <t xml:space="preserve">26 – 28 </t>
    </r>
    <r>
      <rPr>
        <sz val="10"/>
        <color rgb="FFFF0000"/>
        <rFont val="Times New Roman"/>
        <family val="1"/>
      </rPr>
      <t xml:space="preserve">ore pe săptămână </t>
    </r>
    <r>
      <rPr>
        <b/>
        <sz val="10"/>
        <color rgb="FFFF0000"/>
        <rFont val="Times New Roman"/>
        <family val="1"/>
        <charset val="238"/>
      </rPr>
      <t>motiv pentru care cheia de verificare este setată la valoare minimă 26. Fac excepție programele de studii universitare încadrate în domeniile de studii universitare prezentate în tabelul următor:</t>
    </r>
  </si>
  <si>
    <r>
      <t xml:space="preserve">Ramurile de știință: </t>
    </r>
    <r>
      <rPr>
        <i/>
        <sz val="10"/>
        <color theme="1"/>
        <rFont val="Times New Roman"/>
        <family val="1"/>
        <charset val="238"/>
      </rPr>
      <t>Ştiințe administrative, Științe juridice, Ştiințe ale comunicării, Sociologie, Ştiințe politice, Științe economice, Știința sportului şi educației fizice, Filosofie, Istorie, Studii culturale, Arte</t>
    </r>
    <r>
      <rPr>
        <sz val="10"/>
        <color theme="1"/>
        <rFont val="Times New Roman"/>
        <family val="1"/>
        <charset val="238"/>
      </rPr>
      <t xml:space="preserve"> (mai puțin domeniul de licență </t>
    </r>
    <r>
      <rPr>
        <i/>
        <sz val="10"/>
        <color theme="1"/>
        <rFont val="Times New Roman"/>
        <family val="1"/>
        <charset val="238"/>
      </rPr>
      <t>Muzică</t>
    </r>
    <r>
      <rPr>
        <sz val="10"/>
        <color theme="1"/>
        <rFont val="Times New Roman"/>
        <family val="1"/>
        <charset val="238"/>
      </rPr>
      <t>)</t>
    </r>
  </si>
  <si>
    <r>
      <t xml:space="preserve">Domeniul de licență </t>
    </r>
    <r>
      <rPr>
        <i/>
        <sz val="10"/>
        <color rgb="FF000000"/>
        <rFont val="Times New Roman"/>
        <family val="1"/>
        <charset val="238"/>
      </rPr>
      <t xml:space="preserve">Muzică </t>
    </r>
  </si>
  <si>
    <r>
      <t>Domeniile de licență: P</t>
    </r>
    <r>
      <rPr>
        <i/>
        <sz val="10"/>
        <color theme="1"/>
        <rFont val="Times New Roman"/>
        <family val="1"/>
        <charset val="238"/>
      </rPr>
      <t>sihologie, Științe ale educației, Limbă și literatură, Limbi moderne aplicate, Teologie</t>
    </r>
  </si>
  <si>
    <r>
      <t xml:space="preserve">Domeniul de licență </t>
    </r>
    <r>
      <rPr>
        <i/>
        <sz val="10"/>
        <color rgb="FF000000"/>
        <rFont val="Times New Roman"/>
        <family val="1"/>
        <charset val="238"/>
      </rPr>
      <t>Sănătate</t>
    </r>
  </si>
  <si>
    <t>PLAN DE ÎNVĂŢĂMÂNT valabil începând din anul universitar 2026-2027</t>
  </si>
  <si>
    <t>CP1</t>
  </si>
  <si>
    <t>CP2</t>
  </si>
  <si>
    <t>CP3</t>
  </si>
  <si>
    <t>CP4</t>
  </si>
  <si>
    <t>CP5</t>
  </si>
  <si>
    <t>CT1</t>
  </si>
  <si>
    <t>CT2</t>
  </si>
  <si>
    <t>CP6</t>
  </si>
  <si>
    <t>https://www.anc.edu.ro/rnc/rncis</t>
  </si>
  <si>
    <r>
      <rPr>
        <b/>
        <sz val="10"/>
        <color rgb="FFFF0000"/>
        <rFont val="Times New Roman"/>
        <family val="1"/>
        <charset val="238"/>
      </rPr>
      <t>DACĂ EXISTĂ</t>
    </r>
    <r>
      <rPr>
        <sz val="10"/>
        <color rgb="FFFF0000"/>
        <rFont val="Times New Roman"/>
        <family val="1"/>
      </rPr>
      <t xml:space="preserve">, adică au fost deja definite, competențele profesionale și competențele transversale </t>
    </r>
    <r>
      <rPr>
        <b/>
        <sz val="10"/>
        <color rgb="FFFF0000"/>
        <rFont val="Times New Roman"/>
        <family val="1"/>
        <charset val="238"/>
      </rPr>
      <t>se preiau din Suplimentul la Diplomă</t>
    </r>
    <r>
      <rPr>
        <sz val="10"/>
        <color rgb="FFFF0000"/>
        <rFont val="Times New Roman"/>
        <family val="1"/>
      </rPr>
      <t xml:space="preserve"> cu care se finalizează programul de studii, ultima versiunea care a fost trimisă Autorității Naționale pentru Calificări (ANC) spre a fi înregistrată în Registrul Național al Calificărilor din Învățământul Superior (RNCIS). </t>
    </r>
    <r>
      <rPr>
        <b/>
        <sz val="10"/>
        <color rgb="FFFF0000"/>
        <rFont val="Times New Roman"/>
        <family val="1"/>
        <charset val="238"/>
      </rPr>
      <t xml:space="preserve">Suplimentul la Diplomă se găsește la secretariatul facultății/departamentului și în RNCIS. </t>
    </r>
  </si>
  <si>
    <t>Abilități academice specifice = Aptitudini (în Standarde)</t>
  </si>
  <si>
    <r>
      <t xml:space="preserve">COMPETENȚE PROFESIONALE 
</t>
    </r>
    <r>
      <rPr>
        <b/>
        <i/>
        <sz val="10"/>
        <color rgb="FF000000"/>
        <rFont val="Times New Roman"/>
        <family val="1"/>
        <charset val="238"/>
      </rPr>
      <t>PROFESSIONAL COMPETENCES</t>
    </r>
  </si>
  <si>
    <r>
      <t xml:space="preserve">COMPETENȚE TRANSVERSALE
</t>
    </r>
    <r>
      <rPr>
        <b/>
        <i/>
        <sz val="10"/>
        <color rgb="FF000000"/>
        <rFont val="Times New Roman"/>
        <family val="1"/>
        <charset val="238"/>
      </rPr>
      <t xml:space="preserve"> TRANSVERSAL COMPETENCES</t>
    </r>
  </si>
  <si>
    <r>
      <t xml:space="preserve">REZULTATELE ÎNVĂȚĂRII SE VOR COMPLETA ÎN LIMBA ROMÂNĂ ȘI LIMBA ENGLEZĂ, VERSIUNEA ÎN LIMBA  ENGLEZĂ FIIND SCRISĂ FOLOSIND CARACTERE </t>
    </r>
    <r>
      <rPr>
        <b/>
        <i/>
        <sz val="10"/>
        <color rgb="FFFF0000"/>
        <rFont val="Times New Roman"/>
        <family val="1"/>
        <charset val="238"/>
      </rPr>
      <t>CURSIVE</t>
    </r>
    <r>
      <rPr>
        <b/>
        <sz val="10"/>
        <color rgb="FFFF0000"/>
        <rFont val="Times New Roman"/>
        <family val="1"/>
        <charset val="238"/>
      </rPr>
      <t xml:space="preserve"> </t>
    </r>
  </si>
  <si>
    <t>Standardul ARCIS prevede că:</t>
  </si>
  <si>
    <t>Printre rezultatele învățării aferente DC se vor include unele care au în vedere formarea cunoștințelor și abilităților de comunicare cel puțin într-o limbă străină, specifice programului de studii universitare de licență evaluat.</t>
  </si>
  <si>
    <t>Codul comp.</t>
  </si>
  <si>
    <r>
      <rPr>
        <b/>
        <sz val="10"/>
        <color rgb="FF000000"/>
        <rFont val="Times New Roman"/>
        <family val="1"/>
        <charset val="238"/>
      </rPr>
      <t>Cunoștințe și înțelegere</t>
    </r>
    <r>
      <rPr>
        <b/>
        <i/>
        <sz val="10"/>
        <color indexed="8"/>
        <rFont val="Times New Roman"/>
        <family val="1"/>
        <charset val="238"/>
      </rPr>
      <t xml:space="preserve">
Knowledge and understanding</t>
    </r>
  </si>
  <si>
    <t>VII. TABELUL DISCIPLINELOR</t>
  </si>
  <si>
    <t>ANEXA 1 - STRUCTURA PLANULUI DE ÎNVĂȚĂMÂNT PE TIPURI DE DISCIPLINE</t>
  </si>
  <si>
    <t>ANEXA 2 - BILANȚURI ȘI STATISTICI</t>
  </si>
  <si>
    <t>Eticheta generală pentru Dezvoltare durabilă</t>
  </si>
  <si>
    <t xml:space="preserve">https://green.ubbcluj.ro/procedura-de-aplicare-a-etichetelor-odd </t>
  </si>
  <si>
    <t>ETICHETE ODD (OBIECTIVE DE DEZVOLTARE DURABILĂ / SUSTAINABLE DEVELOPMENT GOALS)</t>
  </si>
  <si>
    <t>PROGRAM DE STUDII PSIHOPEDAGOGICE  - Nivelul I: 30 de credite ECTS  + 5 credite ECTS aferente examenului de absolvire</t>
  </si>
  <si>
    <t>ANEXA 4 - COMPETENȚELE OFERITE DE PROGRAM</t>
  </si>
  <si>
    <t>REZULTATELE ÎNVĂȚĂRII SPECIFICE PROGRAMULUI DE STUDII</t>
  </si>
  <si>
    <t>COMPETENȚE DOBÂNDITE ÎN URMA ABSOLVIRII PROGRAMULU DE STUDII</t>
  </si>
  <si>
    <t>ANEXA 5 - REZULTATELE ÎNVĂȚĂRII</t>
  </si>
  <si>
    <t xml:space="preserve">ANEXA 6 - PROGRAM DE STUDII PSIHOPEDAGOGICE </t>
  </si>
  <si>
    <t>ANEXA 3 - ETICHETE OBIECTIVE DE DEZVOLTARE DURABILĂ</t>
  </si>
  <si>
    <t>NUMĂRUL ORELOR DESTINATE ELABORĂRII LUCRĂRII DE LICENȚĂ/PROIECTULUI DE DIPLOMĂ:</t>
  </si>
  <si>
    <r>
      <rPr>
        <b/>
        <sz val="10"/>
        <color rgb="FF000000"/>
        <rFont val="Times New Roman"/>
        <family val="1"/>
        <charset val="238"/>
      </rPr>
      <t>Abilități academice specifice</t>
    </r>
    <r>
      <rPr>
        <b/>
        <i/>
        <sz val="10"/>
        <color indexed="8"/>
        <rFont val="Times New Roman"/>
        <family val="1"/>
        <charset val="238"/>
      </rPr>
      <t xml:space="preserve">
Specific academic skills</t>
    </r>
  </si>
  <si>
    <r>
      <rPr>
        <b/>
        <sz val="10"/>
        <color rgb="FF000000"/>
        <rFont val="Times New Roman"/>
        <family val="1"/>
        <charset val="238"/>
      </rPr>
      <t>Responsabilitate și autonomie</t>
    </r>
    <r>
      <rPr>
        <b/>
        <i/>
        <sz val="10"/>
        <color indexed="8"/>
        <rFont val="Times New Roman"/>
        <family val="1"/>
        <charset val="238"/>
      </rPr>
      <t xml:space="preserve">
Responsibility and autonomy</t>
    </r>
  </si>
  <si>
    <t>Trebuie formulate rezultate ale învățării aferente DF, DS și DC, după cum urmeză:</t>
  </si>
  <si>
    <t>Se stabilește un procent minim de ore de activități didactice la disciplinele cu un caracter opțional, diferențiat pentru domeniile de studii universitare, conform tabelului următor:</t>
  </si>
  <si>
    <t>DISCIPLINE OPȚIONALE (DOP)</t>
  </si>
  <si>
    <t>Proporția minimă de ore alocate DOP</t>
  </si>
  <si>
    <r>
      <t xml:space="preserve">Ramurile de știință: </t>
    </r>
    <r>
      <rPr>
        <i/>
        <sz val="10"/>
        <color rgb="FF000000"/>
        <rFont val="Times New Roman"/>
        <family val="1"/>
        <charset val="238"/>
      </rPr>
      <t xml:space="preserve">medicină veterinară, medicină, medicină dentară și farmacie </t>
    </r>
  </si>
  <si>
    <t>DISCIPLINE DE SPECIALIZARE (DS)</t>
  </si>
  <si>
    <t>DISCIPLINE DE SPECIALIZARE</t>
  </si>
  <si>
    <t>DISCIPLINE FUNDAMENTALE</t>
  </si>
  <si>
    <t>DISCIPLINE FUNDAMENTALE (DF)</t>
  </si>
  <si>
    <r>
      <t xml:space="preserve">Ramurile de știință: </t>
    </r>
    <r>
      <rPr>
        <i/>
        <sz val="10"/>
        <color rgb="FF000000"/>
        <rFont val="Times New Roman"/>
        <family val="1"/>
        <charset val="238"/>
      </rPr>
      <t>științe administrative, științe ale comunicării, sociologie, științe politice, psihologie și științe comportamentale, filologie, filosofie, istorie, teologie, studii culturale</t>
    </r>
  </si>
  <si>
    <r>
      <t xml:space="preserve">Domeniile fundamentale: </t>
    </r>
    <r>
      <rPr>
        <i/>
        <sz val="10"/>
        <color rgb="FF000000"/>
        <rFont val="Times New Roman"/>
        <family val="1"/>
        <charset val="238"/>
      </rPr>
      <t>matematică și științe ale naturii, științe inginerești Ramurile de știință: științe juridice, științe economice, biologie și biochimie, științe militare, informații și ordine publică</t>
    </r>
  </si>
  <si>
    <t>Pentru procentul de disicpline opționale specific domeniului consultați standardul ARACIS 2025 rezumat în tabelul de mai jos:</t>
  </si>
  <si>
    <t>Pentru nr. de ore al domeniului consultați standardul ARACIS 2025 rezumat în tabelul din partea dreaptă:</t>
  </si>
  <si>
    <t>Rezultatele învățării corespunzătoarea Disciplinelor Fundamentale (DF)</t>
  </si>
  <si>
    <t>Rezultatele învățării corespunzătoarea Disciplinelor de Specializare (DS)</t>
  </si>
  <si>
    <t>Rezultatele învățării corespunzătoarea Disciplinelor Complementare (DC)</t>
  </si>
  <si>
    <t>Planul este corect dacă adunând procentele din toate tipurile de discipline  se obține 100%</t>
  </si>
  <si>
    <t>NUMĂR ORE ANUL I</t>
  </si>
  <si>
    <t>NUMĂR ORE ANUL II</t>
  </si>
  <si>
    <t>NUMĂR ORE ANUL III</t>
  </si>
  <si>
    <t>NUMĂR ORE DE CURS</t>
  </si>
  <si>
    <t>NUMĂR ORE DE APLICARE PRACTICĂ</t>
  </si>
  <si>
    <t>NUMĂR ORE DE APLICARE PRACTICĂ / NUMĂR ORE DE CURS</t>
  </si>
  <si>
    <t>NUMĂRUL ORELOR DE PRACTICĂ PENTRU ELABORAREA LUCRĂRII DE LICENȚĂ/DIPLOMĂ:</t>
  </si>
  <si>
    <t>NUMĂRUL ORELOR DE PRACTICĂ (fără practica pentru elaborarea lucrării de licență/diplomă):</t>
  </si>
  <si>
    <r>
      <t>TOTAL ORE ELABORARE LUCRARE DE LICENȚĂ/DIPLOMĂ,</t>
    </r>
    <r>
      <rPr>
        <b/>
        <sz val="10"/>
        <color rgb="FFFF0000"/>
        <rFont val="Times New Roman"/>
        <family val="1"/>
        <charset val="238"/>
      </rPr>
      <t xml:space="preserve"> INCLUSIV ORE DE PRACTICĂ</t>
    </r>
  </si>
  <si>
    <t>Nu se aplică nici o etichetă</t>
  </si>
  <si>
    <r>
      <t xml:space="preserve">Vă rugăm să consultați </t>
    </r>
    <r>
      <rPr>
        <b/>
        <i/>
        <sz val="10"/>
        <color rgb="FF000000"/>
        <rFont val="Times New Roman"/>
        <family val="1"/>
        <charset val="238"/>
      </rPr>
      <t xml:space="preserve">Procedura de aplicare a etichetelor ODD (Obiective de Dezvoltare Durabilă - Sustainable Development Goals) în procesul academic </t>
    </r>
    <r>
      <rPr>
        <sz val="10"/>
        <color rgb="FF000000"/>
        <rFont val="Times New Roman"/>
        <family val="1"/>
        <charset val="238"/>
      </rPr>
      <t>primită împreună cu macheta și disponibilă la link-ul de mai sus.</t>
    </r>
    <r>
      <rPr>
        <b/>
        <sz val="10"/>
        <color rgb="FFFF0000"/>
        <rFont val="Times New Roman"/>
        <family val="1"/>
        <charset val="238"/>
      </rPr>
      <t xml:space="preserve">
Fișa fiecarei discipline din planul de învățământ trebuie să conțină o singură etichetă ODD. În tabelul din stânga (Anexa 3) selectați toate etichetele ODD care se regăsesc în fișele disciplinelor, inclusiv </t>
    </r>
    <r>
      <rPr>
        <b/>
        <i/>
        <sz val="10"/>
        <color rgb="FFFF0000"/>
        <rFont val="Times New Roman"/>
        <family val="1"/>
        <charset val="238"/>
      </rPr>
      <t>Eticheta generală pentru Dezvoltare durabilă</t>
    </r>
    <r>
      <rPr>
        <b/>
        <sz val="10"/>
        <color rgb="FFFF0000"/>
        <rFont val="Times New Roman"/>
        <family val="1"/>
        <charset val="238"/>
      </rPr>
      <t>, dacă este cazul (adică dacă aceasta se regăsește în cel puțin o fișă de disiplină). Selectarea presupune bifarea căsuței aferente opțiunii.
În cazul improbabil (și exclusiv în acest caz)  în care în fișele tuturor disciplinelor din plan s-a bifat "</t>
    </r>
    <r>
      <rPr>
        <b/>
        <i/>
        <sz val="10"/>
        <color rgb="FFFF0000"/>
        <rFont val="Times New Roman"/>
        <family val="1"/>
        <charset val="238"/>
      </rPr>
      <t>Nu se aplică nici o etichetă</t>
    </r>
    <r>
      <rPr>
        <b/>
        <sz val="10"/>
        <color rgb="FFFF0000"/>
        <rFont val="Times New Roman"/>
        <family val="1"/>
        <charset val="238"/>
      </rPr>
      <t>", selectați și în planul de învățământ ultima opțiune: „</t>
    </r>
    <r>
      <rPr>
        <b/>
        <i/>
        <sz val="10"/>
        <color rgb="FFFF0000"/>
        <rFont val="Times New Roman"/>
        <family val="1"/>
        <charset val="238"/>
      </rPr>
      <t>Nu se aplică nici o etichetă</t>
    </r>
    <r>
      <rPr>
        <b/>
        <sz val="10"/>
        <color rgb="FFFF0000"/>
        <rFont val="Times New Roman"/>
        <family val="1"/>
        <charset val="238"/>
      </rPr>
      <t xml:space="preserve">”. Dacă ați selectat această opțiune, nu mai este permisă folosirea etichetelor ODD 1 - 17 sau a </t>
    </r>
    <r>
      <rPr>
        <b/>
        <i/>
        <sz val="10"/>
        <color rgb="FFFF0000"/>
        <rFont val="Times New Roman"/>
        <family val="1"/>
        <charset val="238"/>
      </rPr>
      <t xml:space="preserve">Etichetei generale pentru Dezvoltare durabilă.
</t>
    </r>
    <r>
      <rPr>
        <b/>
        <sz val="10"/>
        <color rgb="FFFF0000"/>
        <rFont val="Times New Roman"/>
        <family val="1"/>
        <charset val="238"/>
      </rPr>
      <t xml:space="preserve">Cu alte cuvinte:
</t>
    </r>
    <r>
      <rPr>
        <b/>
        <i/>
        <sz val="10"/>
        <color rgb="FFFF0000"/>
        <rFont val="Times New Roman"/>
        <family val="1"/>
        <charset val="238"/>
      </rPr>
      <t>Eticheta generală pentru Dezvoltare durabilă</t>
    </r>
    <r>
      <rPr>
        <b/>
        <sz val="10"/>
        <color rgb="FFFF0000"/>
        <rFont val="Times New Roman"/>
        <family val="1"/>
        <charset val="238"/>
      </rPr>
      <t xml:space="preserve"> poate fi folosită alaturi de celelalte etichete ODD (1 - 17) - în funcție de alegerile făcute în fișele disciplinelor.
Selectarea opțiunii „</t>
    </r>
    <r>
      <rPr>
        <b/>
        <i/>
        <sz val="10"/>
        <color rgb="FFFF0000"/>
        <rFont val="Times New Roman"/>
        <family val="1"/>
        <charset val="238"/>
      </rPr>
      <t>Nu se aplică nici o etichetă</t>
    </r>
    <r>
      <rPr>
        <b/>
        <sz val="10"/>
        <color rgb="FFFF0000"/>
        <rFont val="Times New Roman"/>
        <family val="1"/>
        <charset val="238"/>
      </rPr>
      <t xml:space="preserve">” nu este compatibilă cu niciuna dintre celelalte 17+1 opțiuni.
</t>
    </r>
  </si>
  <si>
    <t>CHEIE DE VERIFICARE!</t>
  </si>
  <si>
    <t>ACEST TABEL TREBUIE SĂ CONȚINĂ:</t>
  </si>
  <si>
    <t>Număr minim și maxim de ore</t>
  </si>
  <si>
    <t>RAPORT ORE APLICARE PRACTICĂ/ORE CURS</t>
  </si>
  <si>
    <r>
      <t xml:space="preserve">În cazul programelor din ramurile de știință </t>
    </r>
    <r>
      <rPr>
        <b/>
        <i/>
        <sz val="10"/>
        <color rgb="FFFF0000"/>
        <rFont val="Times New Roman"/>
        <family val="1"/>
        <charset val="238"/>
      </rPr>
      <t>Arte, Știința sportului şi educației fizice, Sănătate</t>
    </r>
    <r>
      <rPr>
        <b/>
        <sz val="10"/>
        <color rgb="FFFF0000"/>
        <rFont val="Times New Roman"/>
        <family val="1"/>
        <charset val="238"/>
      </rPr>
      <t xml:space="preserve"> raportul recomandat este de 2/1</t>
    </r>
  </si>
  <si>
    <t>PRACTICA PENTRU ELABORAREA LUCRĂRII DE DIPLOMĂ ESTE SPECIFICĂ MAI ALES DOMENIILOR INGINEREȘTI</t>
  </si>
  <si>
    <t>Consultați standardul ARACIS pentru verificarea numărului minim al orelor de practică</t>
  </si>
  <si>
    <t>24 - 29</t>
  </si>
  <si>
    <t>ORE PE ANI DE STUDII</t>
  </si>
  <si>
    <r>
      <rPr>
        <b/>
        <sz val="10"/>
        <color rgb="FFFF0000"/>
        <rFont val="Times New Roman"/>
        <family val="1"/>
        <charset val="238"/>
      </rPr>
      <t xml:space="preserve">DACĂ NU EXISTĂ, </t>
    </r>
    <r>
      <rPr>
        <sz val="10"/>
        <color rgb="FFFF0000"/>
        <rFont val="Times New Roman"/>
        <family val="1"/>
        <charset val="238"/>
      </rPr>
      <t xml:space="preserve">adică în suplimentul la diplomă au fost formulate doar rezultate ale învățării, </t>
    </r>
    <r>
      <rPr>
        <b/>
        <sz val="10"/>
        <color rgb="FFFF0000"/>
        <rFont val="Times New Roman"/>
        <family val="1"/>
        <charset val="238"/>
      </rPr>
      <t>atunci competențele trebuie definite acum,</t>
    </r>
    <r>
      <rPr>
        <sz val="10"/>
        <color rgb="FFFF0000"/>
        <rFont val="Times New Roman"/>
        <family val="1"/>
        <charset val="238"/>
      </rPr>
      <t xml:space="preserve"> urmând a fi ulterior trimise la Autoritatea Națională pentru Calificări (ANC), atunci când se face actualizarea datelor din RNCIS. </t>
    </r>
  </si>
  <si>
    <t>Link pentru competențe transversale ESCO</t>
  </si>
  <si>
    <r>
      <t xml:space="preserve">PENTRU DEFINIREA COMPETENȚELOR SE VA UTILIZA CLASIFICARE EUROPEANĂ A APTITUDINILOR/ COMPETENŢELOR, CALIFICĂRILOR ŞI OCUPAŢIILOR </t>
    </r>
    <r>
      <rPr>
        <b/>
        <sz val="11"/>
        <color rgb="FFFF0000"/>
        <rFont val="Times New Roman"/>
        <family val="1"/>
        <charset val="238"/>
      </rPr>
      <t>(ESCO)</t>
    </r>
  </si>
  <si>
    <r>
      <t xml:space="preserve">COMPETENȚELE SE VOR COMPLETA ÎN LIMBA ROMÂNĂ ȘI LIMBA ENGLEZĂ, VERSIUNEA ÎN LIMBA ENGLEZĂ FIIND SCRISĂ FOLOSIND CARACTERE </t>
    </r>
    <r>
      <rPr>
        <b/>
        <i/>
        <sz val="10"/>
        <color rgb="FFFF0000"/>
        <rFont val="Times New Roman"/>
        <family val="1"/>
        <charset val="238"/>
      </rPr>
      <t>CURSIVE</t>
    </r>
    <r>
      <rPr>
        <b/>
        <sz val="10"/>
        <color rgb="FFFF0000"/>
        <rFont val="Times New Roman"/>
        <family val="1"/>
        <charset val="238"/>
      </rPr>
      <t xml:space="preserve"> 
(traducerea se poate face automat în ESCO)</t>
    </r>
  </si>
  <si>
    <t>ULR2101</t>
  </si>
  <si>
    <t>Introducere în administraţia publică / Introduction in public administration</t>
  </si>
  <si>
    <t>ULR2102</t>
  </si>
  <si>
    <t>Sociologie / Sociology</t>
  </si>
  <si>
    <t>ULR2139</t>
  </si>
  <si>
    <t>Competențe digitale / Digital competencies</t>
  </si>
  <si>
    <t>ULR2341</t>
  </si>
  <si>
    <t>E-guvernare / E-government</t>
  </si>
  <si>
    <t>ULR2104</t>
  </si>
  <si>
    <t>Metode și tehnici de cercetare în științele sociale / Research methods and techniques in social sciences</t>
  </si>
  <si>
    <t>ULX2001</t>
  </si>
  <si>
    <t>Curs opțional 1 / Optional 1</t>
  </si>
  <si>
    <t>ULR2205</t>
  </si>
  <si>
    <t>Economie politică / Economics</t>
  </si>
  <si>
    <t>ULR2626</t>
  </si>
  <si>
    <t>Managementul proiectelor în organizatii publice si non-profit / Project management in public and non-profit organizations</t>
  </si>
  <si>
    <t>ULR2535</t>
  </si>
  <si>
    <t>Marketing public / Public marketing</t>
  </si>
  <si>
    <t>ULR2040</t>
  </si>
  <si>
    <t xml:space="preserve">Introducere în domeniul resurselor umane / Introduction to human resources </t>
  </si>
  <si>
    <t>ULR2210</t>
  </si>
  <si>
    <t>Practica profesională 1 / Practicum 1</t>
  </si>
  <si>
    <t>ULX2002</t>
  </si>
  <si>
    <t>Curs opțional 2 / Optional 2</t>
  </si>
  <si>
    <t>ULR2311</t>
  </si>
  <si>
    <t>Drept administrativ / Administrative law</t>
  </si>
  <si>
    <t>ULR2312</t>
  </si>
  <si>
    <t>Finanțe publice / Public finance</t>
  </si>
  <si>
    <t>ULR2041</t>
  </si>
  <si>
    <t xml:space="preserve">Motivare și salarizare / Motivation and payroll </t>
  </si>
  <si>
    <t>ULX2003</t>
  </si>
  <si>
    <t>Curs opțional 3 / Optional 3</t>
  </si>
  <si>
    <t>Curs opțional 4 / Optional 4</t>
  </si>
  <si>
    <t>Curs opțional 5 / Optional 5</t>
  </si>
  <si>
    <t>ULR2042</t>
  </si>
  <si>
    <t xml:space="preserve">Planificare strategică locală / Local strategic planning </t>
  </si>
  <si>
    <t>ULR2416</t>
  </si>
  <si>
    <t>Teorii organizaționale / Organizational theories</t>
  </si>
  <si>
    <t>ULR2043</t>
  </si>
  <si>
    <t xml:space="preserve">Elaborarea cererii de finanțare / Project proposal development </t>
  </si>
  <si>
    <t>ULR2410</t>
  </si>
  <si>
    <t>Practica profesională 2 / Practicum 2</t>
  </si>
  <si>
    <t>ULX2004</t>
  </si>
  <si>
    <t>Curs opțional 6 / Optional 6</t>
  </si>
  <si>
    <t>Curs opțional 7 / Optional 7</t>
  </si>
  <si>
    <t>ULR2519</t>
  </si>
  <si>
    <t>Managementul resurselor umane / Human resources management</t>
  </si>
  <si>
    <t>ULR2520</t>
  </si>
  <si>
    <t>Politici publice / Public policy</t>
  </si>
  <si>
    <t>ULR2521</t>
  </si>
  <si>
    <t>Managementul public / Public management</t>
  </si>
  <si>
    <t>ULR2530</t>
  </si>
  <si>
    <t>Dreptul muncii / Labour law</t>
  </si>
  <si>
    <t>ULR2044</t>
  </si>
  <si>
    <t>Implementarea, monitorizarea, raportarea și controlul proiectelor/ Project implementation, monitoring, reporting and control</t>
  </si>
  <si>
    <t>ULX2005</t>
  </si>
  <si>
    <t>Curs opțional 8 / Optional 8</t>
  </si>
  <si>
    <t>ULR2624</t>
  </si>
  <si>
    <t>Evaluarea programelor și performanțelor  / Program and performance evaluation</t>
  </si>
  <si>
    <t>ULR2625</t>
  </si>
  <si>
    <t>Etică în administraţia publică / Ethics in public administration</t>
  </si>
  <si>
    <t>ULR2045</t>
  </si>
  <si>
    <t xml:space="preserve">Reziliență și burnout / Resilience and burnout </t>
  </si>
  <si>
    <t>ULR2610</t>
  </si>
  <si>
    <t>Practica profesională 3 / Practicum 3</t>
  </si>
  <si>
    <t>ULX2006</t>
  </si>
  <si>
    <t>Curs opțional 9 / Optional 9</t>
  </si>
  <si>
    <t>ULR2674</t>
  </si>
  <si>
    <t>Elaborarea lucrării de licență / Preparation for Bachelor thesys</t>
  </si>
  <si>
    <t>ULR2137</t>
  </si>
  <si>
    <t>Scriere și etică academică / Academic writing and ethics</t>
  </si>
  <si>
    <t>ULRnnnn</t>
  </si>
  <si>
    <t>Curs nenominalizat oferit de alte secţii sau facultăţi / Unnamed course from other specializations</t>
  </si>
  <si>
    <t>Egalitate de gen și șanse pe piața muncii / Gender equality and opportunities on the labor market</t>
  </si>
  <si>
    <t>ULR2522</t>
  </si>
  <si>
    <t>Introducere în studiul organizatiilor neguvernamentale non-profit / Introduction to NGO's study</t>
  </si>
  <si>
    <t>ULR2046</t>
  </si>
  <si>
    <t xml:space="preserve">Atragerea de resurse financiare nerambursabile / Fundraising </t>
  </si>
  <si>
    <t>ULR2047</t>
  </si>
  <si>
    <t>Managementul proiectelor și programelor europene / Management of European Projects and Programs</t>
  </si>
  <si>
    <t>ULR2048</t>
  </si>
  <si>
    <t xml:space="preserve">Planificarea resurselor umane / Human resource planning </t>
  </si>
  <si>
    <t>ULR2049</t>
  </si>
  <si>
    <t>Recrutarea și selecția personalului / Recruitment and selection of personnel</t>
  </si>
  <si>
    <t>ULR2357</t>
  </si>
  <si>
    <t xml:space="preserve">Achiziții publice / Public procurement </t>
  </si>
  <si>
    <t>ULR2050</t>
  </si>
  <si>
    <t>Managementul portofoliului de proiecte și adaptabilitatea în managementul proiectelor / Project Portfolio Management and Adaptability in Project Management</t>
  </si>
  <si>
    <t>ULR2338</t>
  </si>
  <si>
    <t>Politici de organizare administrativ-teritorială / Administrative-territorial organization policies</t>
  </si>
  <si>
    <t>ULR2051</t>
  </si>
  <si>
    <t>Politici și reglementări privind formarea și dezvoltarea profesională / Policies and regulations regarding training and professional development</t>
  </si>
  <si>
    <t>ULR2631</t>
  </si>
  <si>
    <t>Managementul conflictelor și tehnici de negociere / Conflict management and negotiation techniques</t>
  </si>
  <si>
    <t>ULR2632</t>
  </si>
  <si>
    <t>Dezvoltare organizațională și managementul schimbării / Organizational development and change management</t>
  </si>
  <si>
    <t>ULR2052</t>
  </si>
  <si>
    <t>PACHET OPȚIONAL 1 (An I, Semestrul 1)</t>
  </si>
  <si>
    <t>PACHET OPȚIONAL 2 (An I, Semestrul 2)</t>
  </si>
  <si>
    <t>PACHET OPȚIONAL 3 (An II, Semestrul 3)</t>
  </si>
  <si>
    <t>PACHET OPȚIONAL 4 (An II, Semestrul 4)</t>
  </si>
  <si>
    <t>PACHET OPȚIONAL 5 (An III, Semestrul 5)</t>
  </si>
  <si>
    <t>PACHET OPȚIONAL 6 (An III, Semestrul 6)</t>
  </si>
  <si>
    <r>
      <t xml:space="preserve">Programul de studii: </t>
    </r>
    <r>
      <rPr>
        <b/>
        <sz val="10"/>
        <rFont val="Times New Roman"/>
        <family val="1"/>
      </rPr>
      <t>Managementul proiectelor și resurselor umane în sectorul public / Project and human resources management in the public sector</t>
    </r>
  </si>
  <si>
    <t>FACULTATEA DE ȘTIINȚE POLITICE, ADMINISTRATIVE ȘI ALE COMUNICĂRII</t>
  </si>
  <si>
    <r>
      <rPr>
        <b/>
        <sz val="10"/>
        <rFont val="Times New Roman"/>
        <family val="1"/>
      </rPr>
      <t xml:space="preserve">   140 </t>
    </r>
    <r>
      <rPr>
        <sz val="10"/>
        <rFont val="Times New Roman"/>
        <family val="1"/>
      </rPr>
      <t>de credite la disciplinele obligatorii;</t>
    </r>
  </si>
  <si>
    <r>
      <rPr>
        <b/>
        <sz val="10"/>
        <rFont val="Times New Roman"/>
        <family val="1"/>
        <charset val="238"/>
      </rPr>
      <t xml:space="preserve">20 </t>
    </r>
    <r>
      <rPr>
        <sz val="10"/>
        <rFont val="Times New Roman"/>
        <family val="1"/>
        <charset val="238"/>
      </rPr>
      <t xml:space="preserve">de credite la examenul de licenţă </t>
    </r>
  </si>
  <si>
    <t>Sem. 1: Se alege o disciplină (1) din pachetul opțional 1 (ULX2001)</t>
  </si>
  <si>
    <t>Sem. 2: Se alege o disciplină (2) din pachetul opțional 2 (ULX2002)</t>
  </si>
  <si>
    <t>Sem. 4: Se aleg două discipline (6 și 7) din pachetul opțional 4 (ULX2004)</t>
  </si>
  <si>
    <t>Sem. 5: Se alege o disciplină (8) din pachetul opțional 5 (ULX2005)</t>
  </si>
  <si>
    <t xml:space="preserve">Sem. 6: Se alege o disciplină (9) din pachetul opțional 6 (ULX2006) </t>
  </si>
  <si>
    <r>
      <rPr>
        <b/>
        <sz val="10"/>
        <color indexed="8"/>
        <rFont val="Times New Roman"/>
        <family val="1"/>
      </rPr>
      <t xml:space="preserve">VI. UNIVERSITĂŢI DE REFERINŢĂ DIN TOP 500:                              </t>
    </r>
    <r>
      <rPr>
        <sz val="10"/>
        <color indexed="8"/>
        <rFont val="Times New Roman"/>
        <family val="1"/>
      </rPr>
      <t xml:space="preserve">Catholic University Leuven, Fac. of Social Sciences;  
University of Leiden, Department of Public Administration; 
Corvinus University of Budapest, Faculty of Economics, Department of Public Policy and Management. 
</t>
    </r>
  </si>
  <si>
    <r>
      <rPr>
        <b/>
        <sz val="10"/>
        <color indexed="8"/>
        <rFont val="Times New Roman"/>
        <family val="1"/>
      </rPr>
      <t xml:space="preserve">   40</t>
    </r>
    <r>
      <rPr>
        <sz val="10"/>
        <color indexed="8"/>
        <rFont val="Times New Roman"/>
        <family val="1"/>
      </rPr>
      <t xml:space="preserve"> credite la disciplinele opţionale;</t>
    </r>
  </si>
  <si>
    <r>
      <rPr>
        <b/>
        <sz val="10"/>
        <rFont val="Times New Roman"/>
        <family val="1"/>
      </rPr>
      <t>IV. EXAMENUL DE LICENŢĂ</t>
    </r>
    <r>
      <rPr>
        <sz val="10"/>
        <rFont val="Times New Roman"/>
        <family val="1"/>
      </rPr>
      <t xml:space="preserve"> - perioada iunie-iulie (1 săptămână)
Proba 1: Evaluarea cunoştinţelor fundamentale şi de specialitate - </t>
    </r>
    <r>
      <rPr>
        <b/>
        <sz val="10"/>
        <rFont val="Times New Roman"/>
        <family val="1"/>
      </rPr>
      <t>10</t>
    </r>
    <r>
      <rPr>
        <sz val="10"/>
        <rFont val="Times New Roman"/>
        <family val="1"/>
      </rPr>
      <t xml:space="preserve"> credite
Proba 2: Prezentarea şi susţinerea lucrării de licenţă - </t>
    </r>
    <r>
      <rPr>
        <b/>
        <sz val="10"/>
        <rFont val="Times New Roman"/>
        <family val="1"/>
      </rPr>
      <t>10</t>
    </r>
    <r>
      <rPr>
        <sz val="10"/>
        <rFont val="Times New Roman"/>
        <family val="1"/>
      </rPr>
      <t xml:space="preserve"> credite</t>
    </r>
  </si>
  <si>
    <t>CP7</t>
  </si>
  <si>
    <t>CP8</t>
  </si>
  <si>
    <t>CP9</t>
  </si>
  <si>
    <t>CP10</t>
  </si>
  <si>
    <t>CP11</t>
  </si>
  <si>
    <t>CP12</t>
  </si>
  <si>
    <r>
      <t>C1. Asigură managementul de proiect;</t>
    </r>
    <r>
      <rPr>
        <i/>
        <sz val="10"/>
        <color rgb="FF000000"/>
        <rFont val="Times New Roman"/>
        <family val="1"/>
        <charset val="238"/>
      </rPr>
      <t xml:space="preserve">
C1. Carries out project management tasks;</t>
    </r>
  </si>
  <si>
    <r>
      <t>CT1. Lucrează în echipe;</t>
    </r>
    <r>
      <rPr>
        <i/>
        <sz val="10"/>
        <color rgb="FF000000"/>
        <rFont val="Times New Roman"/>
        <family val="1"/>
        <charset val="238"/>
      </rPr>
      <t xml:space="preserve">
TC1. Works in teams;</t>
    </r>
  </si>
  <si>
    <t>CP 4</t>
  </si>
  <si>
    <t>CP 7</t>
  </si>
  <si>
    <t>CP 2</t>
  </si>
  <si>
    <t>CP 3</t>
  </si>
  <si>
    <t>CP 5</t>
  </si>
  <si>
    <t>CP 6</t>
  </si>
  <si>
    <t>CP 8</t>
  </si>
  <si>
    <t>CP 9</t>
  </si>
  <si>
    <t>CP 10</t>
  </si>
  <si>
    <t>CP 11</t>
  </si>
  <si>
    <t>CP 12</t>
  </si>
  <si>
    <t>CT 1</t>
  </si>
  <si>
    <t>CT 2</t>
  </si>
  <si>
    <t>CP 1</t>
  </si>
  <si>
    <t xml:space="preserve"> CT 2</t>
  </si>
  <si>
    <r>
      <t xml:space="preserve">RA2.3. Asigură acuratețea și integritatea datelor utilizate în evaluarea performanței proiectului.
</t>
    </r>
    <r>
      <rPr>
        <i/>
        <sz val="10"/>
        <color rgb="FF000000"/>
        <rFont val="Times New Roman"/>
        <family val="1"/>
      </rPr>
      <t>RA2.3. Ensures the accuracy and integrity of data used in project performance evaluation.</t>
    </r>
  </si>
  <si>
    <r>
      <t xml:space="preserve">RA2.6. Respectă normele etice și regulile privind protecția datelor în procesul de colectare, analiză și raportare.
</t>
    </r>
    <r>
      <rPr>
        <i/>
        <sz val="10"/>
        <color rgb="FF000000"/>
        <rFont val="Times New Roman"/>
        <family val="1"/>
      </rPr>
      <t>RA2.6. Complies with ethical norms and data protection rules in the collection, analysis and reporting process.</t>
    </r>
  </si>
  <si>
    <r>
      <t xml:space="preserve">C3.1. Va cunoaște metode și tehnici de identificare a problemelor organizaționale și a celor locale/comunitare.
</t>
    </r>
    <r>
      <rPr>
        <i/>
        <sz val="10"/>
        <color rgb="FF000000"/>
        <rFont val="Times New Roman"/>
        <family val="1"/>
      </rPr>
      <t>K3.1. Will know methods and techniques for identifying organisational and local/community problems</t>
    </r>
    <r>
      <rPr>
        <sz val="10"/>
        <color indexed="8"/>
        <rFont val="Times New Roman"/>
        <family val="1"/>
        <charset val="238"/>
      </rPr>
      <t>.</t>
    </r>
  </si>
  <si>
    <r>
      <t xml:space="preserve">A3.1. Va fi capabil să identifice probleme organizaționale și operaționale.
</t>
    </r>
    <r>
      <rPr>
        <i/>
        <sz val="10"/>
        <color rgb="FF000000"/>
        <rFont val="Times New Roman"/>
        <family val="1"/>
      </rPr>
      <t>S3.1. Will be able to identify organisational and operational problems.</t>
    </r>
  </si>
  <si>
    <r>
      <t xml:space="preserve">RA2.9. Își autoevaluează activitatea în raport cu standardele de monitorizare și evaluare aplicabile proiectului.
</t>
    </r>
    <r>
      <rPr>
        <i/>
        <sz val="10"/>
        <color rgb="FF000000"/>
        <rFont val="Times New Roman"/>
        <family val="1"/>
      </rPr>
      <t>RA2.9. Self-evaluates its activity in relation to the monitoring and evaluation standards applicable to the project.</t>
    </r>
  </si>
  <si>
    <r>
      <t xml:space="preserve">RA3.1. Își asumă responsabilitatea identificării și formulării corecte a problemelor organizaționale sau comunitare, utilizând metode adecvate de analiză.
</t>
    </r>
    <r>
      <rPr>
        <i/>
        <sz val="10"/>
        <color rgb="FF000000"/>
        <rFont val="Times New Roman"/>
        <family val="1"/>
      </rPr>
      <t>RA3.1. Takes responsibility for identifying and correctly formulating organizational or community problems, using appropriate analysis methods.</t>
    </r>
  </si>
  <si>
    <r>
      <t xml:space="preserve">C3.2. Va înțelege etapele procesului decizional și logica soluționării problemelor.
</t>
    </r>
    <r>
      <rPr>
        <i/>
        <sz val="10"/>
        <color rgb="FF000000"/>
        <rFont val="Times New Roman"/>
        <family val="1"/>
      </rPr>
      <t>K3.2. Will understand the stages of the decision-making process and problem-solving logic.</t>
    </r>
  </si>
  <si>
    <r>
      <t xml:space="preserve">A3.2. Va fi capabil să analizeze cauzele problemelor utilizând metode adecvate.
</t>
    </r>
    <r>
      <rPr>
        <i/>
        <sz val="10"/>
        <color rgb="FF000000"/>
        <rFont val="Times New Roman"/>
        <family val="1"/>
      </rPr>
      <t>S3.2. Will be able to analyse problem causes using appropriate methods.</t>
    </r>
  </si>
  <si>
    <r>
      <t xml:space="preserve">RA3.2. Aplică în mod autonom etapele procesului decizional în situații profesionale curente.
</t>
    </r>
    <r>
      <rPr>
        <i/>
        <sz val="10"/>
        <color rgb="FF000000"/>
        <rFont val="Times New Roman"/>
        <family val="1"/>
      </rPr>
      <t>RA3.2. Independently applies the stages of the decision-making process in current professional situations.</t>
    </r>
  </si>
  <si>
    <r>
      <t xml:space="preserve">C3.3. Va cunoaște tipuri de soluții și criterii de evaluare a acestora.
</t>
    </r>
    <r>
      <rPr>
        <i/>
        <sz val="10"/>
        <color rgb="FF000000"/>
        <rFont val="Times New Roman"/>
        <family val="1"/>
      </rPr>
      <t>K3.3. Will know types of solutions and criteria for their evaluation.</t>
    </r>
  </si>
  <si>
    <r>
      <t xml:space="preserve">A3.3. Va fi capabil să formuleze și să compare soluții alternative.
</t>
    </r>
    <r>
      <rPr>
        <i/>
        <sz val="10"/>
        <color rgb="FF000000"/>
        <rFont val="Times New Roman"/>
        <family val="1"/>
      </rPr>
      <t>S3.3. Will be able to formulate and compare alternative solutions.</t>
    </r>
  </si>
  <si>
    <r>
      <t xml:space="preserve">RA3.3. Analizează opțiuni alternative de soluționare, utilizând criterii obiective de evaluare (eficiență, fezabilitate, impact, cost).
</t>
    </r>
    <r>
      <rPr>
        <i/>
        <sz val="10"/>
        <color rgb="FF000000"/>
        <rFont val="Times New Roman"/>
        <family val="1"/>
      </rPr>
      <t>RA3.3. Analyzes alternative solution options, using objective evaluation criteria (efficiency, feasibility, impact, cost).</t>
    </r>
  </si>
  <si>
    <r>
      <t xml:space="preserve">C3.4. Va înțelege impactul deciziilor asupra funcționării organizațiilor.
</t>
    </r>
    <r>
      <rPr>
        <i/>
        <sz val="10"/>
        <color rgb="FF000000"/>
        <rFont val="Times New Roman"/>
        <family val="1"/>
      </rPr>
      <t>K3.4. Will understand the impact of decisions on organisational functioning.</t>
    </r>
  </si>
  <si>
    <r>
      <t xml:space="preserve">A3.4. Va fi capabil să selecteze și să aplice soluții adecvate contextului organizațional
</t>
    </r>
    <r>
      <rPr>
        <i/>
        <sz val="10"/>
        <color rgb="FF000000"/>
        <rFont val="Times New Roman"/>
        <family val="1"/>
      </rPr>
      <t>S3.4. Will be able to select and apply solutions appropriate to the organisational context.</t>
    </r>
  </si>
  <si>
    <r>
      <t xml:space="preserve">RA3.7. Utilizează în mod responsabil informații financiare și instituționale în procesul de fundamentare a deciziilor.
</t>
    </r>
    <r>
      <rPr>
        <i/>
        <sz val="10"/>
        <color rgb="FF000000"/>
        <rFont val="Times New Roman"/>
        <family val="1"/>
      </rPr>
      <t>RA3.7. Responsibly uses financial and institutional information in the decision-making process.</t>
    </r>
  </si>
  <si>
    <r>
      <t xml:space="preserve">RA3.8. Respectă cadrul legal și etic aplicabil în procesul de luare a deciziilor și atragere a fondurilor.
</t>
    </r>
    <r>
      <rPr>
        <i/>
        <sz val="10"/>
        <color rgb="FF000000"/>
        <rFont val="Times New Roman"/>
        <family val="1"/>
      </rPr>
      <t>RA3.8. Respects the legal and ethical framework applicable in the decision-making and fundraising process.</t>
    </r>
  </si>
  <si>
    <r>
      <t xml:space="preserve">RA3.10. Își autoevaluează deciziile și soluțiile propuse, identificând limitele și necesitatea ajustării acestora.
</t>
    </r>
    <r>
      <rPr>
        <i/>
        <sz val="10"/>
        <color rgb="FF000000"/>
        <rFont val="Times New Roman"/>
        <family val="1"/>
      </rPr>
      <t>RA3.10. Self-evaluates their decisions and proposed solutions, identifying their limits and the need for adjustment.</t>
    </r>
  </si>
  <si>
    <r>
      <t xml:space="preserve">C4.1.Va cunoaște concepte și modele de dezvoltare comunitară.
</t>
    </r>
    <r>
      <rPr>
        <i/>
        <sz val="10"/>
        <color rgb="FF000000"/>
        <rFont val="Times New Roman"/>
        <family val="1"/>
      </rPr>
      <t>K4.1. Will know concepts and models of community development.</t>
    </r>
  </si>
  <si>
    <r>
      <t xml:space="preserve">A4.1. Va fi capabil să comunice eficient cu membri ai comunității și actori locali.
</t>
    </r>
    <r>
      <rPr>
        <i/>
        <sz val="10"/>
        <color rgb="FF000000"/>
        <rFont val="Times New Roman"/>
        <family val="1"/>
      </rPr>
      <t>S4.1. Will be able to communicate effectively with community members and local stakeholders.</t>
    </r>
  </si>
  <si>
    <r>
      <t xml:space="preserve">RA4.1. Își asumă responsabilitatea implicării corecte și profesioniste în activități de dezvoltare comunitară.
</t>
    </r>
    <r>
      <rPr>
        <i/>
        <sz val="10"/>
        <color rgb="FF000000"/>
        <rFont val="Times New Roman"/>
        <family val="1"/>
      </rPr>
      <t>RA4.1. Assumes responsibility for correct and professional involvement in community development activities.</t>
    </r>
  </si>
  <si>
    <r>
      <t xml:space="preserve">C4.2. Va înțelege rolul participării publice și al actorilor comunitari.
</t>
    </r>
    <r>
      <rPr>
        <i/>
        <sz val="10"/>
        <color rgb="FF000000"/>
        <rFont val="Times New Roman"/>
        <family val="1"/>
      </rPr>
      <t>K4.2. Will understand the role of public participation and community stakeholders.</t>
    </r>
  </si>
  <si>
    <r>
      <t xml:space="preserve">A4.2. Va fi capabil să faciliteze procese de participare și consultare publică.
</t>
    </r>
    <r>
      <rPr>
        <i/>
        <sz val="10"/>
        <color rgb="FF000000"/>
        <rFont val="Times New Roman"/>
        <family val="1"/>
      </rPr>
      <t>S4.2. Will be able to facilitate public participation and consultation processes.</t>
    </r>
  </si>
  <si>
    <r>
      <t xml:space="preserve">RA4.2. Aplică autonom principii și modele de dezvoltare comunitară în contexte organizaționale și locale.
</t>
    </r>
    <r>
      <rPr>
        <i/>
        <sz val="10"/>
        <color rgb="FF000000"/>
        <rFont val="Times New Roman"/>
        <family val="1"/>
      </rPr>
      <t>RA4.2. Autonomously applies community development principles and models in organizational and local contexts.</t>
    </r>
  </si>
  <si>
    <r>
      <t xml:space="preserve">C4.3. Va cunoaște mecanismele de colaborare între instituții și comunități.
</t>
    </r>
    <r>
      <rPr>
        <i/>
        <sz val="10"/>
        <color rgb="FF000000"/>
        <rFont val="Times New Roman"/>
        <family val="1"/>
      </rPr>
      <t>K4.3. Will know mechanisms of collaboration between institutions and communities.</t>
    </r>
  </si>
  <si>
    <r>
      <t xml:space="preserve">A4.3. Va fi capabil să colaboreze cu instituții și organizații comunitare.
</t>
    </r>
    <r>
      <rPr>
        <i/>
        <sz val="10"/>
        <color rgb="FF000000"/>
        <rFont val="Times New Roman"/>
        <family val="1"/>
      </rPr>
      <t>S4.3. Will be able to collaborate with community institutions and organisations.</t>
    </r>
  </si>
  <si>
    <r>
      <t xml:space="preserve">RA4.3. Facilitează participarea actorilor comunitari, respectând principiile incluziunii, coeziunii sociale și dialogului instituțional.
</t>
    </r>
    <r>
      <rPr>
        <i/>
        <sz val="10"/>
        <color rgb="FF000000"/>
        <rFont val="Times New Roman"/>
        <family val="1"/>
      </rPr>
      <t>RA4.3. Facilitates the participation of community actors, respecting the principles of inclusion, social cohesion and institutional dialogue.</t>
    </r>
  </si>
  <si>
    <r>
      <t xml:space="preserve">C4.4. Va înțelege principiile implicării civice și ale coeziunii sociale.
</t>
    </r>
    <r>
      <rPr>
        <i/>
        <sz val="10"/>
        <color rgb="FF000000"/>
        <rFont val="Times New Roman"/>
        <family val="1"/>
      </rPr>
      <t>K4.4. Will understand the principles of civic engagement and social cohesion.</t>
    </r>
  </si>
  <si>
    <r>
      <t xml:space="preserve">A4.4. Va fi capabil să sprijine inițiative de dezvoltare comunitară.
</t>
    </r>
    <r>
      <rPr>
        <i/>
        <sz val="10"/>
        <color rgb="FF000000"/>
        <rFont val="Times New Roman"/>
        <family val="1"/>
      </rPr>
      <t>S4.4. Will be able to support community development initiatives.</t>
    </r>
  </si>
  <si>
    <r>
      <t xml:space="preserve">RA4.4. Respectă cadrul legislativ aplicabil în inițierea și implementarea activităților comunitare.
</t>
    </r>
    <r>
      <rPr>
        <i/>
        <sz val="10"/>
        <color rgb="FF000000"/>
        <rFont val="Times New Roman"/>
        <family val="1"/>
      </rPr>
      <t xml:space="preserve">RA4.4. Respects the applicable legislative framework in the initiation and implementation of community activities.
</t>
    </r>
  </si>
  <si>
    <r>
      <t xml:space="preserve">C4.5. Explică terminologia specifică domeniului administrației publice și a relațiilor interinstituționale.
</t>
    </r>
    <r>
      <rPr>
        <i/>
        <sz val="10"/>
        <color rgb="FF000000"/>
        <rFont val="Times New Roman"/>
        <family val="1"/>
      </rPr>
      <t>K4.5. Explains the terminology specific to the field of public administration and inter-institutional relations.</t>
    </r>
  </si>
  <si>
    <r>
      <t xml:space="preserve">A4.5. Elaborează propuneri și soluții strategice adaptate nevoilor specifice ale instituțiilor publice sau private.
</t>
    </r>
    <r>
      <rPr>
        <i/>
        <sz val="10"/>
        <color rgb="FF000000"/>
        <rFont val="Times New Roman"/>
        <family val="1"/>
      </rPr>
      <t>S4.5. Develops proposals and strategic solutions adapted to the specific needs of public or private institutions.</t>
    </r>
  </si>
  <si>
    <r>
      <t xml:space="preserve">RA4.5. Colaborează responsabil cu instituții publice și organizații ale societății civile, în limitele atribuțiilor profesionale.
</t>
    </r>
    <r>
      <rPr>
        <i/>
        <sz val="10"/>
        <color rgb="FF000000"/>
        <rFont val="Times New Roman"/>
        <family val="1"/>
      </rPr>
      <t>RA4.5. Collaborates responsibly with public institutions and civil society organizations, within the limits of professional attributions.</t>
    </r>
  </si>
  <si>
    <r>
      <t xml:space="preserve">C4.6. Clasifică sistemul de reglementări legislative care guvernează funcționarea structurilor administrative.
</t>
    </r>
    <r>
      <rPr>
        <i/>
        <sz val="10"/>
        <color rgb="FF000000"/>
        <rFont val="Times New Roman"/>
        <family val="1"/>
      </rPr>
      <t>K4.6. Classifies the system of legislative regulations that govern the functioning of administrative structures.</t>
    </r>
  </si>
  <si>
    <r>
      <t xml:space="preserve">RA4.6. Integrează principiile transparenței, legalității și eficienței în activitățile administrative și comunitare în care este implicat.
</t>
    </r>
    <r>
      <rPr>
        <i/>
        <sz val="10"/>
        <color rgb="FF000000"/>
        <rFont val="Times New Roman"/>
        <family val="1"/>
      </rPr>
      <t>RA4.6. Integrates the principles of transparency, legality and efficiency in the administrative and community activities in which he is involved.</t>
    </r>
  </si>
  <si>
    <r>
      <t xml:space="preserve">C4.7. Identifică dispozițiile legale fundamentale care guvernează sistemul administrativ la nivel național și european.
</t>
    </r>
    <r>
      <rPr>
        <i/>
        <sz val="10"/>
        <color rgb="FF000000"/>
        <rFont val="Times New Roman"/>
        <family val="1"/>
      </rPr>
      <t>K4.7 Identify the fundamental legal provisions that govern the administrative system at national and European level.</t>
    </r>
  </si>
  <si>
    <r>
      <t xml:space="preserve">RA4.7. Identifică și utilizează corect instrumentele administrative și normative necesare implementării inițiativelor comunitare.
</t>
    </r>
    <r>
      <rPr>
        <i/>
        <sz val="10"/>
        <color rgb="FF000000"/>
        <rFont val="Times New Roman"/>
        <family val="1"/>
      </rPr>
      <t>RA4.7. Identifies and correctly uses the administrative and normative instruments necessary for the implementation of community initiatives.</t>
    </r>
  </si>
  <si>
    <r>
      <t xml:space="preserve">C4.8. Descrie etapele procesului de elaborare, adoptare și implementare a actelor normative și administrative.
</t>
    </r>
    <r>
      <rPr>
        <i/>
        <sz val="10"/>
        <color rgb="FF000000"/>
        <rFont val="Times New Roman"/>
        <family val="1"/>
      </rPr>
      <t>K4.8. Describes the stages of the process of drafting, adopting and implementing normative and administrative acts.</t>
    </r>
  </si>
  <si>
    <r>
      <t xml:space="preserve">RA4.8. Contribuie la elaborarea și implementarea actelor administrative, cu respectarea etapelor procedurale și a competențelor instituționale.
</t>
    </r>
    <r>
      <rPr>
        <i/>
        <sz val="10"/>
        <color rgb="FF000000"/>
        <rFont val="Times New Roman"/>
        <family val="1"/>
      </rPr>
      <t>RA4.8. Contributes to the development and implementation of administrative acts, respecting procedural stages and institutional competencies.</t>
    </r>
  </si>
  <si>
    <r>
      <t xml:space="preserve">C4.9. Identifică rolurile și responsabilitățile instituțiilor implicate în procesul legislativ și administrativ.
</t>
    </r>
    <r>
      <rPr>
        <i/>
        <sz val="10"/>
        <color rgb="FF000000"/>
        <rFont val="Times New Roman"/>
        <family val="1"/>
      </rPr>
      <t>K4.9. Identify the roles and responsibilities of the institutions involved in the legislative and administrative process.</t>
    </r>
  </si>
  <si>
    <r>
      <t xml:space="preserve">RA4.9. Semnalează disfuncționalități sau neconformități în raport cu cadrul legal și normativ aplicabil.
</t>
    </r>
    <r>
      <rPr>
        <i/>
        <sz val="10"/>
        <color rgb="FF000000"/>
        <rFont val="Times New Roman"/>
        <family val="1"/>
      </rPr>
      <t>RA4.9. Reports malfunctions or non-compliances in relation to the applicable legal and normative framework.</t>
    </r>
  </si>
  <si>
    <r>
      <t xml:space="preserve">C4.10. Ordonează principiile fundamentale ale transparenței, legalității și eficienței în formularea actelor administrative.
</t>
    </r>
    <r>
      <rPr>
        <i/>
        <sz val="10"/>
        <color rgb="FF000000"/>
        <rFont val="Times New Roman"/>
        <family val="1"/>
      </rPr>
      <t>K4.10. Order the fundamental principles of transparency, legality and efficiency in the formulation of administrative acts.</t>
    </r>
  </si>
  <si>
    <r>
      <t xml:space="preserve">C4.11. Identifică întocmai cadrul legislativ și politicile publice care sprijină dezvoltarea instituțională.
</t>
    </r>
    <r>
      <rPr>
        <i/>
        <sz val="10"/>
        <color rgb="FF000000"/>
        <rFont val="Times New Roman"/>
        <family val="1"/>
      </rPr>
      <t>K4.11. Identify the legislative framework and public policies that support institutional development.</t>
    </r>
  </si>
  <si>
    <r>
      <t xml:space="preserve">RA4.11. Își autoevaluează impactul acțiunilor asupra comunității, demonstrând responsabilitate socială și profesională.
</t>
    </r>
    <r>
      <rPr>
        <i/>
        <sz val="10"/>
        <color rgb="FF000000"/>
        <rFont val="Times New Roman"/>
        <family val="1"/>
      </rPr>
      <t>RA4.11. Self-evaluates the impact of their actions on the community, demonstrating social and professional responsibility.</t>
    </r>
  </si>
  <si>
    <r>
      <t xml:space="preserve">A5.1. Va fi capabil să colecteze date financiare relevante pentru proiecte și activități organizaționale.
</t>
    </r>
    <r>
      <rPr>
        <i/>
        <sz val="10"/>
        <color rgb="FF000000"/>
        <rFont val="Times New Roman"/>
        <family val="1"/>
      </rPr>
      <t>S5.1. Will be able to collect financial data relevant to projects and organisational activities.</t>
    </r>
  </si>
  <si>
    <r>
      <t xml:space="preserve">RA5.1. Își asumă responsabilitatea colectării corecte și complete a datelor financiare necesare activităților organizaționale sau proiectelor.
</t>
    </r>
    <r>
      <rPr>
        <i/>
        <sz val="10"/>
        <color rgb="FF000000"/>
        <rFont val="Times New Roman"/>
        <family val="1"/>
      </rPr>
      <t>RA5.1. Assumes responsibility for the correct and complete collection of financial data necessary for organizational activities or projects.</t>
    </r>
  </si>
  <si>
    <r>
      <t xml:space="preserve">C5.2. Va înțelege sursele de date financiare și regulile de utilizare a acestora.
</t>
    </r>
    <r>
      <rPr>
        <i/>
        <sz val="10"/>
        <color rgb="FF000000"/>
        <rFont val="Times New Roman"/>
        <family val="1"/>
      </rPr>
      <t>K5.2. Will understand financial data sources and rules governing their use.</t>
    </r>
  </si>
  <si>
    <r>
      <t xml:space="preserve">A5.2. Va fi capabil să organizeze și să verifice corectitudinea datelor financiare.
</t>
    </r>
    <r>
      <rPr>
        <i/>
        <sz val="10"/>
        <color rgb="FF000000"/>
        <rFont val="Times New Roman"/>
        <family val="1"/>
      </rPr>
      <t>S5.2. Will be able to organise and verify the accuracy of financial data.</t>
    </r>
  </si>
  <si>
    <r>
      <t xml:space="preserve">RA5.2. Aplică autonom proceduri standard de identificare și utilizare a surselor de date financiare relevante.
</t>
    </r>
    <r>
      <rPr>
        <i/>
        <sz val="10"/>
        <color rgb="FF000000"/>
        <rFont val="Times New Roman"/>
        <family val="1"/>
      </rPr>
      <t>RA5.2. Independently applies standard procedures for identifying and using relevant financial data sources.</t>
    </r>
  </si>
  <si>
    <r>
      <t xml:space="preserve">C5.3. Va cunoaște principiile de bază ale evidenței și raportării financiare.
</t>
    </r>
    <r>
      <rPr>
        <i/>
        <sz val="10"/>
        <color rgb="FF000000"/>
        <rFont val="Times New Roman"/>
        <family val="1"/>
      </rPr>
      <t>K5.3. Will know the basic principles of financial recording and reporting.</t>
    </r>
  </si>
  <si>
    <r>
      <t xml:space="preserve">A5.3. Va fi capabil să utilizeze, analizeze și proceseze datele financiare în elaborarea de rapoarte.
</t>
    </r>
    <r>
      <rPr>
        <i/>
        <sz val="10"/>
        <color rgb="FF000000"/>
        <rFont val="Times New Roman"/>
        <family val="1"/>
      </rPr>
      <t>S5.3. Will be able to use, analyze and process financial data in the preparation of reports.</t>
    </r>
  </si>
  <si>
    <r>
      <t xml:space="preserve">C5.4. Va înțelege rolul datelor financiare în procesul decizional.
</t>
    </r>
    <r>
      <rPr>
        <i/>
        <sz val="10"/>
        <color rgb="FF000000"/>
        <rFont val="Times New Roman"/>
        <family val="1"/>
      </rPr>
      <t>K5.4. Will understand the role of financial data in decision-making processes.</t>
    </r>
  </si>
  <si>
    <r>
      <t xml:space="preserve">A5.4. Va fi capabil să sprijine procesul de fundamentare financiară a deciziilor.
</t>
    </r>
    <r>
      <rPr>
        <i/>
        <sz val="10"/>
        <color rgb="FF000000"/>
        <rFont val="Times New Roman"/>
        <family val="1"/>
      </rPr>
      <t>S5.4. Will be able to support financial decision-making processes.</t>
    </r>
  </si>
  <si>
    <r>
      <t xml:space="preserve">RA5.5. Contribuie la întocmirea rapoartelor financiare în conformitate cu principiile de bază ale evidenței și raportării financiare.
</t>
    </r>
    <r>
      <rPr>
        <i/>
        <sz val="10"/>
        <color rgb="FF000000"/>
        <rFont val="Times New Roman"/>
        <family val="1"/>
      </rPr>
      <t>RA5.5. Contributes to the preparation of financial reports in accordance with the basic principles of financial accounting and reporting.</t>
    </r>
  </si>
  <si>
    <r>
      <t xml:space="preserve">RA5.8. Interpretează date financiare de bază pentru sprijinirea deciziilor operaționale.
</t>
    </r>
    <r>
      <rPr>
        <i/>
        <sz val="10"/>
        <color rgb="FF000000"/>
        <rFont val="Times New Roman"/>
        <family val="1"/>
      </rPr>
      <t>RA5.8. Interprets basic financial data to support operational decisions.</t>
    </r>
  </si>
  <si>
    <r>
      <t xml:space="preserve">RA5.9. Respectă principiile confidențialității și integrității informațiilor financiare.
</t>
    </r>
    <r>
      <rPr>
        <i/>
        <sz val="10"/>
        <color rgb="FF000000"/>
        <rFont val="Times New Roman"/>
        <family val="1"/>
      </rPr>
      <t>RA5.9. Respects the principles of confidentiality and integrity of financial information.</t>
    </r>
  </si>
  <si>
    <r>
      <t xml:space="preserve">RA5.10. Își autoevaluează activitatea în raport cu standardele de acuratețe și conformitate financiară.
</t>
    </r>
    <r>
      <rPr>
        <i/>
        <sz val="10"/>
        <color rgb="FF000000"/>
        <rFont val="Times New Roman"/>
        <family val="1"/>
      </rPr>
      <t>RA5.10. Self-assesses its activity against standards of financial accuracy and compliance.</t>
    </r>
  </si>
  <si>
    <r>
      <t xml:space="preserve">RA6.10. Își autoevaluează activitatea din perspectiva respectării legalității și eficienței procedurilor.
</t>
    </r>
    <r>
      <rPr>
        <i/>
        <sz val="10"/>
        <color rgb="FF000000"/>
        <rFont val="Times New Roman"/>
        <family val="1"/>
      </rPr>
      <t>RA6.10. Self-evaluates their activity from the perspective of compliance with the legality and efficiency of procedures.</t>
    </r>
  </si>
  <si>
    <r>
      <t xml:space="preserve">A7.1. Va fi capabil să aplice funcțiile managementului în activități organizaționale curente.
</t>
    </r>
    <r>
      <rPr>
        <i/>
        <sz val="10"/>
        <color rgb="FF000000"/>
        <rFont val="Times New Roman"/>
        <family val="1"/>
      </rPr>
      <t>S7.1. Will be able to apply management functions in daily organisational activities.</t>
    </r>
  </si>
  <si>
    <r>
      <t xml:space="preserve">RA7.1. Își asumă responsabilitatea aplicării principiilor de management în activități profesionale curente din cadrul organizațiilor publice, private sau non-guvernamentale.
</t>
    </r>
    <r>
      <rPr>
        <i/>
        <sz val="10"/>
        <color rgb="FF000000"/>
        <rFont val="Times New Roman"/>
        <family val="1"/>
      </rPr>
      <t>RA7.1. Assumes responsibility for applying management principles in current professional activities within public, private or non-governmental organizations.</t>
    </r>
  </si>
  <si>
    <r>
      <t xml:space="preserve">C7.2. Va înțelege funcțiile managementului și rolul acestora în organizații.
</t>
    </r>
    <r>
      <rPr>
        <i/>
        <sz val="10"/>
        <color rgb="FF000000"/>
        <rFont val="Times New Roman"/>
        <family val="1"/>
      </rPr>
      <t>K7.2 Will understand management functions and their role in organisations.</t>
    </r>
  </si>
  <si>
    <r>
      <t xml:space="preserve">A7.2. Va fi capabil să utiliza metode și instrumente manageriale adecvate.
</t>
    </r>
    <r>
      <rPr>
        <i/>
        <sz val="10"/>
        <color rgb="FF000000"/>
        <rFont val="Times New Roman"/>
        <family val="1"/>
      </rPr>
      <t>S7.2. Will be able to use appropriate managerial methods and tools.</t>
    </r>
  </si>
  <si>
    <r>
      <t xml:space="preserve">RA7.2. Aplică autonom funcțiile managementului (planificare, organizare, coordonare, control) în limitele rolului profesional deținut.
</t>
    </r>
    <r>
      <rPr>
        <i/>
        <sz val="10"/>
        <color rgb="FF000000"/>
        <rFont val="Times New Roman"/>
        <family val="1"/>
      </rPr>
      <t>RA7.2. Autonomously applies management functions (planning, organizing, coordinating, controlling) within the limits of the professional role held.</t>
    </r>
  </si>
  <si>
    <r>
      <t xml:space="preserve">C7.3. Va cunoaște stiluri și modele de management utilizate în sectorul public și non-profit.
</t>
    </r>
    <r>
      <rPr>
        <i/>
        <sz val="10"/>
        <color rgb="FF000000"/>
        <rFont val="Times New Roman"/>
        <family val="1"/>
      </rPr>
      <t>K7.3. Will know management styles and models used in the public and non-profit sectors.</t>
    </r>
  </si>
  <si>
    <r>
      <t xml:space="preserve">A7.3. Va fi capabil să sprijine coordonarea activităților în cadrul organizației.
</t>
    </r>
    <r>
      <rPr>
        <i/>
        <sz val="10"/>
        <color rgb="FF000000"/>
        <rFont val="Times New Roman"/>
        <family val="1"/>
      </rPr>
      <t>S7.3. Will be able to support coordination within the organisation.</t>
    </r>
  </si>
  <si>
    <r>
      <t xml:space="preserve">RA7.3. Contribuie responsabil la procesele decizionale, utilizând informații relevante și indicatori de performanță.
</t>
    </r>
    <r>
      <rPr>
        <i/>
        <sz val="10"/>
        <color rgb="FF000000"/>
        <rFont val="Times New Roman"/>
        <family val="1"/>
      </rPr>
      <t>RA7.3. Contributes responsibly to decision-making processes, using relevant information and performance indicators.</t>
    </r>
  </si>
  <si>
    <r>
      <t xml:space="preserve">C7.4. Va înțelege relația dintre management și performanța organizațională.
</t>
    </r>
    <r>
      <rPr>
        <i/>
        <sz val="10"/>
        <color rgb="FF000000"/>
        <rFont val="Times New Roman"/>
        <family val="1"/>
      </rPr>
      <t>K7.4. Will understand the relationship between management and organisational performance.</t>
    </r>
  </si>
  <si>
    <r>
      <t xml:space="preserve">A7.4. Va fi capabil să contribuie la îmbunătățirea performanței organizaționale.
</t>
    </r>
    <r>
      <rPr>
        <i/>
        <sz val="10"/>
        <color rgb="FF000000"/>
        <rFont val="Times New Roman"/>
        <family val="1"/>
      </rPr>
      <t>S7.4. Will be able to contribute to improving organisational performance.</t>
    </r>
  </si>
  <si>
    <r>
      <t xml:space="preserve">RA7.4. Integrează instrumente strategice de bază (ex. analiza SWOT, planificare strategică) în activități de analiză și planificare organizațională.
</t>
    </r>
    <r>
      <rPr>
        <i/>
        <sz val="10"/>
        <color rgb="FF000000"/>
        <rFont val="Times New Roman"/>
        <family val="1"/>
      </rPr>
      <t>RA7.4. Integrates basic strategic tools (e.g. SWOT analysis, strategic planning) in organizational analysis and planning activities.</t>
    </r>
  </si>
  <si>
    <r>
      <t xml:space="preserve">C7.5. Descrie conceptele fundamentale de organizare administrativă și funcționare a instituțiilor publice și private.
</t>
    </r>
    <r>
      <rPr>
        <i/>
        <sz val="10"/>
        <color rgb="FF000000"/>
        <rFont val="Times New Roman"/>
        <family val="1"/>
      </rPr>
      <t>K7.5. Describe the fundamental concepts of administrative organization and functioning of public and private institutions.</t>
    </r>
  </si>
  <si>
    <r>
      <t xml:space="preserve">A7.5. Analizează și interpretează corect principiile de organizare administrativă pentru aplicarea lor în practică.
</t>
    </r>
    <r>
      <rPr>
        <i/>
        <sz val="10"/>
        <color rgb="FF000000"/>
        <rFont val="Times New Roman"/>
        <family val="1"/>
      </rPr>
      <t>S7.5. Analyzes and correctly interprets the principles of administrative organization for their application in practice.</t>
    </r>
  </si>
  <si>
    <r>
      <t xml:space="preserve">RA7.5. Respectă structura organizatorică și delimitarea responsabilităților în cadrul instituțiilor.
</t>
    </r>
    <r>
      <rPr>
        <i/>
        <sz val="10"/>
        <color rgb="FF000000"/>
        <rFont val="Times New Roman"/>
        <family val="1"/>
      </rPr>
      <t>RA7.5. Respects the organizational structure and the delimitation of responsibilities within institutions.</t>
    </r>
  </si>
  <si>
    <r>
      <t xml:space="preserve">C7.6. Identifică principiile de bază ale managementului public și ale proceselor decizionale din administrație.
</t>
    </r>
    <r>
      <rPr>
        <i/>
        <sz val="10"/>
        <color rgb="FF000000"/>
        <rFont val="Times New Roman"/>
        <family val="1"/>
      </rPr>
      <t>K7.6. Identify the basic principles of public management and decision-making processes in administration.</t>
    </r>
  </si>
  <si>
    <r>
      <t xml:space="preserve"> C7.7. Enumeră diferențele structurale și funcționale dintre instituțiile publice și cele non-guvernamentale/private.
</t>
    </r>
    <r>
      <rPr>
        <i/>
        <sz val="10"/>
        <color rgb="FF000000"/>
        <rFont val="Times New Roman"/>
        <family val="1"/>
      </rPr>
      <t>K7.7. List the structural and functional differences between public and non-governmental/private institutions.</t>
    </r>
  </si>
  <si>
    <r>
      <t xml:space="preserve">A7.7. Aplică toate cunoștințele teoretice necesare în rezolvarea problemelor legate de organizarea și funcționarea instituțiilor.
</t>
    </r>
    <r>
      <rPr>
        <i/>
        <sz val="10"/>
        <color rgb="FF000000"/>
        <rFont val="Times New Roman"/>
        <family val="1"/>
      </rPr>
      <t>S7.7. Apply all the theoretical knowledge necessary in solving problems related to the organization and functioning of institutions.</t>
    </r>
  </si>
  <si>
    <r>
      <t xml:space="preserve">RA7.7. Analizează diferențele structurale și funcționale dintre organizații publice, private și non-guvernamentale și își adaptează conduita profesională în consecință.
</t>
    </r>
    <r>
      <rPr>
        <i/>
        <sz val="10"/>
        <color rgb="FF000000"/>
        <rFont val="Times New Roman"/>
        <family val="1"/>
      </rPr>
      <t>RA7.7. Analyzes structural and functional differences between public, private and non-governmental organizations and adapts professional conduct accordingly.</t>
    </r>
  </si>
  <si>
    <r>
      <t xml:space="preserve">A7.8. Adaptează metodele de lucru la nevoile specifice ale instituțiilor publice, private și non-guvernamentale.
</t>
    </r>
    <r>
      <rPr>
        <i/>
        <sz val="10"/>
        <color rgb="FF000000"/>
        <rFont val="Times New Roman"/>
        <family val="1"/>
      </rPr>
      <t>S7.8. Adapts working methods to the specific needs of public, private and non-governmental institutions.</t>
    </r>
  </si>
  <si>
    <r>
      <t xml:space="preserve">C7.9. Distinge principalele metodele și instrumentele moderne utilizate pentru evaluarea și dezvoltarea instituțiilor publice.
</t>
    </r>
    <r>
      <rPr>
        <i/>
        <sz val="10"/>
        <color rgb="FF000000"/>
        <rFont val="Times New Roman"/>
        <family val="1"/>
      </rPr>
      <t>K7.9. Distinguish the main modern methods and tools used for the evaluation and development of public institutions.</t>
    </r>
  </si>
  <si>
    <r>
      <t xml:space="preserve">A7.9. Integrează eficient informațiile privind organizarea administrativă în procesul de luare a deciziilor.
</t>
    </r>
    <r>
      <rPr>
        <i/>
        <sz val="10"/>
        <color rgb="FF000000"/>
        <rFont val="Times New Roman"/>
        <family val="1"/>
      </rPr>
      <t>S7.9. Efficiently integrates information on administrative organization into the decision-making process.</t>
    </r>
  </si>
  <si>
    <r>
      <t xml:space="preserve">RA7.9. Aplică principii de guvernanță și legalitate în activitatea profesională.
</t>
    </r>
    <r>
      <rPr>
        <i/>
        <sz val="10"/>
        <color rgb="FF000000"/>
        <rFont val="Times New Roman"/>
        <family val="1"/>
      </rPr>
      <t>RA7.9. Applies principles of governance and legality in professional activity.</t>
    </r>
  </si>
  <si>
    <r>
      <t xml:space="preserve">C7.10.  Clasifică indicatorii de performanță instituțională și a modului în care aceștia pot ghida strategiile organizaționale.
</t>
    </r>
    <r>
      <rPr>
        <i/>
        <sz val="10"/>
        <color rgb="FF000000"/>
        <rFont val="Times New Roman"/>
        <family val="1"/>
      </rPr>
      <t>K7.10. Classify institutional performance indicators and how they can guide organizational strategies.</t>
    </r>
  </si>
  <si>
    <r>
      <t xml:space="preserve">C7.11. Descrie structura și organizarea instituțiilor publice, private și non-guvernamentale, inclusiv a rolurilor și responsabilităților acestora.
</t>
    </r>
    <r>
      <rPr>
        <i/>
        <sz val="10"/>
        <color rgb="FF000000"/>
        <rFont val="Times New Roman"/>
        <family val="1"/>
      </rPr>
      <t>K7.11. Describe the structure and organization of public, private and non-governmental institutions, including their roles and responsibilities.</t>
    </r>
  </si>
  <si>
    <r>
      <t xml:space="preserve">A7.11. Elaborează documente oficiale (note de fundamentare, proiecte de acte normative) conforme cu cerințele legale.
</t>
    </r>
    <r>
      <rPr>
        <i/>
        <sz val="10"/>
        <color rgb="FF000000"/>
        <rFont val="Times New Roman"/>
        <family val="1"/>
      </rPr>
      <t>S7.11. Develops official documents (substantiation notes, draft normative acts) in accordance with legal requirements.</t>
    </r>
  </si>
  <si>
    <r>
      <t xml:space="preserve">C7.12. Identifică principiile fundamentale de management și guvernare aplicabile în administrație.
</t>
    </r>
    <r>
      <rPr>
        <i/>
        <sz val="10"/>
        <color rgb="FF000000"/>
        <rFont val="Times New Roman"/>
        <family val="1"/>
      </rPr>
      <t>K7.12. Identify the fundamental principles of management and governance applicable to administration.</t>
    </r>
  </si>
  <si>
    <r>
      <t xml:space="preserve">A7.12. Redactează clar și precis propuneri legislative, utilizând terminologia juridică adecvată.
</t>
    </r>
    <r>
      <rPr>
        <i/>
        <sz val="10"/>
        <color rgb="FF000000"/>
        <rFont val="Times New Roman"/>
        <family val="1"/>
      </rPr>
      <t>S7.12. Writes clearly and precisely legislative proposals, using appropriate legal terminology.</t>
    </r>
  </si>
  <si>
    <r>
      <t xml:space="preserve">RA7.12. Colaborează eficient în contexte interinstituționale, respectând dinamica relațiilor dintre sectoarele public, privat și non-guvernamental.
</t>
    </r>
    <r>
      <rPr>
        <i/>
        <sz val="10"/>
        <color rgb="FF000000"/>
        <rFont val="Times New Roman"/>
        <family val="1"/>
      </rPr>
      <t>RA7.12. Collaborates effectively in inter-institutional contexts, respecting the dynamics of relationships between the public, private and non-governmental sectors.</t>
    </r>
  </si>
  <si>
    <r>
      <t xml:space="preserve">A7.13. Aplică în mod corect cunoștințele juridice în analiza și soluționarea problemelor administrative complexe.
</t>
    </r>
    <r>
      <rPr>
        <i/>
        <sz val="10"/>
        <color rgb="FF000000"/>
        <rFont val="Times New Roman"/>
        <family val="1"/>
      </rPr>
      <t>S7.13. Correctly applies legal knowledge in the analysis and resolution of complex administrative problems.</t>
    </r>
  </si>
  <si>
    <r>
      <t xml:space="preserve">RA7.13. Își adaptează comportamentul profesional la cerințele diferitelor modele de management.
</t>
    </r>
    <r>
      <rPr>
        <i/>
        <sz val="10"/>
        <color rgb="FF000000"/>
        <rFont val="Times New Roman"/>
        <family val="1"/>
      </rPr>
      <t>RA7.13. Adapts professional behavior to the requirements of different management models.</t>
    </r>
  </si>
  <si>
    <r>
      <t xml:space="preserve">C7.14. Explică relațiile interinstituționale și dinamica activităților colaborative între sectoarele public, privat și non-guvernamental.
</t>
    </r>
    <r>
      <rPr>
        <i/>
        <sz val="10"/>
        <color rgb="FF000000"/>
        <rFont val="Times New Roman"/>
        <family val="1"/>
      </rPr>
      <t>K7.14. Explains inter-institutional relations and the dynamics of collaborative activities between the public, private and non-governmental sectors.</t>
    </r>
  </si>
  <si>
    <r>
      <t xml:space="preserve">A7.14. Adaptează strategiile de redactare a actelor normative la specificul problemelor instituționale și sociale.
</t>
    </r>
    <r>
      <rPr>
        <i/>
        <sz val="10"/>
        <color rgb="FF000000"/>
        <rFont val="Times New Roman"/>
        <family val="1"/>
      </rPr>
      <t>S7.14 Adapts strategies for drafting normative acts to the specifics of institutional and social issues</t>
    </r>
  </si>
  <si>
    <r>
      <t xml:space="preserve">RA7.14. Activează cu respectarea standardelor profesionale și a normelor etice în procesul de aplicare a cunoștințelor administrative.
</t>
    </r>
    <r>
      <rPr>
        <i/>
        <sz val="10"/>
        <color rgb="FF000000"/>
        <rFont val="Times New Roman"/>
        <family val="1"/>
      </rPr>
      <t>RA7.14. Acts in compliance with professional standards and ethical norms in the process of applying administrative knowledge.</t>
    </r>
  </si>
  <si>
    <r>
      <t xml:space="preserve">C7.15. Identifică tipurile de instrumente strategice (de ex. planificarea strategică, analiza SWOT etc) și utilizarea acestora în administrație.
</t>
    </r>
    <r>
      <rPr>
        <i/>
        <sz val="10"/>
        <color rgb="FF000000"/>
        <rFont val="Times New Roman"/>
        <family val="1"/>
      </rPr>
      <t>K7.15. Identify the types of strategic tools (e.g. strategic planning, SWOT analysis, etc.) and their use in administration.</t>
    </r>
  </si>
  <si>
    <r>
      <t xml:space="preserve">A7.15. Analizează contextul organizațional pentru identificarea problemelor și oportunităților de dezvoltare.
</t>
    </r>
    <r>
      <rPr>
        <i/>
        <sz val="10"/>
        <color rgb="FF000000"/>
        <rFont val="Times New Roman"/>
        <family val="1"/>
      </rPr>
      <t>S7.15. Analyzes the organizational context to identify problems and development opportunities.</t>
    </r>
  </si>
  <si>
    <r>
      <t xml:space="preserve">RA7.15. Activează cu responsabilitate în realizarea sarcinilor administrative, în contextul colaborării instituționale.
</t>
    </r>
    <r>
      <rPr>
        <i/>
        <sz val="10"/>
        <color rgb="FF000000"/>
        <rFont val="Times New Roman"/>
        <family val="1"/>
      </rPr>
      <t>RA7.15. Acts responsibly in carrying out administrative tasks, in the context of institutional collaboration.</t>
    </r>
  </si>
  <si>
    <r>
      <t xml:space="preserve">C7.16. Enumeră importanța strategiilor bazate pe date și dovezi în procesul decizional administrativ.
</t>
    </r>
    <r>
      <rPr>
        <i/>
        <sz val="10"/>
        <color rgb="FF000000"/>
        <rFont val="Times New Roman"/>
        <family val="1"/>
      </rPr>
      <t>K7.16. List the importance of data-based and evidence-based strategies in the administrative decision-making process.</t>
    </r>
  </si>
  <si>
    <r>
      <t xml:space="preserve">A7.16. Aplică tehnici de management strategic (SWOT, benchmarking etc) în formularea strategiilor instituționale.
</t>
    </r>
    <r>
      <rPr>
        <i/>
        <sz val="10"/>
        <color rgb="FF000000"/>
        <rFont val="Times New Roman"/>
        <family val="1"/>
      </rPr>
      <t>S7.16. Apply strategic management techniques (SWOT, benchmarking, etc.) in formulating institutional strategies.</t>
    </r>
  </si>
  <si>
    <r>
      <t xml:space="preserve">C7.17. Clasifică modelele și cadrele teoretice pentru dezvoltarea sustenabilă a instituțiilor publice și private.
</t>
    </r>
    <r>
      <rPr>
        <i/>
        <sz val="10"/>
        <color rgb="FF000000"/>
        <rFont val="Times New Roman"/>
        <family val="1"/>
      </rPr>
      <t>K7.17. Classify models and theoretical frameworks for the sustainable development of public and private institutions.</t>
    </r>
  </si>
  <si>
    <r>
      <t xml:space="preserve">A7.17. Aplică practic principiile organizaționale pentru asigurarea eficienței și eficacității instituțiilor.
</t>
    </r>
    <r>
      <rPr>
        <i/>
        <sz val="10"/>
        <color rgb="FF000000"/>
        <rFont val="Times New Roman"/>
        <family val="1"/>
      </rPr>
      <t>S7.17. Practically applies organizational principles to ensure the efficiency and effectiveness of institutions.</t>
    </r>
  </si>
  <si>
    <r>
      <t xml:space="preserve">A7.18. Elaborează și gestionează procedurile interne, respectând standardele legale și operaționale.
</t>
    </r>
    <r>
      <rPr>
        <i/>
        <sz val="10"/>
        <color rgb="FF000000"/>
        <rFont val="Times New Roman"/>
        <family val="1"/>
      </rPr>
      <t>S7.18. Develops and manages internal procedures, respecting legal and operational standards.</t>
    </r>
  </si>
  <si>
    <r>
      <t xml:space="preserve">A7.19. Elaborează planuri strategice adaptate nevoilor instituțiilor, utilizând metode validate de analiză și proiecție.
</t>
    </r>
    <r>
      <rPr>
        <i/>
        <sz val="10"/>
        <color rgb="FF000000"/>
        <rFont val="Times New Roman"/>
        <family val="1"/>
      </rPr>
      <t>S7.19. Develops strategic plans adapted to the needs of institutions, using validated methods of analysis and projection.</t>
    </r>
  </si>
  <si>
    <r>
      <t xml:space="preserve">RA7.19. Activează cu respectarea normelor legale și deontologice în procesul de formulare a propunerilor legislative și administrative.
</t>
    </r>
    <r>
      <rPr>
        <i/>
        <sz val="10"/>
        <color rgb="FF000000"/>
        <rFont val="Times New Roman"/>
        <family val="1"/>
      </rPr>
      <t>RA7.19. Acts in compliance with legal and ethical norms in the process of formulating legislative and administrative proposals.</t>
    </r>
  </si>
  <si>
    <r>
      <t xml:space="preserve">RA7.20. Activează cu responsabilitate pentru a asigura corectitudinea și conformitatea juridică a documentelor elaborate.
</t>
    </r>
    <r>
      <rPr>
        <i/>
        <sz val="10"/>
        <color rgb="FF000000"/>
        <rFont val="Times New Roman"/>
        <family val="1"/>
      </rPr>
      <t>RA7.20. Acts responsibly to ensure the correctness and legal compliance of the documents developed.</t>
    </r>
  </si>
  <si>
    <r>
      <t xml:space="preserve">A7.21. Redactează rapoarte strategice care includ concluzii, recomandări și planuri de acțiune clare.
</t>
    </r>
    <r>
      <rPr>
        <i/>
        <sz val="10"/>
        <color rgb="FF000000"/>
        <rFont val="Times New Roman"/>
        <family val="1"/>
      </rPr>
      <t>S7.21. Writes strategic reports that include clear conclusions, recommendations and action plans.</t>
    </r>
  </si>
  <si>
    <r>
      <t xml:space="preserve">RA7.21. Manifestă autonomie în inițierea și gestionarea proiectelor legislative și administrative.
</t>
    </r>
    <r>
      <rPr>
        <i/>
        <sz val="10"/>
        <color rgb="FF000000"/>
        <rFont val="Times New Roman"/>
        <family val="1"/>
      </rPr>
      <t>RA7.21. Demonstrates autonomy in initiating and managing legislative and administrative projects.</t>
    </r>
  </si>
  <si>
    <r>
      <t xml:space="preserve">RA7.22. Manifestă un comportament etic și transparent în procesele de luare a deciziilor administrative și legislative.
</t>
    </r>
    <r>
      <rPr>
        <i/>
        <sz val="10"/>
        <color rgb="FF000000"/>
        <rFont val="Times New Roman"/>
        <family val="1"/>
      </rPr>
      <t>RA7.22. Demonstrates ethical and transparent behavior in administrative and legislative decision-making processes.</t>
    </r>
  </si>
  <si>
    <r>
      <t xml:space="preserve">RA7.23. Activează cu responsabilitate pentru inițierea și implementarea strategiilor de dezvoltare instituțională
</t>
    </r>
    <r>
      <rPr>
        <i/>
        <sz val="10"/>
        <color rgb="FF000000"/>
        <rFont val="Times New Roman"/>
        <family val="1"/>
      </rPr>
      <t>RA7.23. Acts responsibly in initiating and implementing institutional development strategies</t>
    </r>
  </si>
  <si>
    <r>
      <t xml:space="preserve">RA7.24. Manifestă autonomie în gestionarea procesului de identificare și utilizare a resurselor pentru atingerea obiectivelor strategice.
</t>
    </r>
    <r>
      <rPr>
        <i/>
        <sz val="10"/>
        <color rgb="FF000000"/>
        <rFont val="Times New Roman"/>
        <family val="1"/>
      </rPr>
      <t>RA7.24. Demonstrates autonomy in managing the process of identifying and using resources to achieve strategic objectives.</t>
    </r>
  </si>
  <si>
    <r>
      <t xml:space="preserve">RA7.26. Promovează colaborarea și implicarea echipelor multidisciplinare și interdisciplinare în formularea și implementarea strategiilor.
</t>
    </r>
    <r>
      <rPr>
        <i/>
        <sz val="10"/>
        <color rgb="FF000000"/>
        <rFont val="Times New Roman"/>
        <family val="1"/>
      </rPr>
      <t>RA7.26. Promotes collaboration and involvement of multidisciplinary and interdisciplinary teams in formulating and implementing strategies.</t>
    </r>
  </si>
  <si>
    <r>
      <t xml:space="preserve">RA7.27. Activează cu respectarea principiilor de etică, transparență și sustenabilitate în procesele de dezvoltare instituțională.
</t>
    </r>
    <r>
      <rPr>
        <i/>
        <sz val="10"/>
        <color rgb="FF000000"/>
        <rFont val="Times New Roman"/>
        <family val="1"/>
      </rPr>
      <t>RA7.27. Acts in compliance with the principles of ethics, transparency and sustainability in institutional development processes.</t>
    </r>
  </si>
  <si>
    <r>
      <t xml:space="preserve">RA7.28. Activează cu responsabilitate prin contribuția individuală la funcționarea eficientă a instituției din care face parte.
</t>
    </r>
    <r>
      <rPr>
        <i/>
        <sz val="10"/>
        <color rgb="FF000000"/>
        <rFont val="Times New Roman"/>
        <family val="1"/>
      </rPr>
      <t>RA7.28. Acts responsibly through individual contribution to the efficient functioning of the institution of which he/she is a part.</t>
    </r>
  </si>
  <si>
    <r>
      <t xml:space="preserve">RA7.31. Promovează buna guvernanță și respectarea principiilor democratice în cadrul structurilor administrative.
</t>
    </r>
    <r>
      <rPr>
        <i/>
        <sz val="10"/>
        <color rgb="FF000000"/>
        <rFont val="Times New Roman"/>
        <family val="1"/>
      </rPr>
      <t>RA7.31. Promotes good governance and compliance with democratic principles within administrative structures.</t>
    </r>
  </si>
  <si>
    <r>
      <t xml:space="preserve">RA7.33. Activează cu responsabilitate pentru implementarea corectă și eficientă a instrumentelor strategice în dezvoltarea instituțională.
</t>
    </r>
    <r>
      <rPr>
        <i/>
        <sz val="10"/>
        <color rgb="FF000000"/>
        <rFont val="Times New Roman"/>
        <family val="1"/>
      </rPr>
      <t>RA7.33. Acts responsibly for the correct and efficient implementation of strategic instruments in institutional development.</t>
    </r>
  </si>
  <si>
    <r>
      <t xml:space="preserve">RA7.36. Respectă principiile etice și standardele profesionale în toate etapele procesului strategic.
</t>
    </r>
    <r>
      <rPr>
        <i/>
        <sz val="10"/>
        <color rgb="FF000000"/>
        <rFont val="Times New Roman"/>
        <family val="1"/>
      </rPr>
      <t>RA7.36. Respects ethical principles and professional standards at all stages of the strategic process.</t>
    </r>
  </si>
  <si>
    <r>
      <t xml:space="preserve">RA7.38. Acționează responsabil în relația cu beneficiarii serviciilor publice, conform reperelor etice, deontologice și legale relevante.
</t>
    </r>
    <r>
      <rPr>
        <i/>
        <sz val="10"/>
        <color rgb="FF000000"/>
        <rFont val="Times New Roman"/>
        <family val="1"/>
      </rPr>
      <t>RA7.38. Acts responsibly in relations with beneficiaries of public services, according to relevant ethical, deontological and legal guidelines.</t>
    </r>
  </si>
  <si>
    <r>
      <t xml:space="preserve">RA7.39. Demonstrează respect atunci când interacționează cu beneficiarii serviciilor publice.
</t>
    </r>
    <r>
      <rPr>
        <i/>
        <sz val="10"/>
        <color rgb="FF000000"/>
        <rFont val="Times New Roman"/>
        <family val="1"/>
      </rPr>
      <t>RA7.39. Demonstrates respect when interacting with beneficiaries of public services.</t>
    </r>
  </si>
  <si>
    <r>
      <t xml:space="preserve">RA7.40. Acționează cu integritate și onestitate în raporturile cu beneficiarii serviciilor publice.
</t>
    </r>
    <r>
      <rPr>
        <i/>
        <sz val="10"/>
        <color rgb="FF000000"/>
        <rFont val="Times New Roman"/>
        <family val="1"/>
      </rPr>
      <t>RA7.40. Acts with integrity and honesty in relations with beneficiaries of public services.</t>
    </r>
  </si>
  <si>
    <r>
      <t xml:space="preserve">RA7.41. Dovedește reflexivitate, prin disponibilitatea de a reflecta critic, orientat și de a aplica raționamente în procesele de luare a deciziilor.
</t>
    </r>
    <r>
      <rPr>
        <i/>
        <sz val="10"/>
        <color rgb="FF000000"/>
        <rFont val="Times New Roman"/>
        <family val="1"/>
      </rPr>
      <t>RA7.41. Demonstrates reflexivity, through the willingness to reflect critically, orient and apply reasoning in decision-making processes.</t>
    </r>
  </si>
  <si>
    <r>
      <t xml:space="preserve">RA7.42. Deprinde strategiile de muncă riguroasă, eficientă și responsabilă, de punctualitate și răspundere personală față de rezultat, pe baza principiilor, normelor și valorilor codului de etică profesională, pe care le va aplica în relația cu beneficiarii serviciilor publice.
</t>
    </r>
    <r>
      <rPr>
        <i/>
        <sz val="10"/>
        <color rgb="FF000000"/>
        <rFont val="Times New Roman"/>
        <family val="1"/>
      </rPr>
      <t>RA7.42. Learns the strategies of rigorous, efficient and responsible work, of punctuality and personal responsibility for the result, based on the principles, norms and values of the code of professional ethics, which he will apply in the relationship with the beneficiaries of public services.</t>
    </r>
  </si>
  <si>
    <r>
      <t xml:space="preserve">RA8.2. Aplică autonom metode de estimare a necesarului de resurse, în limitele atribuțiilor profesionale.
</t>
    </r>
    <r>
      <rPr>
        <i/>
        <sz val="10"/>
        <color rgb="FF000000"/>
        <rFont val="Times New Roman"/>
        <family val="1"/>
      </rPr>
      <t>RA8.2. Autonomously applies methods for estimating resource needs, within the limits of professional duties.</t>
    </r>
  </si>
  <si>
    <r>
      <t xml:space="preserve">C8.4. Va înțelege legătura dintre planificarea resurselor și atingerea obiectivelor organizaționale.
</t>
    </r>
    <r>
      <rPr>
        <i/>
        <sz val="10"/>
        <color rgb="FF000000"/>
        <rFont val="Times New Roman"/>
        <family val="1"/>
      </rPr>
      <t>K8.4. Will understand the link between resource planning and the achievement of organisational objectives.</t>
    </r>
  </si>
  <si>
    <r>
      <t xml:space="preserve">RA8.4. Contribuie la fundamentarea planurilor operaționale, utilizând date relevante privind resursele disponibile.
</t>
    </r>
    <r>
      <rPr>
        <i/>
        <sz val="10"/>
        <color rgb="FF000000"/>
        <rFont val="Times New Roman"/>
        <family val="1"/>
      </rPr>
      <t>RA8.4. Contributes to the substantiation of operational plans, using relevant data on available resources.</t>
    </r>
  </si>
  <si>
    <r>
      <t xml:space="preserve">C8.5. Descrie metodele de evaluare a performanței instituționale și a modului de integrare a rezultatelor în planurile de dezvoltare.
</t>
    </r>
    <r>
      <rPr>
        <i/>
        <sz val="10"/>
        <color rgb="FF000000"/>
        <rFont val="Times New Roman"/>
        <family val="1"/>
      </rPr>
      <t>K8.5. Describes methods for evaluating institutional performance and how to integrate results into development plans.</t>
    </r>
  </si>
  <si>
    <r>
      <t xml:space="preserve">RA8.6. Respectă principiile eficienței, economicității și responsabilității în gestionarea resurselor.
</t>
    </r>
    <r>
      <rPr>
        <i/>
        <sz val="10"/>
        <color rgb="FF000000"/>
        <rFont val="Times New Roman"/>
        <family val="1"/>
      </rPr>
      <t>RA8.6. Respects the principles of efficiency, economy and responsibility in resource management.</t>
    </r>
  </si>
  <si>
    <r>
      <t xml:space="preserve">RA8.7. Integrează rezultatele evaluării performanței instituționale în activitățile de planificare la care participă.
</t>
    </r>
    <r>
      <rPr>
        <i/>
        <sz val="10"/>
        <color rgb="FF000000"/>
        <rFont val="Times New Roman"/>
        <family val="1"/>
      </rPr>
      <t>RA8.7. Integrates the results of institutional performance evaluation in the planning activities in which he/she participates.</t>
    </r>
  </si>
  <si>
    <r>
      <t xml:space="preserve">RA8.9. Utilizează instrumente de planificare și analiză în mod responsabil și conform procedurilor interne.
</t>
    </r>
    <r>
      <rPr>
        <i/>
        <sz val="10"/>
        <color rgb="FF000000"/>
        <rFont val="Times New Roman"/>
        <family val="1"/>
      </rPr>
      <t>RA8.9. Uses planning and analysis tools responsibly and according to internal procedures.</t>
    </r>
  </si>
  <si>
    <r>
      <t xml:space="preserve">RA8.10. Își autoevaluează contribuția la utilizarea eficientă a resurselor, identificând oportunități de îmbunătățire.
</t>
    </r>
    <r>
      <rPr>
        <i/>
        <sz val="10"/>
        <color rgb="FF000000"/>
        <rFont val="Times New Roman"/>
        <family val="1"/>
      </rPr>
      <t>RA8.10. Self-evaluates his/her contribution to the efficient use of resources, identifying</t>
    </r>
    <r>
      <rPr>
        <sz val="10"/>
        <color indexed="8"/>
        <rFont val="Times New Roman"/>
        <family val="1"/>
        <charset val="238"/>
      </rPr>
      <t xml:space="preserve"> opportunities for improvement.</t>
    </r>
  </si>
  <si>
    <r>
      <t xml:space="preserve">RA9.10. Își autoevaluează activitatea în raport cu eficiența măsurilor implementate și respectarea cadrului legal.
</t>
    </r>
    <r>
      <rPr>
        <i/>
        <sz val="10"/>
        <color rgb="FF000000"/>
        <rFont val="Times New Roman"/>
        <family val="1"/>
      </rPr>
      <t>RA9.10. Self-evaluates its activity in relation to the efficiency of the implemented measures and compliance with the legal framework.</t>
    </r>
  </si>
  <si>
    <r>
      <t xml:space="preserve">A10.1. Va fi capabil să aplica măsuri de incluziune socială și egalitate de șanse.
</t>
    </r>
    <r>
      <rPr>
        <i/>
        <sz val="10"/>
        <color rgb="FF000000"/>
        <rFont val="Times New Roman"/>
        <family val="1"/>
      </rPr>
      <t>S10.1. Will be able to apply social inclusion and equal opportunities measures.</t>
    </r>
  </si>
  <si>
    <r>
      <t xml:space="preserve">C10.5. Demonstrează înțelegerea principiilor deontologice de bază ale profesiei în  furnizarea serviciilor publice.
</t>
    </r>
    <r>
      <rPr>
        <i/>
        <sz val="10"/>
        <color rgb="FF000000"/>
        <rFont val="Times New Roman"/>
        <family val="1"/>
      </rPr>
      <t>K10.5. Demonstrates understanding of the basic ethical principles of the profession in the provision of public services.</t>
    </r>
  </si>
  <si>
    <r>
      <t xml:space="preserve">A10.5. Aplică principiile și standardele deontologice în desfășurarea activităților profesionale specifice, pe baza reglementărilor în domeniu.
</t>
    </r>
    <r>
      <rPr>
        <i/>
        <sz val="10"/>
        <color rgb="FF000000"/>
        <rFont val="Times New Roman"/>
        <family val="1"/>
      </rPr>
      <t>S10.5. Apply ethical principles and standards in carrying out specific professional activities, based on regulations in the field.</t>
    </r>
  </si>
  <si>
    <r>
      <t xml:space="preserve">C10.6. Recunoaște relevanța și importanța codurilor etice și a standardelor profesionale ca bază a conduitei,  cercetării și practicii profesionale.
</t>
    </r>
    <r>
      <rPr>
        <i/>
        <sz val="10"/>
        <color rgb="FF000000"/>
        <rFont val="Times New Roman"/>
        <family val="1"/>
      </rPr>
      <t>K10.6. Recognizes the relevance and importance of ethical codes and professional standards as a basis for professional conduct, research and practice.</t>
    </r>
  </si>
  <si>
    <r>
      <t xml:space="preserve">RA10.6. Aplică codurile etice și standardele profesionale în procesul decizional și în furnizarea serviciilor.
</t>
    </r>
    <r>
      <rPr>
        <i/>
        <sz val="10"/>
        <color rgb="FF000000"/>
        <rFont val="Times New Roman"/>
        <family val="1"/>
      </rPr>
      <t>RA10.6. Applies ethical codes and professional standards in the decision-making process and in the provision of services.</t>
    </r>
  </si>
  <si>
    <r>
      <t xml:space="preserve">A11.5. Recunoaște și rezolvă adecvat dilemele etice și abaterile de la standardele profesionale.
</t>
    </r>
    <r>
      <rPr>
        <i/>
        <sz val="10"/>
        <color rgb="FF000000"/>
        <rFont val="Times New Roman"/>
        <family val="1"/>
      </rPr>
      <t>S11.5. Recognizes and appropriately resolves ethical dilemmas and deviations from professional standards.</t>
    </r>
  </si>
  <si>
    <r>
      <t xml:space="preserve">RA11.10. Își autoevaluează intervențiile profesionale, identificând modalități de îmbunătățire a activității de consiliere.
</t>
    </r>
    <r>
      <rPr>
        <i/>
        <sz val="10"/>
        <color rgb="FF000000"/>
        <rFont val="Times New Roman"/>
        <family val="1"/>
      </rPr>
      <t>RA11.10. Self-evaluates their professional interventions, identifying ways to improve their counseling activity.</t>
    </r>
  </si>
  <si>
    <r>
      <t xml:space="preserve">A12.4. Va fi capabil să respecte cadrul legal și etic al recrutării.
</t>
    </r>
    <r>
      <rPr>
        <i/>
        <sz val="10"/>
        <color rgb="FF000000"/>
        <rFont val="Times New Roman"/>
        <family val="1"/>
      </rPr>
      <t>S12.4. Will be able to comply with the legal and ethical framework governing recruitment.</t>
    </r>
  </si>
  <si>
    <r>
      <t xml:space="preserve">RA12.7. Asigură confidențialitatea informațiilor privind candidații și procesul de recrutare.
</t>
    </r>
    <r>
      <rPr>
        <i/>
        <sz val="10"/>
        <color rgb="FF000000"/>
        <rFont val="Times New Roman"/>
        <family val="1"/>
      </rPr>
      <t>RA12.7. Ensures the confidentiality of information regarding candidates and the recruitment process.</t>
    </r>
  </si>
  <si>
    <r>
      <t xml:space="preserve">RA12.10. Își autoevaluează activitatea în cadrul procesului de recrutare, raportat la standardele profesionale și la eficiența procedurilor.
</t>
    </r>
    <r>
      <rPr>
        <i/>
        <sz val="10"/>
        <color rgb="FF000000"/>
        <rFont val="Times New Roman"/>
        <family val="1"/>
      </rPr>
      <t>RA12.10. Self-evaluates their activity within the recruitment process, in relation to professional standards and the efficiency of procedures.</t>
    </r>
  </si>
  <si>
    <r>
      <t xml:space="preserve">RAT1.8. Își autoevaluează contribuția la activitatea echipei, identificând modalități de optimizare a implicării.
</t>
    </r>
    <r>
      <rPr>
        <i/>
        <sz val="10"/>
        <color rgb="FF000000"/>
        <rFont val="Times New Roman"/>
        <family val="1"/>
      </rPr>
      <t>RAT1.8. Self-evaluates his/her contribution to the team's activity, identifying ways to optimize involvement.</t>
    </r>
  </si>
  <si>
    <r>
      <t xml:space="preserve">CT2.1. Va cunoaște concepte și modele de leadership.
</t>
    </r>
    <r>
      <rPr>
        <i/>
        <sz val="10"/>
        <color rgb="FF000000"/>
        <rFont val="Times New Roman"/>
        <family val="1"/>
      </rPr>
      <t>TK1.1. Will know the principles and the necesity of collaboration and communication within teams.</t>
    </r>
  </si>
  <si>
    <r>
      <t xml:space="preserve">AT2.1. Va fi capabil să coordoneze activitatea altor persoane.
</t>
    </r>
    <r>
      <rPr>
        <i/>
        <sz val="10"/>
        <color rgb="FF000000"/>
        <rFont val="Times New Roman"/>
        <family val="1"/>
      </rPr>
      <t>TS2.1. Will be able to coordinate the activities of other individuals.</t>
    </r>
  </si>
  <si>
    <r>
      <t xml:space="preserve">RAT2.1. Își asumă responsabilitatea organizării și coordonării activităților unor grupuri de lucru, în limitele rolului profesional deținut.
</t>
    </r>
    <r>
      <rPr>
        <i/>
        <sz val="10"/>
        <color rgb="FF000000"/>
        <rFont val="Times New Roman"/>
        <family val="1"/>
      </rPr>
      <t>RAT2.1. Assumes responsibility for organizing and coordinating the activities of work groups, within the limits of the professional role held.</t>
    </r>
  </si>
  <si>
    <r>
      <t xml:space="preserve">CT2.2. Va înțelege stiluri de conducere și efectele acestora asupra echipei.
</t>
    </r>
    <r>
      <rPr>
        <i/>
        <sz val="10"/>
        <color rgb="FF000000"/>
        <rFont val="Times New Roman"/>
        <family val="1"/>
      </rPr>
      <t>TK1.2. Will understand the roles and responsibilities of team members.</t>
    </r>
  </si>
  <si>
    <r>
      <t xml:space="preserve">AT2.2. Va fi capabil să motiveze membrii echipei.
</t>
    </r>
    <r>
      <rPr>
        <i/>
        <sz val="10"/>
        <color rgb="FF000000"/>
        <rFont val="Times New Roman"/>
        <family val="1"/>
      </rPr>
      <t>TS2.2. Will be able to motivate team members to achieve common objectives.</t>
    </r>
  </si>
  <si>
    <r>
      <t xml:space="preserve">RAT2.2. Aplică autonom principii de coordonare și distribuire a sarcinilor, în funcție de competențele membrilor echipei.
</t>
    </r>
    <r>
      <rPr>
        <i/>
        <sz val="10"/>
        <color rgb="FF000000"/>
        <rFont val="Times New Roman"/>
        <family val="1"/>
      </rPr>
      <t>RAT2.2. Autonomously applies principles of coordination and distribution of tasks, depending on the skills of team members.</t>
    </r>
  </si>
  <si>
    <r>
      <t xml:space="preserve">AT2.3. Va fi capabil să sprijine atingerea obiectivelor comune.
</t>
    </r>
    <r>
      <rPr>
        <i/>
        <sz val="10"/>
        <color rgb="FF000000"/>
        <rFont val="Times New Roman"/>
        <family val="1"/>
      </rPr>
      <t>TS2.3. Will be able to support the team in accomplishing agreed goals.</t>
    </r>
  </si>
  <si>
    <r>
      <t xml:space="preserve">RAT2.9. Își autoevaluează stilul de coordonare, identificând modalități de îmbunătățire a eficienței proprii.
</t>
    </r>
    <r>
      <rPr>
        <i/>
        <sz val="10"/>
        <color rgb="FF000000"/>
        <rFont val="Times New Roman"/>
        <family val="1"/>
      </rPr>
      <t>RAT2.9. Self-evaluates their coordination style, identifying ways to improve their own efficiency.</t>
    </r>
  </si>
  <si>
    <r>
      <t xml:space="preserve">C1.1. Va cunoaște conceptele, principiile și etapele ciclului de viață al proiectelor.
</t>
    </r>
    <r>
      <rPr>
        <i/>
        <sz val="10"/>
        <color rgb="FF000000"/>
        <rFont val="Times New Roman"/>
        <family val="1"/>
      </rPr>
      <t>K1.1. Will know the concepts, principles and stages of the project life cycle.</t>
    </r>
  </si>
  <si>
    <r>
      <t xml:space="preserve">RA1.1. Își asumă responsabilitatea planificării și organizării activităților specifice unui proiect, în limitele rolului atribuit în cadrul unei echipe.
</t>
    </r>
    <r>
      <rPr>
        <i/>
        <sz val="10"/>
        <color rgb="FF000000"/>
        <rFont val="Times New Roman"/>
        <family val="1"/>
      </rPr>
      <t>RA1.1. Assumes responsibility for planning and organizing specific project activities, within the limits of the assigned role within a team.</t>
    </r>
  </si>
  <si>
    <r>
      <t xml:space="preserve">A1.1. Va fi capabil să planifice proiecte de complexitate medie, stabilind obiective, activități, termene și responsabilități.
</t>
    </r>
    <r>
      <rPr>
        <i/>
        <sz val="10"/>
        <color rgb="FF000000"/>
        <rFont val="Times New Roman"/>
        <family val="1"/>
      </rPr>
      <t>S1.1. Will be able to plan medium-complexity projects by defining objectives, activities, timelines and responsibilities.</t>
    </r>
  </si>
  <si>
    <r>
      <t xml:space="preserve">C1.2. Va înțelege rolul obiectivelor, activităților, livrabilelor și rezultatelor în managementul de proiect.
</t>
    </r>
    <r>
      <rPr>
        <i/>
        <sz val="10"/>
        <color rgb="FF000000"/>
        <rFont val="Times New Roman"/>
        <family val="1"/>
      </rPr>
      <t>K1.2. Will understand the role of objectives, activities, deliverables and results in project management.</t>
    </r>
  </si>
  <si>
    <r>
      <t xml:space="preserve">A1.2. Va fi capabil să implementeze proiecte în conformitate cu planificarea aprobată.
</t>
    </r>
    <r>
      <rPr>
        <i/>
        <sz val="10"/>
        <color rgb="FF000000"/>
        <rFont val="Times New Roman"/>
        <family val="1"/>
      </rPr>
      <t>S1.2. Will be able to implement projects in accordance with approved plans.</t>
    </r>
  </si>
  <si>
    <r>
      <t xml:space="preserve">RA1.2. Aplică în mod autonom proceduri și instrumente standard de management de proiect în situații profesionale curente.
</t>
    </r>
    <r>
      <rPr>
        <i/>
        <sz val="10"/>
        <color rgb="FF000000"/>
        <rFont val="Times New Roman"/>
        <family val="1"/>
      </rPr>
      <t>RA1.2. Autonomously applies standard project management procedures and tools in current professional situations.</t>
    </r>
  </si>
  <si>
    <r>
      <t xml:space="preserve">C1.3. Va cunoaște metodologii și instrumente utilizate în planificarea și implementarea proiectelor.
</t>
    </r>
    <r>
      <rPr>
        <i/>
        <sz val="10"/>
        <color rgb="FF000000"/>
        <rFont val="Times New Roman"/>
        <family val="1"/>
      </rPr>
      <t>K1.3. Will know methodologies and tools used in project planning and implementation.</t>
    </r>
  </si>
  <si>
    <r>
      <t xml:space="preserve">A1.3. Va fi capabil să monitorizeze progresul proiectelor și să identifice abateri față de plan.
</t>
    </r>
    <r>
      <rPr>
        <i/>
        <sz val="10"/>
        <color rgb="FF000000"/>
        <rFont val="Times New Roman"/>
        <family val="1"/>
      </rPr>
      <t>S1.3. Will be able to monitor project progress and identify deviations.</t>
    </r>
  </si>
  <si>
    <r>
      <t xml:space="preserve">RA1.3. Monitorizează și raportează responsabil progresul activităților, respectând indicatorii stabiliți și termenele asumate.
</t>
    </r>
    <r>
      <rPr>
        <i/>
        <sz val="10"/>
        <color rgb="FF000000"/>
        <rFont val="Times New Roman"/>
        <family val="1"/>
      </rPr>
      <t>RA1.3. Monitors and responsibly reports the progress of activities, respecting established indicators and assumed deadlines.</t>
    </r>
  </si>
  <si>
    <r>
      <t xml:space="preserve">C1.4. Va înțelege mecanismele de monitorizare, raportare și control ale proiectelor.
</t>
    </r>
    <r>
      <rPr>
        <i/>
        <sz val="10"/>
        <color rgb="FF000000"/>
        <rFont val="Times New Roman"/>
        <family val="1"/>
      </rPr>
      <t>K1.4. Will understand project monitoring, reporting and control mechanisms.</t>
    </r>
  </si>
  <si>
    <r>
      <t xml:space="preserve">A1.4. Va fi capabil să propună măsuri corective pentru îmbunătățirea implementării proiectelor.
</t>
    </r>
    <r>
      <rPr>
        <i/>
        <sz val="10"/>
        <color rgb="FF000000"/>
        <rFont val="Times New Roman"/>
        <family val="1"/>
      </rPr>
      <t>S1.4. Will be able to propose corrective measures to improve project implementation.</t>
    </r>
  </si>
  <si>
    <r>
      <t xml:space="preserve">RA1.4. Identifică și semnalează riscuri sau deviații în implementarea proiectului, propunând soluții adecvate nivelului său de competență.
</t>
    </r>
    <r>
      <rPr>
        <i/>
        <sz val="10"/>
        <color rgb="FF000000"/>
        <rFont val="Times New Roman"/>
        <family val="1"/>
      </rPr>
      <t>RA1.4. Identifies and signals risks or deviations in project implementation, proposing solutions appropriate to his/her level of competence.</t>
    </r>
  </si>
  <si>
    <r>
      <t xml:space="preserve">RA1.5. Respectă principiile etice și regulile de conformitate în gestionarea resurselor proiectului.
</t>
    </r>
    <r>
      <rPr>
        <i/>
        <sz val="10"/>
        <color rgb="FF000000"/>
        <rFont val="Times New Roman"/>
        <family val="1"/>
      </rPr>
      <t>RA1.5. Respects ethical principles and compliance rules in managing project resources.</t>
    </r>
  </si>
  <si>
    <r>
      <t xml:space="preserve">RA1.6. Colaborează eficient în echipă, asumându-și roluri și responsabilități clar definite în cadrul proiectelor.
</t>
    </r>
    <r>
      <rPr>
        <i/>
        <sz val="10"/>
        <color rgb="FF000000"/>
        <rFont val="Times New Roman"/>
        <family val="1"/>
      </rPr>
      <t>RA1.6. Collaborates effectively in a team, assuming clearly defined roles and responsibilities within projects.</t>
    </r>
  </si>
  <si>
    <r>
      <t xml:space="preserve">RA1.7. Gestionează în mod responsabil resursele alocate (timp, buget, informații), în conformitate cu obiectivele proiectului.
</t>
    </r>
    <r>
      <rPr>
        <i/>
        <sz val="10"/>
        <color rgb="FF000000"/>
        <rFont val="Times New Roman"/>
        <family val="1"/>
      </rPr>
      <t>RA1.7. Responsibly manages allocated resources (time, budget, information), in accordance with project objectives.</t>
    </r>
  </si>
  <si>
    <r>
      <t xml:space="preserve">RA1.8. Își autoevaluează contribuția profesională în cadrul proiectului și identifică nevoi de îmbunătățire a performanței.
</t>
    </r>
    <r>
      <rPr>
        <i/>
        <sz val="10"/>
        <color rgb="FF000000"/>
        <rFont val="Times New Roman"/>
        <family val="1"/>
      </rPr>
      <t>RA1.8. Self-evaluates his/her professional contribution within the project and identifies</t>
    </r>
    <r>
      <rPr>
        <sz val="10"/>
        <color indexed="8"/>
        <rFont val="Times New Roman"/>
        <family val="1"/>
        <charset val="238"/>
      </rPr>
      <t xml:space="preserve"> needs for performance improvement</t>
    </r>
  </si>
  <si>
    <r>
      <t xml:space="preserve">C2.1. Va cunoaște tipurile de indicatori utilizați în evaluarea proiectelor (output, rezultat, impact).
</t>
    </r>
    <r>
      <rPr>
        <i/>
        <sz val="10"/>
        <color rgb="FF000000"/>
        <rFont val="Times New Roman"/>
        <family val="1"/>
      </rPr>
      <t>K2.1. Will know the types of indicators used in project evaluation (output, outcome, impact).</t>
    </r>
  </si>
  <si>
    <r>
      <t xml:space="preserve">A2.1. Va fi capabil să definească indicatori relevanți pentru evaluarea proiectelor.
</t>
    </r>
    <r>
      <rPr>
        <i/>
        <sz val="10"/>
        <color rgb="FF000000"/>
        <rFont val="Times New Roman"/>
        <family val="1"/>
      </rPr>
      <t>S2.1. Will be able to define relevant indicators for project evaluation.</t>
    </r>
  </si>
  <si>
    <r>
      <t xml:space="preserve">RA2.1. Își asumă responsabilitatea colectării și gestionării corecte a datelor necesare calculării indicatorilor de proiect.
</t>
    </r>
    <r>
      <rPr>
        <i/>
        <sz val="10"/>
        <color rgb="FF000000"/>
        <rFont val="Times New Roman"/>
        <family val="1"/>
      </rPr>
      <t>RA2.1. Assumes responsibility for the correct collection and management of data necessary for calculating project indicators.</t>
    </r>
  </si>
  <si>
    <r>
      <t xml:space="preserve">C2.2. Va înțelege rolul indicatorilor în măsurarea performanței, eficienței și impactului proiectelor.
</t>
    </r>
    <r>
      <rPr>
        <i/>
        <sz val="10"/>
        <color rgb="FF000000"/>
        <rFont val="Times New Roman"/>
        <family val="1"/>
      </rPr>
      <t>K2.2. Will understand the role of indicators in measuring project performance, efficiency and impact.</t>
    </r>
  </si>
  <si>
    <r>
      <t xml:space="preserve">A2.2. Va fi capabil să colecteze date necesare monitorizării indicatorilor.
</t>
    </r>
    <r>
      <rPr>
        <i/>
        <sz val="10"/>
        <color rgb="FF000000"/>
        <rFont val="Times New Roman"/>
        <family val="1"/>
      </rPr>
      <t>S2.2. Will be able to collect data necessary for monitoring indicators.</t>
    </r>
  </si>
  <si>
    <r>
      <t xml:space="preserve">RA2.2. Aplică autonom proceduri standard de monitorizare și raportare a indicatorilor de output, rezultat și impact.
</t>
    </r>
    <r>
      <rPr>
        <i/>
        <sz val="10"/>
        <color rgb="FF000000"/>
        <rFont val="Times New Roman"/>
        <family val="1"/>
      </rPr>
      <t>RA2.2. Autonomously applies standard procedures for monitoring and reporting output, result and impact indicators.</t>
    </r>
  </si>
  <si>
    <r>
      <t xml:space="preserve">C2.3. Va cunoaște metode de colectare și analiză a datelor aferente indicatorilor.
</t>
    </r>
    <r>
      <rPr>
        <i/>
        <sz val="10"/>
        <color rgb="FF000000"/>
        <rFont val="Times New Roman"/>
        <family val="1"/>
      </rPr>
      <t>K2.3. Will know methods for collecting and analysing indicator-related data.</t>
    </r>
  </si>
  <si>
    <r>
      <t xml:space="preserve">A2.3. Va fi capabil să analizeze și să interpreteze rezultatele indicatorilor de performanță.
</t>
    </r>
    <r>
      <rPr>
        <i/>
        <sz val="10"/>
        <color rgb="FF000000"/>
        <rFont val="Times New Roman"/>
        <family val="1"/>
      </rPr>
      <t>S2.3. Will be able to analyse and interpret performance indicator results.</t>
    </r>
  </si>
  <si>
    <r>
      <t xml:space="preserve">C2.4. Va înțelege utilizarea indicatorilor în fundamentarea deciziilor manageriale.
</t>
    </r>
    <r>
      <rPr>
        <i/>
        <sz val="10"/>
        <color rgb="FF000000"/>
        <rFont val="Times New Roman"/>
        <family val="1"/>
      </rPr>
      <t>K2.4. Will understand the use of indicators in managerial decision-making.</t>
    </r>
  </si>
  <si>
    <r>
      <t xml:space="preserve">A2.4. Va fi capabil să utilizeze rezultatele evaluării în procesul decizional.
</t>
    </r>
    <r>
      <rPr>
        <i/>
        <sz val="10"/>
        <color rgb="FF000000"/>
        <rFont val="Times New Roman"/>
        <family val="1"/>
      </rPr>
      <t>S2.4. Will be able to use evaluation results in decision-making processes.</t>
    </r>
  </si>
  <si>
    <r>
      <t xml:space="preserve">RA2.4. Interpretează responsabil valorile indicatorilor, în limitele competențelor dobândite, și formulează observații relevante pentru echipa de proiect.
</t>
    </r>
    <r>
      <rPr>
        <i/>
        <sz val="10"/>
        <color rgb="FF000000"/>
        <rFont val="Times New Roman"/>
        <family val="1"/>
      </rPr>
      <t>RA2.4. Interprets indicator values responsibly, within the limits of acquired skills, and formulates relevant observations for the project team.</t>
    </r>
  </si>
  <si>
    <r>
      <t xml:space="preserve">RA2.5. Semnalează deviații semnificative față de țintele stabilite și contribuie la identificarea măsurilor corective.
</t>
    </r>
    <r>
      <rPr>
        <i/>
        <sz val="10"/>
        <color rgb="FF000000"/>
        <rFont val="Times New Roman"/>
        <family val="1"/>
      </rPr>
      <t>RA2.5. Signals significant deviations from established targets and contributes to identifying corrective measures.</t>
    </r>
  </si>
  <si>
    <r>
      <t xml:space="preserve">RA2.7. Utilizează instrumente digitale de prelucrare a datelor în mod responsabil și conform standardelor organizaționale.
</t>
    </r>
    <r>
      <rPr>
        <i/>
        <sz val="10"/>
        <color rgb="FF000000"/>
        <rFont val="Times New Roman"/>
        <family val="1"/>
      </rPr>
      <t>RA2.7. Uses digital data processing tools responsibly and in accordance with organizational standards.</t>
    </r>
  </si>
  <si>
    <r>
      <t xml:space="preserve">RA2.8. Contribuie la fundamentarea deciziilor operaționale prin furnizarea de informații validate privind performanța proiectului.
</t>
    </r>
    <r>
      <rPr>
        <i/>
        <sz val="10"/>
        <color rgb="FF000000"/>
        <rFont val="Times New Roman"/>
        <family val="1"/>
      </rPr>
      <t>RA2.8. Contributes to supporting operational decisions by providing validated information on project performance.</t>
    </r>
  </si>
  <si>
    <r>
      <t xml:space="preserve">C3.1. Va cunoaște metode și tehnici de identificare a problemelor organizaționale și a celor locale/comunitare.
</t>
    </r>
    <r>
      <rPr>
        <i/>
        <sz val="10"/>
        <color rgb="FF000000"/>
        <rFont val="Times New Roman"/>
        <family val="1"/>
      </rPr>
      <t>K3.1. Will know methods and techniques for identifying organisational and local/community problems.</t>
    </r>
  </si>
  <si>
    <r>
      <t xml:space="preserve">A3.4. Va fi capabil să selecteze și să aplice soluții adecvate contextului organizațional.
</t>
    </r>
    <r>
      <rPr>
        <i/>
        <sz val="10"/>
        <color rgb="FF000000"/>
        <rFont val="Times New Roman"/>
        <family val="1"/>
      </rPr>
      <t>S3.4. Will be able to select and apply solutions appropriate to the organisational context.</t>
    </r>
  </si>
  <si>
    <r>
      <t xml:space="preserve">RA3.4. Fundamentează responsabil recomandări în limitele competențelor dobândite.
</t>
    </r>
    <r>
      <rPr>
        <i/>
        <sz val="10"/>
        <color rgb="FF000000"/>
        <rFont val="Times New Roman"/>
        <family val="1"/>
      </rPr>
      <t>RA3.4. Responsibly substantiates recommendations within the limits of acquired skills.</t>
    </r>
  </si>
  <si>
    <r>
      <t xml:space="preserve">C3.5. Cunoaște metodele de atragere a fondurilor de la indivizi și companii, principalele surse de finanțare nerambursabilă și rambursabilă a proiectelor din sectorul public și nonprofit și principalele instrumente de finanțare acestor proiecte.
</t>
    </r>
    <r>
      <rPr>
        <i/>
        <sz val="10"/>
        <color rgb="FF000000"/>
        <rFont val="Times New Roman"/>
        <family val="1"/>
      </rPr>
      <t>K3.5. Knows the methods of attracting funds from individuals and companies, the main sources of non-reimbursable and reimbursable financing of projects in the public and nonprofit sectors, and the main financing instruments for these projects.</t>
    </r>
  </si>
  <si>
    <r>
      <t xml:space="preserve">RA3.5. Anticipează consecințele deciziilor asupra funcționării organizației și asupra beneficiarilor.
</t>
    </r>
    <r>
      <rPr>
        <i/>
        <sz val="10"/>
        <color rgb="FF000000"/>
        <rFont val="Times New Roman"/>
        <family val="1"/>
      </rPr>
      <t>RA3.5. Anticipates the consequences of decisions on the functioning of the organization and on beneficiaries.</t>
    </r>
  </si>
  <si>
    <r>
      <t xml:space="preserve">RA3.6. Identifică surse adecvate de finanțare pentru soluțiile propuse și evaluează compatibilitatea acestora cu obiectivele organizației.
</t>
    </r>
    <r>
      <rPr>
        <i/>
        <sz val="10"/>
        <color rgb="FF000000"/>
        <rFont val="Times New Roman"/>
        <family val="1"/>
      </rPr>
      <t>RA3.6. Identifies appropriate sources of financing for proposed solutions and evaluates their compatibility with the organization's objectives.</t>
    </r>
  </si>
  <si>
    <r>
      <t xml:space="preserve">RA4.10. Își adaptează intervenția profesională la specificul comunității și la dinamica relațiilor interinstituționale.
</t>
    </r>
    <r>
      <rPr>
        <i/>
        <sz val="10"/>
        <color rgb="FF000000"/>
        <rFont val="Times New Roman"/>
        <family val="1"/>
      </rPr>
      <t>RA4.10. Adapts their professional intervention to the specifics of the community and the dynamics of inter-institutional relations.</t>
    </r>
  </si>
  <si>
    <r>
      <t xml:space="preserve">C5.1.Va cunoaște tipurile de date financiare utilizate în proiecte și organizații publice.
</t>
    </r>
    <r>
      <rPr>
        <i/>
        <sz val="10"/>
        <color rgb="FF000000"/>
        <rFont val="Times New Roman"/>
        <family val="1"/>
      </rPr>
      <t>K5.1. Will know the types of financial data used in projects and public organisations.</t>
    </r>
  </si>
  <si>
    <r>
      <t xml:space="preserve">RA5.3. Respectă regulile legale și procedurale privind utilizarea și prelucrarea informațiilor financiare.
</t>
    </r>
    <r>
      <rPr>
        <i/>
        <sz val="10"/>
        <color rgb="FF000000"/>
        <rFont val="Times New Roman"/>
        <family val="1"/>
      </rPr>
      <t>RA5.3. Complies with legal and procedural rules regarding the use and processing of financial information.</t>
    </r>
  </si>
  <si>
    <r>
      <t xml:space="preserve">C5. 4. Va înțelege rolul datelor financiare în procesul decizional.
</t>
    </r>
    <r>
      <rPr>
        <i/>
        <sz val="10"/>
        <color rgb="FF000000"/>
        <rFont val="Times New Roman"/>
        <family val="1"/>
      </rPr>
      <t>K5.4. Will understand the role of financial data in decision-making processes.</t>
    </r>
  </si>
  <si>
    <r>
      <t xml:space="preserve">RA5.4. Asigură acuratețea și coerența datelor financiare utilizate în raportări sau analize interne.
</t>
    </r>
    <r>
      <rPr>
        <i/>
        <sz val="10"/>
        <color rgb="FF000000"/>
        <rFont val="Times New Roman"/>
        <family val="1"/>
      </rPr>
      <t>RA5.4. Ensures the accuracy and consistency of financial data used in internal reporting or analysis.</t>
    </r>
  </si>
  <si>
    <r>
      <t xml:space="preserve">RA5.6. Semnalează inconsecvențe sau erori în datele colectate, în limitele atribuțiilor profesionale.
</t>
    </r>
    <r>
      <rPr>
        <i/>
        <sz val="10"/>
        <color rgb="FF000000"/>
        <rFont val="Times New Roman"/>
        <family val="1"/>
      </rPr>
      <t>RA5.6. Reports inconsistencies or errors in the collected data, within the limits of professional duties.</t>
    </r>
  </si>
  <si>
    <r>
      <t xml:space="preserve">RA5.7. Utilizează instrumente informatice de prelucrare a datelor financiare în mod responsabil și conform procedurilor organizaționale.
</t>
    </r>
    <r>
      <rPr>
        <i/>
        <sz val="10"/>
        <color rgb="FF000000"/>
        <rFont val="Times New Roman"/>
        <family val="1"/>
      </rPr>
      <t>RA5.7. Uses IT tools for processing financial data responsibly and in accordance with organizational procedures.</t>
    </r>
  </si>
  <si>
    <r>
      <t xml:space="preserve">C6.1. Va cunoaște cadrul legislativ al achizițiilor publice.
</t>
    </r>
    <r>
      <rPr>
        <i/>
        <sz val="10"/>
        <color rgb="FF000000"/>
        <rFont val="Times New Roman"/>
        <family val="1"/>
      </rPr>
      <t>K6.1. Will know the legal framework governing public procurement.</t>
    </r>
  </si>
  <si>
    <r>
      <t xml:space="preserve">A6.1. Va fi capabil să utilizeze platforme electronice de achiziții publice.
</t>
    </r>
    <r>
      <rPr>
        <i/>
        <sz val="10"/>
        <color rgb="FF000000"/>
        <rFont val="Times New Roman"/>
        <family val="1"/>
      </rPr>
      <t>S6.1. Will be able to use electronic public procurement platforms.</t>
    </r>
  </si>
  <si>
    <r>
      <t xml:space="preserve">RA6.1. Își asumă responsabilitatea respectării cadrului legal și procedural în derularea activităților de achiziții publice electronice.
</t>
    </r>
    <r>
      <rPr>
        <i/>
        <sz val="10"/>
        <color rgb="FF000000"/>
        <rFont val="Times New Roman"/>
        <family val="1"/>
      </rPr>
      <t>RA6.1. Assumes responsibility for respecting the legal and procedural framework in carrying out electronic public procurement activities.</t>
    </r>
  </si>
  <si>
    <r>
      <t xml:space="preserve">C6.2. Va înțelege principiile transparenței, concurenței și legalității în achizițiile publice.
</t>
    </r>
    <r>
      <rPr>
        <i/>
        <sz val="10"/>
        <color rgb="FF000000"/>
        <rFont val="Times New Roman"/>
        <family val="1"/>
      </rPr>
      <t>K6.2. Will understand the principles of transparency, competition and legality in public procurement.</t>
    </r>
  </si>
  <si>
    <r>
      <t xml:space="preserve">A6.2. Va fi capabil să inițieze și să gestioneze proceduri de achiziții publice electronice.
</t>
    </r>
    <r>
      <rPr>
        <i/>
        <sz val="10"/>
        <color rgb="FF000000"/>
        <rFont val="Times New Roman"/>
        <family val="1"/>
      </rPr>
      <t>S6.2. Will be able to initiate and manage electronic procurement procedures.</t>
    </r>
  </si>
  <si>
    <r>
      <t xml:space="preserve">RA6.2. Aplică autonom etapele procedurale specifice tipurilor de achiziții publice electronice, în limitele atribuțiilor profesionale.
</t>
    </r>
    <r>
      <rPr>
        <i/>
        <sz val="10"/>
        <color rgb="FF000000"/>
        <rFont val="Times New Roman"/>
        <family val="1"/>
      </rPr>
      <t>RA6.2. Autonomously applies the procedural steps specific to the types of electronic public procurement, within the limits of professional responsibilities.</t>
    </r>
  </si>
  <si>
    <r>
      <t xml:space="preserve">C6.3. Va cunoaște etapele și tipurile de proceduri de achiziții publice electronice.
</t>
    </r>
    <r>
      <rPr>
        <i/>
        <sz val="10"/>
        <color rgb="FF000000"/>
        <rFont val="Times New Roman"/>
        <family val="1"/>
      </rPr>
      <t>K6.3. Will know the stages and types of electronic public procurement procedures.</t>
    </r>
  </si>
  <si>
    <r>
      <t xml:space="preserve">A6.3. Va fi capabil să respecte cerințele legale și procedurale în derularea achizițiilor.
</t>
    </r>
    <r>
      <rPr>
        <i/>
        <sz val="10"/>
        <color rgb="FF000000"/>
        <rFont val="Times New Roman"/>
        <family val="1"/>
      </rPr>
      <t>S6.3. Will be able to comply with legal and procedural requirements.</t>
    </r>
  </si>
  <si>
    <r>
      <t xml:space="preserve">RA6.3. Utilizează în mod corect platformele electronice de achiziții publice, conform normelor și regulilor stabilite.
</t>
    </r>
    <r>
      <rPr>
        <i/>
        <sz val="10"/>
        <color rgb="FF000000"/>
        <rFont val="Times New Roman"/>
        <family val="1"/>
      </rPr>
      <t>RA6.3. Correctly uses electronic public procurement platforms, according to established norms and rules.</t>
    </r>
  </si>
  <si>
    <r>
      <t xml:space="preserve">C6.4. Va înțelege rolul platformelor electronice în derularea achizițiilor publice.
</t>
    </r>
    <r>
      <rPr>
        <i/>
        <sz val="10"/>
        <color rgb="FF000000"/>
        <rFont val="Times New Roman"/>
        <family val="1"/>
      </rPr>
      <t>K6.4. Will understand the role of electronic platforms in public procurement processes.</t>
    </r>
  </si>
  <si>
    <r>
      <t xml:space="preserve">A6.4. Va fi capabil să contribuie la asigurarea transparenței procesului de achiziție.
</t>
    </r>
    <r>
      <rPr>
        <i/>
        <sz val="10"/>
        <color rgb="FF000000"/>
        <rFont val="Times New Roman"/>
        <family val="1"/>
      </rPr>
      <t>S6.4. Will be able to contribute to ensuring transparency in procurement processes.</t>
    </r>
  </si>
  <si>
    <r>
      <t xml:space="preserve">RA6.4. Respectă principiile transparenței, concurenței și tratamentului egal în activitățile la care participă.
</t>
    </r>
    <r>
      <rPr>
        <i/>
        <sz val="10"/>
        <color rgb="FF000000"/>
        <rFont val="Times New Roman"/>
        <family val="1"/>
      </rPr>
      <t>RA6.4 .Respects the principles of transparency, competition and equal treatment in the activities in which they participate.</t>
    </r>
  </si>
  <si>
    <r>
      <t xml:space="preserve">A6.5. Utilizează instrumente digitale și tehnologii inovative pentru optimizarea proceselor instituționale.
</t>
    </r>
    <r>
      <rPr>
        <i/>
        <sz val="10"/>
        <color rgb="FF000000"/>
        <rFont val="Times New Roman"/>
        <family val="1"/>
      </rPr>
      <t>S6.5. Uses digital tools and innovative technologies to optimize institutional processes.</t>
    </r>
  </si>
  <si>
    <r>
      <t xml:space="preserve">RA6.5. Întocmește și gestionează documentația aferentă procedurilor, în conformitate cu cerințele legale.
</t>
    </r>
    <r>
      <rPr>
        <i/>
        <sz val="10"/>
        <color rgb="FF000000"/>
        <rFont val="Times New Roman"/>
        <family val="1"/>
      </rPr>
      <t>RA6.5. Prepares and manages the documentation related to the procedures, in accordance with legal requirements.</t>
    </r>
  </si>
  <si>
    <r>
      <t xml:space="preserve">RA6.6. Semnalează potențiale nereguli sau neconformități, în raport cu prevederile legislative aplicabile.
</t>
    </r>
    <r>
      <rPr>
        <i/>
        <sz val="10"/>
        <color rgb="FF000000"/>
        <rFont val="Times New Roman"/>
        <family val="1"/>
      </rPr>
      <t>RA6.6. Reports potential irregularities or non-compliances, in relation to the applicable legislative provisions.</t>
    </r>
  </si>
  <si>
    <r>
      <t xml:space="preserve">RA6.7. Asigură acuratețea și completitudinea informațiilor introduse în platformele electronice.
</t>
    </r>
    <r>
      <rPr>
        <i/>
        <sz val="10"/>
        <color rgb="FF000000"/>
        <rFont val="Times New Roman"/>
        <family val="1"/>
      </rPr>
      <t>RA6.7. Ensures the accuracy and completeness of the information entered in the electronic platforms.</t>
    </r>
  </si>
  <si>
    <r>
      <t xml:space="preserve">RA6.8. Colaborează responsabil cu actorii implicați în procesul de achiziții (instituții, ofertanți, echipe interne).
</t>
    </r>
    <r>
      <rPr>
        <i/>
        <sz val="10"/>
        <color rgb="FF000000"/>
        <rFont val="Times New Roman"/>
        <family val="1"/>
      </rPr>
      <t>RA6.8. Collaborates responsibly with the actors involved in the procurement process (institutions, bidders, internal teams).</t>
    </r>
  </si>
  <si>
    <r>
      <t xml:space="preserve">C7.1. Va cunoaște conceptele fundamentale de management organizațional.
</t>
    </r>
    <r>
      <rPr>
        <i/>
        <sz val="10"/>
        <color rgb="FF000000"/>
        <rFont val="Times New Roman"/>
        <family val="1"/>
      </rPr>
      <t>K7.1. Will know the fundamental concepts of organisational management.</t>
    </r>
  </si>
  <si>
    <r>
      <t xml:space="preserve">A7.6. Redactează și prezintă rapoarte privind structura și funcționarea instituțiilor administrative.
</t>
    </r>
    <r>
      <rPr>
        <i/>
        <sz val="10"/>
        <color rgb="FF000000"/>
        <rFont val="Times New Roman"/>
        <family val="1"/>
      </rPr>
      <t>S7.6. Writes and presents reports on the structure and functioning of administrative institutions.</t>
    </r>
  </si>
  <si>
    <r>
      <t xml:space="preserve">RA7.6. Utilizează indicatori de performanță instituțională pentru susținerea îmbunătățirii activităților organizaționale.
</t>
    </r>
    <r>
      <rPr>
        <i/>
        <sz val="10"/>
        <color rgb="FF000000"/>
        <rFont val="Times New Roman"/>
        <family val="1"/>
      </rPr>
      <t>RA7.6. Uses institutional performance indicators to support the improvement of organizational activities.</t>
    </r>
  </si>
  <si>
    <r>
      <t xml:space="preserve">C7.7. Enumeră diferențele structurale și funcționale dintre instituțiile publice și cele non-guvernamentale/private.
</t>
    </r>
    <r>
      <rPr>
        <i/>
        <sz val="10"/>
        <color rgb="FF000000"/>
        <rFont val="Times New Roman"/>
        <family val="1"/>
      </rPr>
      <t>K7.7. List the structural and functional differences between public and non-governmental/private institutions.</t>
    </r>
  </si>
  <si>
    <r>
      <t xml:space="preserve">C7.8. Identifică conceptele fundamentale legate de planificarea strategică și managementul instituțional.
</t>
    </r>
    <r>
      <rPr>
        <i/>
        <sz val="10"/>
        <color rgb="FF000000"/>
        <rFont val="Times New Roman"/>
        <family val="1"/>
      </rPr>
      <t>K7.8. Identify the fundamental concepts related to strategic planning and institutional management.</t>
    </r>
  </si>
  <si>
    <r>
      <t xml:space="preserve">RA7.8. Participă activ la procese de evaluare și dezvoltare organizațională, în limitele atribuțiilor stabilite.
</t>
    </r>
    <r>
      <rPr>
        <i/>
        <sz val="10"/>
        <color rgb="FF000000"/>
        <rFont val="Times New Roman"/>
        <family val="1"/>
      </rPr>
      <t>RA7.8. Actively participates in organizational evaluation and development processes, within the limits of established responsibilities.</t>
    </r>
  </si>
  <si>
    <r>
      <t xml:space="preserve">RA7.10. Utilizează date și informații relevante pentru fundamentarea deciziilor operaționale.
</t>
    </r>
    <r>
      <rPr>
        <i/>
        <sz val="10"/>
        <color rgb="FF000000"/>
        <rFont val="Times New Roman"/>
        <family val="1"/>
      </rPr>
      <t>RA7.10. Uses relevant data and information to substantiate operational decisions.</t>
    </r>
  </si>
  <si>
    <r>
      <t xml:space="preserve">RA7.11. Integrează responsabil tehnologia și instrumentele digitale în activități de management și planificare.
</t>
    </r>
    <r>
      <rPr>
        <i/>
        <sz val="10"/>
        <color rgb="FF000000"/>
        <rFont val="Times New Roman"/>
        <family val="1"/>
      </rPr>
      <t>RA7.11. Responsible integration of technology and digital tools into management and planning activities.</t>
    </r>
  </si>
  <si>
    <r>
      <t xml:space="preserve">C7.13.  Recunoaște fluxurile de lucru și procesele decizionale specifice în diferite tipuri de organizații.
</t>
    </r>
    <r>
      <rPr>
        <i/>
        <sz val="10"/>
        <color rgb="FF000000"/>
        <rFont val="Times New Roman"/>
        <family val="1"/>
      </rPr>
      <t>K7.13. Recognize the specific workflows and decision-making processes in different types of organizations.</t>
    </r>
  </si>
  <si>
    <r>
      <t xml:space="preserve">RA7.16. Manifestă autonomie în gestionarea activităților legate de organizarea și funcționarea structurilor administrative.
</t>
    </r>
    <r>
      <rPr>
        <i/>
        <sz val="10"/>
        <color rgb="FF000000"/>
        <rFont val="Times New Roman"/>
        <family val="1"/>
      </rPr>
      <t>RA7.16. Demonstrates autonomy in managing activities related to the organization and functioning of administrative structures.</t>
    </r>
  </si>
  <si>
    <r>
      <t xml:space="preserve">RA7.17. Manifestă deschidere și atitudine proactivă în identificarea și aplicarea soluțiilor organizaționale optime.
</t>
    </r>
    <r>
      <rPr>
        <i/>
        <sz val="10"/>
        <color rgb="FF000000"/>
        <rFont val="Times New Roman"/>
        <family val="1"/>
      </rPr>
      <t>RA7.17. Demonstrates openness and a proactive attitude in identifying and applying optimal organizational solutions.</t>
    </r>
  </si>
  <si>
    <r>
      <t xml:space="preserve">C7.18. Explică rolul tehnologiei în optimizarea proceselor strategice și în modernizarea administrației publice
</t>
    </r>
    <r>
      <rPr>
        <i/>
        <sz val="10"/>
        <color rgb="FF000000"/>
        <rFont val="Times New Roman"/>
        <family val="1"/>
      </rPr>
      <t>K7.18. Explain the role of technology in optimizing strategic processes and modernizing public administration.</t>
    </r>
  </si>
  <si>
    <r>
      <t xml:space="preserve">RA7.18. Activează cu deschidere colaborativă în lucrul cu diverse echipe profesionale pentru a asigura buna funcționare a instituțiilor.
</t>
    </r>
    <r>
      <rPr>
        <i/>
        <sz val="10"/>
        <color rgb="FF000000"/>
        <rFont val="Times New Roman"/>
        <family val="1"/>
      </rPr>
      <t>RA7.18. Acts collaboratively in working with various professional teams to ensure the proper functioning of institutions.</t>
    </r>
  </si>
  <si>
    <r>
      <t xml:space="preserve">A7.20. Utilizează metodelor cantitative și calitative pentru analiza performanței și identificarea punctelor de îmbunătățire.
</t>
    </r>
    <r>
      <rPr>
        <i/>
        <sz val="10"/>
        <color rgb="FF000000"/>
        <rFont val="Times New Roman"/>
        <family val="1"/>
      </rPr>
      <t>S7.20. Uses quantitative and qualitative methods to analyze performance and identify points for improvement.</t>
    </r>
  </si>
  <si>
    <r>
      <t xml:space="preserve">RA7.25. Manifestă o abordare proactivă pentru adaptarea instituțiilor la schimbările de mediu economic și social.
</t>
    </r>
    <r>
      <rPr>
        <i/>
        <sz val="10"/>
        <color rgb="FF000000"/>
        <rFont val="Times New Roman"/>
        <family val="1"/>
      </rPr>
      <t>RA7.25. Demonstrates a proactive approach to adapting institutions to changes in the economic and social environment.</t>
    </r>
  </si>
  <si>
    <r>
      <t xml:space="preserve">RA7.30. Dezvoltă o abordare autonomă în gestionarea sarcinilor și problemelor organizaționale.
</t>
    </r>
    <r>
      <rPr>
        <i/>
        <sz val="10"/>
        <color rgb="FF000000"/>
        <rFont val="Times New Roman"/>
        <family val="1"/>
      </rPr>
      <t>RA7.30. Develops an autonomous approach in managing organizational tasks and problems</t>
    </r>
  </si>
  <si>
    <r>
      <t xml:space="preserve">RA7.32. Sprijină de inovare și adaptare în instituțiile publice, private și non-guvernamentale.
</t>
    </r>
    <r>
      <rPr>
        <i/>
        <sz val="10"/>
        <color rgb="FF000000"/>
        <rFont val="Times New Roman"/>
        <family val="1"/>
      </rPr>
      <t>RA7.32. Support innovation and adaptation in public, private and non-governmental institutions.</t>
    </r>
  </si>
  <si>
    <r>
      <t xml:space="preserve">RA7.34. Gestionează autonom procesele de monitorizare și evaluare a implementării strategiilor.
</t>
    </r>
    <r>
      <rPr>
        <i/>
        <sz val="10"/>
        <color rgb="FF000000"/>
        <rFont val="Times New Roman"/>
        <family val="1"/>
      </rPr>
      <t>RA7.34. Autonomously manages the processes of monitoring and evaluating the implementation of strategies</t>
    </r>
  </si>
  <si>
    <r>
      <t xml:space="preserve">C8.1. Va cunoaște tipurile de resurse organizaționale (umane, financiare, materiale).
</t>
    </r>
    <r>
      <rPr>
        <i/>
        <sz val="10"/>
        <color rgb="FF000000"/>
        <rFont val="Times New Roman"/>
        <family val="1"/>
      </rPr>
      <t>K8.1. Will know the types of organisational resources (human, financial, material).</t>
    </r>
  </si>
  <si>
    <r>
      <t xml:space="preserve">A8.1. Va fi capabil să estimeze necesarul de resurse umane, financiare și materiale.
</t>
    </r>
    <r>
      <rPr>
        <i/>
        <sz val="10"/>
        <color rgb="FF000000"/>
        <rFont val="Times New Roman"/>
        <family val="1"/>
      </rPr>
      <t>S8.1. Will be able to estimate human, financial and material resource needs.</t>
    </r>
  </si>
  <si>
    <r>
      <t xml:space="preserve">RA8.1. Își asumă responsabilitatea planificării și utilizării eficiente a resurselor în cadrul activităților sau proiectelor la care participă.
</t>
    </r>
    <r>
      <rPr>
        <i/>
        <sz val="10"/>
        <color rgb="FF000000"/>
        <rFont val="Times New Roman"/>
        <family val="1"/>
      </rPr>
      <t>RA8.1. Assumes responsibility for planning and efficient use of resources within the activities or projects in which he/she participates.</t>
    </r>
  </si>
  <si>
    <r>
      <t xml:space="preserve">C8.2. Va înțelege principiile planificării și alocării resurselor.
</t>
    </r>
    <r>
      <rPr>
        <i/>
        <sz val="10"/>
        <color rgb="FF000000"/>
        <rFont val="Times New Roman"/>
        <family val="1"/>
      </rPr>
      <t>K8.2. Will understand the principles of resource planning and allocation.</t>
    </r>
  </si>
  <si>
    <r>
      <t xml:space="preserve">A8.2. Va fi capabil să participe la alocarea eficientă a resurselor.
</t>
    </r>
    <r>
      <rPr>
        <i/>
        <sz val="10"/>
        <color rgb="FF000000"/>
        <rFont val="Times New Roman"/>
        <family val="1"/>
      </rPr>
      <t>S8.2. Will be able to participate in efficient resource allocation.</t>
    </r>
  </si>
  <si>
    <r>
      <t xml:space="preserve">C8.3. Va cunoaște metode de estimare a necesarului de resurse.
</t>
    </r>
    <r>
      <rPr>
        <i/>
        <sz val="10"/>
        <color rgb="FF000000"/>
        <rFont val="Times New Roman"/>
        <family val="1"/>
      </rPr>
      <t>K8.3. Will know methods for estimating resource needs.</t>
    </r>
  </si>
  <si>
    <r>
      <t xml:space="preserve">A8.3. Va fi capabil să monitorizeze utilizarea resurselor.
</t>
    </r>
    <r>
      <rPr>
        <i/>
        <sz val="10"/>
        <color rgb="FF000000"/>
        <rFont val="Times New Roman"/>
        <family val="1"/>
      </rPr>
      <t>S8.3. Will be able to monitor resource use.</t>
    </r>
  </si>
  <si>
    <r>
      <t xml:space="preserve">RA8.3. Corelează alocarea resurselor cu obiectivele stabilite, respectând prioritățile organizaționale.
</t>
    </r>
    <r>
      <rPr>
        <i/>
        <sz val="10"/>
        <color rgb="FF000000"/>
        <rFont val="Times New Roman"/>
        <family val="1"/>
      </rPr>
      <t>RA8.3. Correlates the allocation of resources with the established objectives, respecting organizational priorities.</t>
    </r>
  </si>
  <si>
    <r>
      <t xml:space="preserve">A8.4. Va fi capabil să propună măsuri de optimizare a utilizării resurselor.
</t>
    </r>
    <r>
      <rPr>
        <i/>
        <sz val="10"/>
        <color rgb="FF000000"/>
        <rFont val="Times New Roman"/>
        <family val="1"/>
      </rPr>
      <t>S8.4. Will be able to propose measures to optimise resource utilisation.</t>
    </r>
  </si>
  <si>
    <r>
      <t xml:space="preserve">A8.5. Se conformează ierarhiilor și normelor organizaționale.
</t>
    </r>
    <r>
      <rPr>
        <i/>
        <sz val="10"/>
        <color rgb="FF000000"/>
        <rFont val="Times New Roman"/>
        <family val="1"/>
      </rPr>
      <t>S8.5. Complies with organizational hierarchies and norms.</t>
    </r>
  </si>
  <si>
    <r>
      <t xml:space="preserve">RA8.5. Monitorizează utilizarea resurselor alocate, semnalând eventuale dezechilibre sau riscuri.
</t>
    </r>
    <r>
      <rPr>
        <i/>
        <sz val="10"/>
        <color rgb="FF000000"/>
        <rFont val="Times New Roman"/>
        <family val="1"/>
      </rPr>
      <t>RA8.5. Monitors the use of allocated resources, signaling possible imbalances or risks.</t>
    </r>
  </si>
  <si>
    <r>
      <t xml:space="preserve">A8.6. Adaptează metodele de lucru la specificul instituției și la cerințele mediului socio-economic.
</t>
    </r>
    <r>
      <rPr>
        <i/>
        <sz val="10"/>
        <color rgb="FF000000"/>
        <rFont val="Times New Roman"/>
        <family val="1"/>
      </rPr>
      <t>S8.6. Adapts working methods to the specifics of the institution and the requirements of the socio-economic environment.</t>
    </r>
  </si>
  <si>
    <r>
      <t xml:space="preserve">A8.7. Consultă alți specialiști pentru căutarea altor puncte de vedere relevante din literatură, atunci când își fundamentează practica profesională.
</t>
    </r>
    <r>
      <rPr>
        <i/>
        <sz val="10"/>
        <color rgb="FF000000"/>
        <rFont val="Times New Roman"/>
        <family val="1"/>
      </rPr>
      <t>S8.7. Consults other specialists to search for other relevant points of view in the literature, when substantiating their professional practice.</t>
    </r>
  </si>
  <si>
    <r>
      <t xml:space="preserve">RA8.8. Colaborează cu structurile organizaționale relevante pentru optimizarea utilizării resurselor.
</t>
    </r>
    <r>
      <rPr>
        <i/>
        <sz val="10"/>
        <color rgb="FF000000"/>
        <rFont val="Times New Roman"/>
        <family val="1"/>
      </rPr>
      <t>RA8.8. Collaborates with relevant organizational structures to optimize the use of resources.</t>
    </r>
  </si>
  <si>
    <r>
      <t xml:space="preserve">C9.1. Va cunoaște politicile publice în domeniul ocupării forței de muncă.
</t>
    </r>
    <r>
      <rPr>
        <i/>
        <sz val="10"/>
        <color rgb="FF000000"/>
        <rFont val="Times New Roman"/>
        <family val="1"/>
      </rPr>
      <t>K9.1. Will know public policies in the field of employment.</t>
    </r>
  </si>
  <si>
    <r>
      <t xml:space="preserve">A9.1. Va fi capabil să aplice măsuri și instrumente de ocupare a forței de muncă.
</t>
    </r>
    <r>
      <rPr>
        <i/>
        <sz val="10"/>
        <color rgb="FF000000"/>
        <rFont val="Times New Roman"/>
        <family val="1"/>
      </rPr>
      <t>S9.1. Will be able to apply employment-related measures and instruments.</t>
    </r>
  </si>
  <si>
    <r>
      <t xml:space="preserve">RA9.1. Își asumă responsabilitatea aplicării corecte a măsurilor de ocupare în cadrul activităților profesionale desfășurate.
</t>
    </r>
    <r>
      <rPr>
        <i/>
        <sz val="10"/>
        <color rgb="FF000000"/>
        <rFont val="Times New Roman"/>
        <family val="1"/>
      </rPr>
      <t>RA9.1. Assumes responsibility for the correct application of employment measures within the professional activities carried out.</t>
    </r>
  </si>
  <si>
    <r>
      <t xml:space="preserve">C9.2. Va înțelege rolul instituțiilor publice în implementarea politicilor de ocupare.
</t>
    </r>
    <r>
      <rPr>
        <i/>
        <sz val="10"/>
        <color rgb="FF000000"/>
        <rFont val="Times New Roman"/>
        <family val="1"/>
      </rPr>
      <t>K9.2. Will understand the role of public institutions in implementing employment policies.</t>
    </r>
  </si>
  <si>
    <r>
      <t xml:space="preserve">A9.2. Va fi capabil să sprijine implementarea politicilor de ocupare.
</t>
    </r>
    <r>
      <rPr>
        <i/>
        <sz val="10"/>
        <color rgb="FF000000"/>
        <rFont val="Times New Roman"/>
        <family val="1"/>
      </rPr>
      <t>S9.2. Will be able to support the implementation of employment policies.</t>
    </r>
  </si>
  <si>
    <r>
      <t xml:space="preserve">RA9.2. Aplică autonom proceduri și instrumente specifice politicilor active pe piața muncii, în limitele atribuțiilor stabilite.
</t>
    </r>
    <r>
      <rPr>
        <i/>
        <sz val="10"/>
        <color rgb="FF000000"/>
        <rFont val="Times New Roman"/>
        <family val="1"/>
      </rPr>
      <t>RA9.2. Autonomously applies procedures and instruments specific to active labor market policies, within the limits of established attributions.</t>
    </r>
  </si>
  <si>
    <r>
      <t xml:space="preserve">C9.3. Va cunoaște instrumente și măsuri active pe piața muncii.
</t>
    </r>
    <r>
      <rPr>
        <i/>
        <sz val="10"/>
        <color rgb="FF000000"/>
        <rFont val="Times New Roman"/>
        <family val="1"/>
      </rPr>
      <t>K9.3. Will know instruments and active labour market measures.</t>
    </r>
  </si>
  <si>
    <r>
      <t xml:space="preserve">A9.3. Va fi capabil să informeze grupurile-țintă cu privire la oportunitățile existente.
</t>
    </r>
    <r>
      <rPr>
        <i/>
        <sz val="10"/>
        <color rgb="FF000000"/>
        <rFont val="Times New Roman"/>
        <family val="1"/>
      </rPr>
      <t>S9.3. Will be able to inform target groups about available opportunities.</t>
    </r>
  </si>
  <si>
    <r>
      <t xml:space="preserve">RA9.3. Respectă cadrul legislativ și normativ în implementarea activităților legate de ocuparea forței de muncă.
</t>
    </r>
    <r>
      <rPr>
        <i/>
        <sz val="10"/>
        <color rgb="FF000000"/>
        <rFont val="Times New Roman"/>
        <family val="1"/>
      </rPr>
      <t>RA9.3. Respects the legislative and regulatory framework in the implementation of employment-related activities.</t>
    </r>
  </si>
  <si>
    <r>
      <t xml:space="preserve">C9.4. Va înțelege impactul politicilor de ocupare asupra grupurilor-țintă.
</t>
    </r>
    <r>
      <rPr>
        <i/>
        <sz val="10"/>
        <color rgb="FF000000"/>
        <rFont val="Times New Roman"/>
        <family val="1"/>
      </rPr>
      <t>K9.4. Will understand the impact of employment policies on target groups.</t>
    </r>
  </si>
  <si>
    <r>
      <t xml:space="preserve">A9.4. Va fi capabil să colaboreze cu instituții implicate pe piața muncii.
</t>
    </r>
    <r>
      <rPr>
        <i/>
        <sz val="10"/>
        <color rgb="FF000000"/>
        <rFont val="Times New Roman"/>
        <family val="1"/>
      </rPr>
      <t>S9.4. Will be able to collaborate with labour market institutions.</t>
    </r>
  </si>
  <si>
    <r>
      <t xml:space="preserve">RA9.4. Contribuie la informarea și orientarea grupurilor-țintă, utilizând informații corecte și actualizate.
</t>
    </r>
    <r>
      <rPr>
        <i/>
        <sz val="10"/>
        <color rgb="FF000000"/>
        <rFont val="Times New Roman"/>
        <family val="1"/>
      </rPr>
      <t>RA9.4. Contributes to informing and guiding target groups, using correct and updated information.</t>
    </r>
  </si>
  <si>
    <r>
      <t xml:space="preserve">C9.5. Explică cele mai importante legi și reglementări asociate cercetării și practicii profesionale în domeniul administrativ.
</t>
    </r>
    <r>
      <rPr>
        <i/>
        <sz val="10"/>
        <color rgb="FF000000"/>
        <rFont val="Times New Roman"/>
        <family val="1"/>
      </rPr>
      <t>K9.5. Describes methods for evaluating institutional performance and how to integrate results into development plans.</t>
    </r>
  </si>
  <si>
    <r>
      <t xml:space="preserve">RA9.5. Identifică nevoi specifice ale beneficiarilor și le corelează cu instrumentele disponibile.
</t>
    </r>
    <r>
      <rPr>
        <i/>
        <sz val="10"/>
        <color rgb="FF000000"/>
        <rFont val="Times New Roman"/>
        <family val="1"/>
      </rPr>
      <t>RA9.5. Identifies specific needs of beneficiaries and correlates them with available tools.</t>
    </r>
  </si>
  <si>
    <r>
      <t xml:space="preserve">RA9.6. Monitorizează aplicarea măsurilor de ocupare, semnalând eventuale disfuncționalități.
</t>
    </r>
    <r>
      <rPr>
        <i/>
        <sz val="10"/>
        <color rgb="FF000000"/>
        <rFont val="Times New Roman"/>
        <family val="1"/>
      </rPr>
      <t>RA9.6. Monitors the application of employment measures, reporting any malfunctions.</t>
    </r>
  </si>
  <si>
    <r>
      <t xml:space="preserve">RA9.7. Analizează impactul de bază al intervențiilor asupra grupurilor-țintă, în limitele competențelor dobândite.
</t>
    </r>
    <r>
      <rPr>
        <i/>
        <sz val="10"/>
        <color rgb="FF000000"/>
        <rFont val="Times New Roman"/>
        <family val="1"/>
      </rPr>
      <t>RA9.7. Analyzes the basic impact of interventions on target groups, within the limits of acquired skills.</t>
    </r>
  </si>
  <si>
    <r>
      <t xml:space="preserve">RA9.8. Colaborează responsabil cu instituțiile publice și partenerii relevanți în domeniul ocupării forței de muncă.
</t>
    </r>
    <r>
      <rPr>
        <i/>
        <sz val="10"/>
        <color rgb="FF000000"/>
        <rFont val="Times New Roman"/>
        <family val="1"/>
      </rPr>
      <t>RA9.8. Collaborates responsibly with public institutions and relevant partners in the field of employment.</t>
    </r>
  </si>
  <si>
    <r>
      <t xml:space="preserve">RA9.9. Aplică principiile echității, incluziunii și nediscriminării în activitatea profesională.
</t>
    </r>
    <r>
      <rPr>
        <i/>
        <sz val="10"/>
        <color rgb="FF000000"/>
        <rFont val="Times New Roman"/>
        <family val="1"/>
      </rPr>
      <t>RA9.9. Applies the principles of equity, inclusion and non-discrimination in professional activity.</t>
    </r>
  </si>
  <si>
    <r>
      <t xml:space="preserve">C10.1. Va cunoaște conceptele de incluziune socială, egalitate de șanse și nediscriminare.
</t>
    </r>
    <r>
      <rPr>
        <i/>
        <sz val="10"/>
        <color rgb="FF000000"/>
        <rFont val="Times New Roman"/>
        <family val="1"/>
      </rPr>
      <t>K10.1. Will know the concepts of social inclusion, equal opportunities and non-discrimination.</t>
    </r>
  </si>
  <si>
    <r>
      <t xml:space="preserve">RA10.1. Își asumă responsabilitatea respectării principiilor incluziunii, egalității de șanse și nediscriminării în activitatea profesională.
</t>
    </r>
    <r>
      <rPr>
        <i/>
        <sz val="10"/>
        <color rgb="FF000000"/>
        <rFont val="Times New Roman"/>
        <family val="1"/>
      </rPr>
      <t>RA10.1. Assumes responsibility for respecting the principles of inclusion, equal opportunities and non-discrimination in professional activity.</t>
    </r>
  </si>
  <si>
    <r>
      <t xml:space="preserve">C10.2. Va înțelege politicile și strategiile de promovare a incluziunii.
</t>
    </r>
    <r>
      <rPr>
        <i/>
        <sz val="10"/>
        <color rgb="FF000000"/>
        <rFont val="Times New Roman"/>
        <family val="1"/>
      </rPr>
      <t>K10.2. Will understand policies and strategies for promoting inclusion.</t>
    </r>
  </si>
  <si>
    <r>
      <t xml:space="preserve">A10.2. Va fi capabil să sprijine grupuri vulnerabile în procesele de integrare.
</t>
    </r>
    <r>
      <rPr>
        <i/>
        <sz val="10"/>
        <color rgb="FF000000"/>
        <rFont val="Times New Roman"/>
        <family val="1"/>
      </rPr>
      <t>S10.2. Will be able to support vulnerable groups in integration processes.</t>
    </r>
  </si>
  <si>
    <r>
      <t xml:space="preserve">RA10.2. Aplică autonom măsuri și practici incluzive în cadrul proiectelor și serviciilor publice la care participă.
</t>
    </r>
    <r>
      <rPr>
        <i/>
        <sz val="10"/>
        <color rgb="FF000000"/>
        <rFont val="Times New Roman"/>
        <family val="1"/>
      </rPr>
      <t>RA10.2. Autonomously applies inclusive measures and practices within the projects and public services in which they participate.</t>
    </r>
  </si>
  <si>
    <r>
      <t xml:space="preserve">C10.3. Va cunoaște grupurile vulnerabile și mecanismele de sprijin specifice.
</t>
    </r>
    <r>
      <rPr>
        <i/>
        <sz val="10"/>
        <color rgb="FF000000"/>
        <rFont val="Times New Roman"/>
        <family val="1"/>
      </rPr>
      <t>K10.3. Will know vulnerable groups and specific support mechanisms.</t>
    </r>
  </si>
  <si>
    <r>
      <t xml:space="preserve">A10.3. Va fi capabil să colaboreze cu actori instituționali și comunitari în domeniul incluziunii.
</t>
    </r>
    <r>
      <rPr>
        <i/>
        <sz val="10"/>
        <color rgb="FF000000"/>
        <rFont val="Times New Roman"/>
        <family val="1"/>
      </rPr>
      <t>S10.3. Will be able to collaborate with institutional and community stakeholders.</t>
    </r>
  </si>
  <si>
    <r>
      <t xml:space="preserve">RA10.3. Identifică și tratează cu responsabilitate situațiile de vulnerabilitate, în limitele competențelor profesionale.
</t>
    </r>
    <r>
      <rPr>
        <i/>
        <sz val="10"/>
        <color rgb="FF000000"/>
        <rFont val="Times New Roman"/>
        <family val="1"/>
      </rPr>
      <t>RA10.3. Identifies and responsibly treats situations of vulnerability, within the limits of professional competences.</t>
    </r>
  </si>
  <si>
    <r>
      <t xml:space="preserve">C10.4. Va înțelege rolul instituțiilor publice în promovarea incluziunii sociale.
</t>
    </r>
    <r>
      <rPr>
        <i/>
        <sz val="10"/>
        <color rgb="FF000000"/>
        <rFont val="Times New Roman"/>
        <family val="1"/>
      </rPr>
      <t>K10.4. Will understand the role of public institutions in promoting social inclusion.</t>
    </r>
  </si>
  <si>
    <r>
      <t xml:space="preserve">A10.4. Va fi capabil să contribui la implementarea strategiilor de incluziune.
</t>
    </r>
    <r>
      <rPr>
        <i/>
        <sz val="10"/>
        <color rgb="FF000000"/>
        <rFont val="Times New Roman"/>
        <family val="1"/>
      </rPr>
      <t>S10.4. Will be able to contribute to the implementation of inclusion strategies.</t>
    </r>
  </si>
  <si>
    <r>
      <t xml:space="preserve">RA10.4. Contribuie la implementarea strategiilor locale sau instituționale de incluziune, respectând cadrul normativ aplicabil.
</t>
    </r>
    <r>
      <rPr>
        <i/>
        <sz val="10"/>
        <color rgb="FF000000"/>
        <rFont val="Times New Roman"/>
        <family val="1"/>
      </rPr>
      <t>RA10.4 .Contributes to the implementation of local or institutional inclusion strategies, respecting the applicable regulatory framework.</t>
    </r>
  </si>
  <si>
    <r>
      <t xml:space="preserve">RA10.5. Respectă principiile deontologice ale profesiei în relația cu beneficiarii și partenerii instituționali.
</t>
    </r>
    <r>
      <rPr>
        <i/>
        <sz val="10"/>
        <color rgb="FF000000"/>
        <rFont val="Times New Roman"/>
        <family val="1"/>
      </rPr>
      <t>RA10.5. Respects the deontological principles of the profession in relations with beneficiaries and institutional partners.</t>
    </r>
  </si>
  <si>
    <r>
      <t xml:space="preserve">RA10.7. Semnalează situații de discriminare sau excludere, în conformitate cu procedurile instituționale.
</t>
    </r>
    <r>
      <rPr>
        <i/>
        <sz val="10"/>
        <color rgb="FF000000"/>
        <rFont val="Times New Roman"/>
        <family val="1"/>
      </rPr>
      <t>RA10.7. Reports situations of discrimination or exclusion, in accordance with institutional procedures.</t>
    </r>
  </si>
  <si>
    <r>
      <t xml:space="preserve">RA10.8. Adaptează intervențiile profesionale la diversitatea socială, culturală și economică a grupurilor-țintă.
</t>
    </r>
    <r>
      <rPr>
        <i/>
        <sz val="10"/>
        <color rgb="FF000000"/>
        <rFont val="Times New Roman"/>
        <family val="1"/>
      </rPr>
      <t>RA10.8. Adapts professional interventions to the social, cultural and economic diversity of target groups.</t>
    </r>
  </si>
  <si>
    <r>
      <t xml:space="preserve">RA10.9. Colaborează responsabil cu instituții și organizații relevante pentru sprijinirea grupurilor vulnerabile.
</t>
    </r>
    <r>
      <rPr>
        <i/>
        <sz val="10"/>
        <color rgb="FF000000"/>
        <rFont val="Times New Roman"/>
        <family val="1"/>
      </rPr>
      <t>RA10.9. Collaborate responsibly with relevant institutions and organizations to support vulnerable groups.</t>
    </r>
  </si>
  <si>
    <r>
      <t xml:space="preserve">C11.1. Va cunoaște procesele de management al resurselor umane.
</t>
    </r>
    <r>
      <rPr>
        <i/>
        <sz val="10"/>
        <color rgb="FF000000"/>
        <rFont val="Times New Roman"/>
        <family val="1"/>
      </rPr>
      <t>K11.1. Will know human resources management processes within organisations.</t>
    </r>
  </si>
  <si>
    <r>
      <t xml:space="preserve">A11.1. Va fi capabil să ofere consiliere de bază în domeniul gestionării resurselor umane.
</t>
    </r>
    <r>
      <rPr>
        <i/>
        <sz val="10"/>
        <color rgb="FF000000"/>
        <rFont val="Times New Roman"/>
        <family val="1"/>
      </rPr>
      <t>S11.1. Will be able to provide basic counselling in human resources management.</t>
    </r>
  </si>
  <si>
    <r>
      <t xml:space="preserve">RA11.1. Își asumă responsabilitatea aplicării corecte a procedurilor de management al resurselor umane, în limitele rolului profesional deținut.
</t>
    </r>
    <r>
      <rPr>
        <i/>
        <sz val="10"/>
        <color rgb="FF000000"/>
        <rFont val="Times New Roman"/>
        <family val="1"/>
      </rPr>
      <t>RA11.1. Assumes responsibility for the correct application of human resources management procedures, within the limits of the professional role held.</t>
    </r>
  </si>
  <si>
    <r>
      <t xml:space="preserve">C11.2. Va înțelege rolul consilierii în dezvoltarea profesională a personalului.
</t>
    </r>
    <r>
      <rPr>
        <i/>
        <sz val="10"/>
        <color rgb="FF000000"/>
        <rFont val="Times New Roman"/>
        <family val="1"/>
      </rPr>
      <t>K11.2. Will understand the role of counselling in professional development.</t>
    </r>
  </si>
  <si>
    <r>
      <t xml:space="preserve">A11.2. Va fi capabil să sprijine dezvoltarea profesională a personalului.
</t>
    </r>
    <r>
      <rPr>
        <i/>
        <sz val="10"/>
        <color rgb="FF000000"/>
        <rFont val="Times New Roman"/>
        <family val="1"/>
      </rPr>
      <t>S11.2. Will be able to support staff professional development.</t>
    </r>
  </si>
  <si>
    <r>
      <t xml:space="preserve">RA11.2. Aplică autonom metode și instrumente de consiliere profesională, în contexte organizaționale curente.
</t>
    </r>
    <r>
      <rPr>
        <i/>
        <sz val="10"/>
        <color rgb="FF000000"/>
        <rFont val="Times New Roman"/>
        <family val="1"/>
      </rPr>
      <t>RA11.2. Autonomously applies professional counseling methods and tools, in current organizational contexts.</t>
    </r>
  </si>
  <si>
    <r>
      <t xml:space="preserve">C11.3.  Va cunoaște metode și instrumente de consiliere în domeniul resurselor umane.
</t>
    </r>
    <r>
      <rPr>
        <i/>
        <sz val="10"/>
        <color rgb="FF000000"/>
        <rFont val="Times New Roman"/>
        <family val="1"/>
      </rPr>
      <t>K11.3. Will know counselling methods and tools in the field of human resources.</t>
    </r>
  </si>
  <si>
    <r>
      <t xml:space="preserve">A11.3. Va fi capabil să aplice instrumente de consiliere în contexte organizaționale.
</t>
    </r>
    <r>
      <rPr>
        <i/>
        <sz val="10"/>
        <color rgb="FF000000"/>
        <rFont val="Times New Roman"/>
        <family val="1"/>
      </rPr>
      <t>S11.3. Will be able to apply counselling tools in organisational contexts.</t>
    </r>
  </si>
  <si>
    <r>
      <t xml:space="preserve">RA11.3. Respectă principiile confidențialității și eticii profesionale în activitățile de consiliere și gestionare a personalului.
</t>
    </r>
    <r>
      <rPr>
        <i/>
        <sz val="10"/>
        <color rgb="FF000000"/>
        <rFont val="Times New Roman"/>
        <family val="1"/>
      </rPr>
      <t>RA11.3. Respects the principles of confidentiality and professional ethics in personnel counseling and management activities.</t>
    </r>
  </si>
  <si>
    <r>
      <t xml:space="preserve">C11.4. Va înțelege impactul consilierii asupra performanței organizaționale.
</t>
    </r>
    <r>
      <rPr>
        <i/>
        <sz val="10"/>
        <color rgb="FF000000"/>
        <rFont val="Times New Roman"/>
        <family val="1"/>
      </rPr>
      <t>K11.4. Will understand the impact of counselling on organisational performance.</t>
    </r>
  </si>
  <si>
    <r>
      <t xml:space="preserve">RA11.4. Sprijină dezvoltarea profesională a personalului, utilizând instrumente adecvate de evaluare și orientare.
</t>
    </r>
    <r>
      <rPr>
        <i/>
        <sz val="10"/>
        <color rgb="FF000000"/>
        <rFont val="Times New Roman"/>
        <family val="1"/>
      </rPr>
      <t>RA11.4. Supports the professional development of personnel, using appropriate assessment and guidance tools.</t>
    </r>
  </si>
  <si>
    <r>
      <t xml:space="preserve">RA11.5. Identifică nevoi de formare și dezvoltare, formulând recomandări fundamentate.
</t>
    </r>
    <r>
      <rPr>
        <i/>
        <sz val="10"/>
        <color rgb="FF000000"/>
        <rFont val="Times New Roman"/>
        <family val="1"/>
      </rPr>
      <t>RA11.5. Identifies training and development needs, formulating substantiated recommendations.</t>
    </r>
  </si>
  <si>
    <r>
      <t xml:space="preserve">RA11.6. Contribuie la îmbunătățirea climatului organizațional, prin aplicarea unor practici de comunicare și sprijin profesional.
</t>
    </r>
    <r>
      <rPr>
        <i/>
        <sz val="10"/>
        <color rgb="FF000000"/>
        <rFont val="Times New Roman"/>
        <family val="1"/>
      </rPr>
      <t>RA11.6. Contributes to improving the organizational climate, by applying communication practices and professional support.</t>
    </r>
  </si>
  <si>
    <r>
      <t xml:space="preserve">RA11.7. Monitorizează impactul activităților de consiliere asupra performanței individuale, în limitele competențelor dobândite.
</t>
    </r>
    <r>
      <rPr>
        <i/>
        <sz val="10"/>
        <color rgb="FF000000"/>
        <rFont val="Times New Roman"/>
        <family val="1"/>
      </rPr>
      <t>RA11.7. Monitors the impact of counseling activities on individual performance, within the limits of the acquired skills.</t>
    </r>
  </si>
  <si>
    <r>
      <t xml:space="preserve">RA11.8. Colaborează responsabil cu structurile de conducere și cu angajații, respectând delimitarea atribuțiilor.
</t>
    </r>
    <r>
      <rPr>
        <i/>
        <sz val="10"/>
        <color rgb="FF000000"/>
        <rFont val="Times New Roman"/>
        <family val="1"/>
      </rPr>
      <t>RA11.8. Collaborates responsibly with management structures and employees, respecting the delimitation of responsibilities.</t>
    </r>
  </si>
  <si>
    <r>
      <t xml:space="preserve">RA11.9. Aplică instrumente de evaluare a performanței conform procedurilor instituționale.
</t>
    </r>
    <r>
      <rPr>
        <i/>
        <sz val="10"/>
        <color rgb="FF000000"/>
        <rFont val="Times New Roman"/>
        <family val="1"/>
      </rPr>
      <t>RA11.9. Applies performance evaluation tools according to institutional procedures.</t>
    </r>
  </si>
  <si>
    <r>
      <t xml:space="preserve">C12.1. Va cunoaște etapele procesului de recrutare și selecție a personalului.
</t>
    </r>
    <r>
      <rPr>
        <i/>
        <sz val="10"/>
        <color rgb="FF000000"/>
        <rFont val="Times New Roman"/>
        <family val="1"/>
      </rPr>
      <t>K12.1. Will know the stages of recruitment and selection processes.</t>
    </r>
  </si>
  <si>
    <r>
      <t xml:space="preserve">A12.1. Va fi capabil să participe la desfășurarea proceselor de recrutare și selecție.
</t>
    </r>
    <r>
      <rPr>
        <i/>
        <sz val="10"/>
        <color rgb="FF000000"/>
        <rFont val="Times New Roman"/>
        <family val="1"/>
      </rPr>
      <t>S12.1. Will be able to participate in recruitment and selection processes.</t>
    </r>
  </si>
  <si>
    <r>
      <t xml:space="preserve">RA12.1. Își asumă responsabilitatea aplicării corecte a etapelor procesului de recrutare și selecție, în limitele atribuțiilor profesionale.
</t>
    </r>
    <r>
      <rPr>
        <i/>
        <sz val="10"/>
        <color rgb="FF000000"/>
        <rFont val="Times New Roman"/>
        <family val="1"/>
      </rPr>
      <t>RA12.1. Assumes responsibility for the correct application of the stages of the recruitment and selection process, within the limits of professional responsibilities.</t>
    </r>
  </si>
  <si>
    <r>
      <t xml:space="preserve">C12.2. Va înțelege criteriile și metodele de selecție utilizate în organizații.
</t>
    </r>
    <r>
      <rPr>
        <i/>
        <sz val="10"/>
        <color rgb="FF000000"/>
        <rFont val="Times New Roman"/>
        <family val="1"/>
      </rPr>
      <t>K12.2.Will understand selection criteria and methods used by organisations.</t>
    </r>
  </si>
  <si>
    <r>
      <t xml:space="preserve">A12.2. Va fi capabil să aplice criterii și metode de selecție a personalului.
</t>
    </r>
    <r>
      <rPr>
        <i/>
        <sz val="10"/>
        <color rgb="FF000000"/>
        <rFont val="Times New Roman"/>
        <family val="1"/>
      </rPr>
      <t>S12.2. Will be able to apply selection criteria and methods.</t>
    </r>
  </si>
  <si>
    <r>
      <t xml:space="preserve">RA12.2. Aplică autonom proceduri și instrumente standard de recrutare, conform politicilor organizaționale.
</t>
    </r>
    <r>
      <rPr>
        <i/>
        <sz val="10"/>
        <color rgb="FF000000"/>
        <rFont val="Times New Roman"/>
        <family val="1"/>
      </rPr>
      <t>RA12.2. Autonomously applies standard recruitment procedures and tools, according to organizational policies.</t>
    </r>
  </si>
  <si>
    <r>
      <t xml:space="preserve">C12.3. Va cunoaște cadrul etic și legal al recrutării.
</t>
    </r>
    <r>
      <rPr>
        <i/>
        <sz val="10"/>
        <color rgb="FF000000"/>
        <rFont val="Times New Roman"/>
        <family val="1"/>
      </rPr>
      <t>K12.3. Will know the ethical and legal framework governing recruitment.</t>
    </r>
  </si>
  <si>
    <r>
      <t xml:space="preserve">A12.3. Va fi capabil să sprijine evaluarea candidaților.
</t>
    </r>
    <r>
      <rPr>
        <i/>
        <sz val="10"/>
        <color rgb="FF000000"/>
        <rFont val="Times New Roman"/>
        <family val="1"/>
      </rPr>
      <t>S12.3. Will be able to support candidate evaluation.</t>
    </r>
  </si>
  <si>
    <r>
      <t xml:space="preserve">RA12.3. Respectă criteriile obiective de selecție, evitând discriminarea și asigurând tratament egal candidaților.
</t>
    </r>
    <r>
      <rPr>
        <i/>
        <sz val="10"/>
        <color rgb="FF000000"/>
        <rFont val="Times New Roman"/>
        <family val="1"/>
      </rPr>
      <t>RA12.3. Respects objective selection criteria, avoiding discrimination and ensuring equal treatment of candidates.</t>
    </r>
  </si>
  <si>
    <r>
      <t xml:space="preserve">C12.4. Va înțelege rolul recrutării în funcționarea eficientă a organizațiilor.
</t>
    </r>
    <r>
      <rPr>
        <i/>
        <sz val="10"/>
        <color rgb="FF000000"/>
        <rFont val="Times New Roman"/>
        <family val="1"/>
      </rPr>
      <t>K12.4. Will understand the role of recruitment in organisational effectiveness.</t>
    </r>
  </si>
  <si>
    <r>
      <t xml:space="preserve">RA12.4. Respectă cadrul legal și etic al recrutării, inclusiv normele privind protecția datelor și nediscriminarea.
</t>
    </r>
    <r>
      <rPr>
        <i/>
        <sz val="10"/>
        <color rgb="FF000000"/>
        <rFont val="Times New Roman"/>
        <family val="1"/>
      </rPr>
      <t>RA12.4. Respects the legal and ethical framework of recruitment, including data protection and non-discrimination rules.</t>
    </r>
  </si>
  <si>
    <r>
      <t xml:space="preserve">RA12.5. Contribuie la elaborarea și gestionarea documentației aferente procesului de selecție, cu acuratețe și responsabilitate.
</t>
    </r>
    <r>
      <rPr>
        <i/>
        <sz val="10"/>
        <color rgb="FF000000"/>
        <rFont val="Times New Roman"/>
        <family val="1"/>
      </rPr>
      <t>RA12.5. Contributes to the development and management of documentation related to the selection process, with accuracy and responsibility.</t>
    </r>
  </si>
  <si>
    <r>
      <t xml:space="preserve">RA12.6. Participă la evaluarea candidaților, utilizând metode și instrumente adecvate nivelului de competență.
</t>
    </r>
    <r>
      <rPr>
        <i/>
        <sz val="10"/>
        <color rgb="FF000000"/>
        <rFont val="Times New Roman"/>
        <family val="1"/>
      </rPr>
      <t>RA12.6. Participates in the assessment of candidates, using methods and tools appropriate to the level of competence.</t>
    </r>
  </si>
  <si>
    <r>
      <t xml:space="preserve">RA12.8. Corelează procesul de recrutare cu nevoile organizaționale, în limitele rolului profesional.
</t>
    </r>
    <r>
      <rPr>
        <i/>
        <sz val="10"/>
        <color rgb="FF000000"/>
        <rFont val="Times New Roman"/>
        <family val="1"/>
      </rPr>
      <t>RA12.8. Correlates the recruitment process with organizational needs, within the limits of the professional role.</t>
    </r>
  </si>
  <si>
    <r>
      <t xml:space="preserve">RA12.9. Semnalează neconformități sau riscuri procedurale în procesul de selecție.
</t>
    </r>
    <r>
      <rPr>
        <i/>
        <sz val="10"/>
        <color rgb="FF000000"/>
        <rFont val="Times New Roman"/>
        <family val="1"/>
      </rPr>
      <t>RA12.9. Signals non-compliance or procedural risks in the selection process.</t>
    </r>
  </si>
  <si>
    <r>
      <t xml:space="preserve">CT1.1. Va cunoaște principiile și necesitatea colaborării și comunicării în echipă.
</t>
    </r>
    <r>
      <rPr>
        <i/>
        <sz val="10"/>
        <color rgb="FF000000"/>
        <rFont val="Times New Roman"/>
        <family val="1"/>
      </rPr>
      <t>TK1.1. Will know the principles and the necesity of collaboration and communication within teams.</t>
    </r>
  </si>
  <si>
    <r>
      <t xml:space="preserve">AT1.1. Va fi capabil să colaboreze eficient în echipe de lucru.
</t>
    </r>
    <r>
      <rPr>
        <i/>
        <sz val="10"/>
        <color rgb="FF000000"/>
        <rFont val="Times New Roman"/>
        <family val="1"/>
      </rPr>
      <t>TS1.1. Will be able to collaborate effectively in work teams.</t>
    </r>
  </si>
  <si>
    <r>
      <t xml:space="preserve">RAT1.1. Își asumă responsabilitatea îndeplinirii sarcinilor atribuite în cadrul echipei, respectând termenele și standardele stabilite.
</t>
    </r>
    <r>
      <rPr>
        <i/>
        <sz val="10"/>
        <color rgb="FF000000"/>
        <rFont val="Times New Roman"/>
        <family val="1"/>
      </rPr>
      <t>RAT1.1. Assumes responsibility for completing assigned tasks within the team, respecting established deadlines and standards.</t>
    </r>
  </si>
  <si>
    <r>
      <t xml:space="preserve">CT1.2. Va înțelege rolurile și responsabilitățile în cadrul echipelor de lucru.
</t>
    </r>
    <r>
      <rPr>
        <i/>
        <sz val="10"/>
        <color rgb="FF000000"/>
        <rFont val="Times New Roman"/>
        <family val="1"/>
      </rPr>
      <t>TK1.2. Will understand the roles and responsibilities of team members.</t>
    </r>
  </si>
  <si>
    <r>
      <t xml:space="preserve">AT1.2. Va fi capabil să comunice clar în cadrul echipei.
</t>
    </r>
    <r>
      <rPr>
        <i/>
        <sz val="10"/>
        <color rgb="FF000000"/>
        <rFont val="Times New Roman"/>
        <family val="1"/>
      </rPr>
      <t>TS1.2. Will be able to communicate clearly and constructively with team members.</t>
    </r>
  </si>
  <si>
    <r>
      <t xml:space="preserve">RAT1.2. Colaborează autonom și eficient cu membrii echipei, contribuind activ la atingerea obiectivelor comune.
</t>
    </r>
    <r>
      <rPr>
        <i/>
        <sz val="10"/>
        <color rgb="FF000000"/>
        <rFont val="Times New Roman"/>
        <family val="1"/>
      </rPr>
      <t>RAT1.2. Collaborates autonomously and efficiently with team members, actively contributing to achieving common objectives.</t>
    </r>
  </si>
  <si>
    <r>
      <t xml:space="preserve">CT1.3. Va cunoaște mecanismele de coordonare și cooperare în echipă.
</t>
    </r>
    <r>
      <rPr>
        <i/>
        <sz val="10"/>
        <color rgb="FF000000"/>
        <rFont val="Times New Roman"/>
        <family val="1"/>
      </rPr>
      <t>TK1.3. Will know coordination and cooperation mechanisms in team-based work.</t>
    </r>
  </si>
  <si>
    <r>
      <t xml:space="preserve">AT1.3. Va fi capabil să își asume roluri și responsabilități specifice.
</t>
    </r>
    <r>
      <rPr>
        <i/>
        <sz val="10"/>
        <color rgb="FF000000"/>
        <rFont val="Times New Roman"/>
        <family val="1"/>
      </rPr>
      <t>TS1.3. Will be able to assume specific roles and responsibilities within a team.</t>
    </r>
  </si>
  <si>
    <r>
      <t xml:space="preserve">RAT1.3. Comunică clar și profesionist, adaptând mesajul la contextul organizațional și la rolul deținut.
</t>
    </r>
    <r>
      <rPr>
        <i/>
        <sz val="10"/>
        <color rgb="FF000000"/>
        <rFont val="Times New Roman"/>
        <family val="1"/>
      </rPr>
      <t>RAT1.3. Communicates clearly and professionally, adapting the message to the organizational context and the role held.</t>
    </r>
  </si>
  <si>
    <r>
      <t xml:space="preserve">RAT1.4. Respectă rolurile și responsabilitățile membrilor echipei, contribuind la un climat de cooperare.
</t>
    </r>
    <r>
      <rPr>
        <i/>
        <sz val="10"/>
        <color rgb="FF000000"/>
        <rFont val="Times New Roman"/>
        <family val="1"/>
      </rPr>
      <t>RAT1.4. Respects the roles and responsibilities of team members, contributing to a climate of cooperation.</t>
    </r>
  </si>
  <si>
    <r>
      <t xml:space="preserve">RAT1.5. Își asumă roluri funcționale specifice în echipe de lucru, în funcție de competențele dobândite.
</t>
    </r>
    <r>
      <rPr>
        <i/>
        <sz val="10"/>
        <color rgb="FF000000"/>
        <rFont val="Times New Roman"/>
        <family val="1"/>
      </rPr>
      <t>RAT1.5. Assumes specific functional roles in work teams, depending on the skills acquired.</t>
    </r>
  </si>
  <si>
    <r>
      <t xml:space="preserve">RAT1.6. Gestionează responsabil situațiile de divergență, utilizând mecanisme constructive de soluționare a conflictelor.
</t>
    </r>
    <r>
      <rPr>
        <i/>
        <sz val="10"/>
        <color rgb="FF000000"/>
        <rFont val="Times New Roman"/>
        <family val="1"/>
      </rPr>
      <t>RAT1.6. Responsible for managing situations of divergence, using constructive conflict resolution mechanisms.</t>
    </r>
  </si>
  <si>
    <r>
      <t xml:space="preserve">RAT1.7. Solicită și oferă feedback profesional, în vederea îmbunătățirii performanței colective.
</t>
    </r>
    <r>
      <rPr>
        <i/>
        <sz val="10"/>
        <color rgb="FF000000"/>
        <rFont val="Times New Roman"/>
        <family val="1"/>
      </rPr>
      <t>RAT1.7. Requests and provides professional feedback, in order to improve collective performance.</t>
    </r>
  </si>
  <si>
    <r>
      <t xml:space="preserve">CT2.1. Va cunoaște concepte și modele de leadership.
</t>
    </r>
    <r>
      <rPr>
        <i/>
        <sz val="10"/>
        <color rgb="FF000000"/>
        <rFont val="Times New Roman"/>
        <family val="1"/>
      </rPr>
      <t>TK2.1. Will know leadership concepts and models.</t>
    </r>
  </si>
  <si>
    <r>
      <t xml:space="preserve">CT2.2. Va înțelege stiluri de conducere și efectele acestora asupra echipei.
</t>
    </r>
    <r>
      <rPr>
        <i/>
        <sz val="10"/>
        <color rgb="FF000000"/>
        <rFont val="Times New Roman"/>
        <family val="1"/>
      </rPr>
      <t>TK2.2. Will understand different leadership styles and their effects on team performance.</t>
    </r>
  </si>
  <si>
    <r>
      <t xml:space="preserve">CT2.3. Va cunoaște principiile motivării și coordonării resurselor umane.
</t>
    </r>
    <r>
      <rPr>
        <i/>
        <sz val="10"/>
        <color rgb="FF000000"/>
        <rFont val="Times New Roman"/>
        <family val="1"/>
      </rPr>
      <t>TK2.3. Will know the principles of motivating and coordinating human resources.</t>
    </r>
  </si>
  <si>
    <r>
      <t xml:space="preserve">RAT2.3. Sprijină atingerea obiectivelor comune, monitorizând progresul activităților și respectarea termenelor.
</t>
    </r>
    <r>
      <rPr>
        <i/>
        <sz val="10"/>
        <color rgb="FF000000"/>
        <rFont val="Times New Roman"/>
        <family val="1"/>
      </rPr>
      <t>RAT2.3. Supports the achievement of common objectives, monitoring the progress of activities and compliance with deadlines.</t>
    </r>
  </si>
  <si>
    <r>
      <t xml:space="preserve">RAT2.4. Oferă îndrumare și sprijin profesional membrilor echipei, în contexte organizaționale curente.
</t>
    </r>
    <r>
      <rPr>
        <i/>
        <sz val="10"/>
        <color rgb="FF000000"/>
        <rFont val="Times New Roman"/>
        <family val="1"/>
      </rPr>
      <t>RAT2.4. Provides guidance and professional support to team members, in current organizational contexts.</t>
    </r>
  </si>
  <si>
    <r>
      <t xml:space="preserve">RAT2.5. Aplică tehnici de motivare adecvate nivelului operațional, contribuind la menținerea implicării echipei.
</t>
    </r>
    <r>
      <rPr>
        <i/>
        <sz val="10"/>
        <color rgb="FF000000"/>
        <rFont val="Times New Roman"/>
        <family val="1"/>
      </rPr>
      <t>RAT2.5. Apply motivation techniques appropriate to the operational level, contributing to maintaining team involvement.</t>
    </r>
  </si>
  <si>
    <r>
      <t xml:space="preserve">RAT2.6. Gestionează responsabil situațiile de dificultate sau conflict, utilizând mecanisme constructive de intervenție.
</t>
    </r>
    <r>
      <rPr>
        <i/>
        <sz val="10"/>
        <color rgb="FF000000"/>
        <rFont val="Times New Roman"/>
        <family val="1"/>
      </rPr>
      <t>RAT2.6. Responsibly manages difficult or conflict situations, using constructive intervention mechanisms.</t>
    </r>
  </si>
  <si>
    <r>
      <t xml:space="preserve">RAT2.7. Asigură un climat de lucru bazat pe respect, cooperare și responsabilitate.
</t>
    </r>
    <r>
      <rPr>
        <i/>
        <sz val="10"/>
        <color rgb="FF000000"/>
        <rFont val="Times New Roman"/>
        <family val="1"/>
      </rPr>
      <t>RAT2.7. Ensures a working climate based on respect, cooperation and responsibility.</t>
    </r>
  </si>
  <si>
    <r>
      <t xml:space="preserve">RAT2.8. Evaluează contribuția membrilor echipei, în limitele atribuțiilor stabilite.
</t>
    </r>
    <r>
      <rPr>
        <i/>
        <sz val="10"/>
        <color rgb="FF000000"/>
        <rFont val="Times New Roman"/>
        <family val="1"/>
      </rPr>
      <t>RAT2.8. Evaluates the contribution of team members, within the limits of established duties.</t>
    </r>
  </si>
  <si>
    <r>
      <t xml:space="preserve">C2. Administrează indicatorii de evaluare a proiectului;                                                                                                                                                                                                        </t>
    </r>
    <r>
      <rPr>
        <i/>
        <sz val="10"/>
        <color rgb="FF000000"/>
        <rFont val="Times New Roman"/>
        <family val="1"/>
      </rPr>
      <t>C2. Manages project evaluation indicators;</t>
    </r>
  </si>
  <si>
    <r>
      <t xml:space="preserve">C12. Desfășoară servicii de recrutare;                                                                                                                                                                                                                                    </t>
    </r>
    <r>
      <rPr>
        <i/>
        <sz val="10"/>
        <color rgb="FF000000"/>
        <rFont val="Times New Roman"/>
        <family val="1"/>
      </rPr>
      <t xml:space="preserve">     C12. Carries out recruitment services;</t>
    </r>
  </si>
  <si>
    <t>ULR2054</t>
  </si>
  <si>
    <t>OK</t>
  </si>
  <si>
    <r>
      <t xml:space="preserve">Sem. 3: Se aleg trei disipline  (3, </t>
    </r>
    <r>
      <rPr>
        <sz val="10"/>
        <color rgb="FFFF0000"/>
        <rFont val="Times New Roman"/>
        <family val="1"/>
        <charset val="238"/>
      </rPr>
      <t>4</t>
    </r>
    <r>
      <rPr>
        <sz val="10"/>
        <color indexed="8"/>
        <rFont val="Times New Roman"/>
        <family val="1"/>
      </rPr>
      <t xml:space="preserve"> și 5)  din pachetul opțional 3 (ULX2003)</t>
    </r>
  </si>
  <si>
    <r>
      <t xml:space="preserve">Domeniul: </t>
    </r>
    <r>
      <rPr>
        <b/>
        <sz val="10"/>
        <color rgb="FF000000"/>
        <rFont val="Times New Roman"/>
        <family val="1"/>
        <charset val="238"/>
      </rPr>
      <t>Științe Administrative</t>
    </r>
  </si>
  <si>
    <r>
      <t xml:space="preserve">Limba de predare: </t>
    </r>
    <r>
      <rPr>
        <b/>
        <sz val="10"/>
        <color rgb="FF000000"/>
        <rFont val="Times New Roman"/>
        <family val="1"/>
        <charset val="238"/>
      </rPr>
      <t>Română</t>
    </r>
  </si>
  <si>
    <r>
      <t xml:space="preserve">Titlul absolventului: </t>
    </r>
    <r>
      <rPr>
        <b/>
        <sz val="10"/>
        <color rgb="FF000000"/>
        <rFont val="Times New Roman"/>
        <family val="1"/>
        <charset val="238"/>
      </rPr>
      <t>Licențiat în Științe Administrative</t>
    </r>
  </si>
  <si>
    <r>
      <t xml:space="preserve">           </t>
    </r>
    <r>
      <rPr>
        <sz val="10"/>
        <rFont val="Times New Roman"/>
        <family val="1"/>
      </rPr>
      <t xml:space="preserve"> inclusiv</t>
    </r>
    <r>
      <rPr>
        <b/>
        <sz val="10"/>
        <rFont val="Times New Roman"/>
        <family val="1"/>
      </rPr>
      <t xml:space="preserve"> 6 </t>
    </r>
    <r>
      <rPr>
        <sz val="10"/>
        <rFont val="Times New Roman"/>
        <family val="1"/>
      </rPr>
      <t>credite pentru o limbă străină (2 semestre)</t>
    </r>
  </si>
  <si>
    <t>Evaluarea impactului și sustenabilității proiectelor / Assessing the impact and sustainability of projects</t>
  </si>
  <si>
    <t>DISCIPLINE FACULTATIVE TRANSVERSALE  (DFA)</t>
  </si>
  <si>
    <r>
      <t xml:space="preserve">C3. Găsește soluții pentru probleme;                                                                                                                                                                                                                        
</t>
    </r>
    <r>
      <rPr>
        <i/>
        <sz val="10"/>
        <color rgb="FF000000"/>
        <rFont val="Times New Roman"/>
        <family val="1"/>
      </rPr>
      <t>C3. Finds solutions to problems;</t>
    </r>
  </si>
  <si>
    <r>
      <t xml:space="preserve">C4. Lucrează cu comunități;                                                                                                                                                                                                                                              
</t>
    </r>
    <r>
      <rPr>
        <i/>
        <sz val="10"/>
        <color rgb="FF000000"/>
        <rFont val="Times New Roman"/>
        <family val="1"/>
      </rPr>
      <t>C4. Works with communities;</t>
    </r>
  </si>
  <si>
    <r>
      <t xml:space="preserve">C6.Utilizează achizițiile publice electronice;                                                                                                                                                                                                      </t>
    </r>
    <r>
      <rPr>
        <i/>
        <sz val="10"/>
        <color rgb="FF000000"/>
        <rFont val="Times New Roman"/>
        <family val="1"/>
      </rPr>
      <t xml:space="preserve">  
C6.Uses electronic public procurement;</t>
    </r>
  </si>
  <si>
    <r>
      <t xml:space="preserve">C7. Deține abilitați de management;                                                                                                                                                                                                                           </t>
    </r>
    <r>
      <rPr>
        <i/>
        <sz val="10"/>
        <color rgb="FF000000"/>
        <rFont val="Times New Roman"/>
        <family val="1"/>
      </rPr>
      <t xml:space="preserve"> 
C7. Has management skills;</t>
    </r>
  </si>
  <si>
    <r>
      <t xml:space="preserve">C8. Realizează planificarea de resurse;                                                                                                                                                                                                                             
</t>
    </r>
    <r>
      <rPr>
        <i/>
        <sz val="10"/>
        <color rgb="FF000000"/>
        <rFont val="Times New Roman"/>
        <family val="1"/>
      </rPr>
      <t>C8. Carries out resource planning;</t>
    </r>
  </si>
  <si>
    <r>
      <t xml:space="preserve">C9. Promovează politici în domeniul ocupării forței de muncă;                                                                                                                                                                      </t>
    </r>
    <r>
      <rPr>
        <i/>
        <sz val="10"/>
        <color rgb="FF000000"/>
        <rFont val="Times New Roman"/>
        <family val="1"/>
      </rPr>
      <t xml:space="preserve">   
C9. Promotes employment policies;</t>
    </r>
  </si>
  <si>
    <r>
      <t xml:space="preserve">C10. Promovează incluziunea;                                                                                                                                                                                                                              </t>
    </r>
    <r>
      <rPr>
        <i/>
        <sz val="10"/>
        <color rgb="FF000000"/>
        <rFont val="Times New Roman"/>
        <family val="1"/>
      </rPr>
      <t xml:space="preserve">  
C10. Promotes inclusion;  </t>
    </r>
  </si>
  <si>
    <r>
      <t xml:space="preserve">C11. Oferă consiliere în ceea ce privește gestionarea personalului;                                                                                                                                                             </t>
    </r>
    <r>
      <rPr>
        <i/>
        <sz val="10"/>
        <color rgb="FF000000"/>
        <rFont val="Times New Roman"/>
        <family val="1"/>
      </rPr>
      <t xml:space="preserve">        
C11. Provides advice on personnel management;</t>
    </r>
  </si>
  <si>
    <r>
      <t xml:space="preserve">CT2. Îi conduce pe alții;                                                                                                                                                                                                                                                           </t>
    </r>
    <r>
      <rPr>
        <i/>
        <sz val="10"/>
        <color rgb="FF000000"/>
        <rFont val="Times New Roman"/>
        <family val="1"/>
      </rPr>
      <t>TC2. Leads others;</t>
    </r>
  </si>
  <si>
    <r>
      <t xml:space="preserve">C5. Colectează date financiare;     </t>
    </r>
    <r>
      <rPr>
        <i/>
        <sz val="10"/>
        <color rgb="FF000000"/>
        <rFont val="Times New Roman"/>
        <family val="1"/>
      </rPr>
      <t xml:space="preserve">   </t>
    </r>
    <r>
      <rPr>
        <sz val="10"/>
        <color rgb="FF000000"/>
        <rFont val="Times New Roman"/>
        <family val="1"/>
        <charset val="238"/>
      </rPr>
      <t xml:space="preserve">                                                                                                                                                                                                                        
</t>
    </r>
    <r>
      <rPr>
        <i/>
        <sz val="10"/>
        <color rgb="FF000000"/>
        <rFont val="Times New Roman"/>
        <family val="1"/>
      </rPr>
      <t>C5. Collects financial data;</t>
    </r>
  </si>
  <si>
    <t>Didactica  științelor socio-umane / The didactics of socio-humanistic sciences</t>
  </si>
  <si>
    <r>
      <t xml:space="preserve">C10.5. Demonstrează înțelegerea principiilor deontologice de bază ale profesiei în  furnizarea serviciilor publice.
</t>
    </r>
    <r>
      <rPr>
        <i/>
        <sz val="10"/>
        <rFont val="Times New Roman"/>
        <family val="1"/>
      </rPr>
      <t>K10.5. Demonstrates understanding of the basic ethical principles of the profession in the provision of public services.</t>
    </r>
  </si>
  <si>
    <r>
      <t xml:space="preserve">A10.5. Aplică principiile și standardele deontologice în desfășurarea activităților profesionale specifice, pe baza reglementărilor în domeniu.
</t>
    </r>
    <r>
      <rPr>
        <i/>
        <sz val="10"/>
        <rFont val="Times New Roman"/>
        <family val="1"/>
      </rPr>
      <t>S10.5. Apply ethical principles and standards in carrying out specific professional activities, based on regulations in the field.</t>
    </r>
  </si>
  <si>
    <r>
      <t xml:space="preserve">C10.6. Recunoaște relevanța și importanța codurilor etice și a standardelor profesionale ca bază a conduitei,  cercetării și practicii profesionale.
</t>
    </r>
    <r>
      <rPr>
        <i/>
        <sz val="10"/>
        <rFont val="Times New Roman"/>
        <family val="1"/>
      </rPr>
      <t>K10.6. Recognizes the relevance and importance of ethical codes and professional standards as a basis for professional conduct, research and practice.</t>
    </r>
  </si>
  <si>
    <r>
      <t xml:space="preserve">RA10.6. Aplică codurile etice și standardele profesionale în procesul decizional și în furnizarea serviciilor.
</t>
    </r>
    <r>
      <rPr>
        <i/>
        <sz val="10"/>
        <rFont val="Times New Roman"/>
        <family val="1"/>
      </rPr>
      <t>RA10.6. Applies ethical codes and professional standards in the decision-making process and in the provision of services.</t>
    </r>
  </si>
  <si>
    <r>
      <t xml:space="preserve">A11.4. Va fi capabil să respecte principiile etice în activitatea de consiliere.
</t>
    </r>
    <r>
      <rPr>
        <i/>
        <sz val="10"/>
        <rFont val="Times New Roman"/>
        <family val="1"/>
      </rPr>
      <t>S11.4. Will be able to comply with ethical principles in counselling activities.</t>
    </r>
  </si>
  <si>
    <r>
      <t xml:space="preserve">A11.5. Recunoaște și rezolvă adecvat dilemele etice și abaterile de la standardele profesionale.
</t>
    </r>
    <r>
      <rPr>
        <i/>
        <sz val="10"/>
        <rFont val="Times New Roman"/>
        <family val="1"/>
      </rPr>
      <t>S11.5. Recognizes and appropriately resolves ethical dilemmas and deviations from professional standards.</t>
    </r>
  </si>
  <si>
    <r>
      <t xml:space="preserve">RA11.10. Își autoevaluează intervențiile profesionale, identificând modalități de îmbunătățire a activității de consiliere.
</t>
    </r>
    <r>
      <rPr>
        <i/>
        <sz val="10"/>
        <rFont val="Times New Roman"/>
        <family val="1"/>
      </rPr>
      <t>RA11.10. Self-evaluates their professional interventions, identifying ways to improve their counseling activity.</t>
    </r>
  </si>
  <si>
    <r>
      <t xml:space="preserve">A12.4. Va fi capabil să respecte cadrul legal și etic al recrutării.
</t>
    </r>
    <r>
      <rPr>
        <i/>
        <sz val="10"/>
        <rFont val="Times New Roman"/>
        <family val="1"/>
      </rPr>
      <t>S12.4. Will be able to comply with the legal and ethical framework governing recruitment.</t>
    </r>
  </si>
  <si>
    <r>
      <t xml:space="preserve">RA12.7. Asigură confidențialitatea informațiilor privind candidații și procesul de recrutare.
</t>
    </r>
    <r>
      <rPr>
        <i/>
        <sz val="10"/>
        <rFont val="Times New Roman"/>
        <family val="1"/>
      </rPr>
      <t>RA12.7. Ensures the confidentiality of information regarding candidates and the recruitment process.</t>
    </r>
  </si>
  <si>
    <r>
      <t xml:space="preserve">A10.1. Va fi capabil să aplica măsuri de incluziune socială și egalitate de șanse.
</t>
    </r>
    <r>
      <rPr>
        <i/>
        <sz val="10"/>
        <rFont val="Times New Roman"/>
        <family val="1"/>
      </rPr>
      <t>S10.1. Will be able to apply social inclusion and equal opportunities measures.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</si>
</sst>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8"/>
      <name val="Calibri"/>
      <family val="2"/>
      <charset val="238"/>
    </font>
    <font>
      <sz val="10"/>
      <color indexed="8"/>
      <name val="Calibri"/>
      <family val="2"/>
    </font>
    <font>
      <sz val="10"/>
      <color theme="1"/>
      <name val="Times New Roman"/>
      <family val="1"/>
    </font>
    <font>
      <sz val="10"/>
      <color rgb="FFFF0000"/>
      <name val="Times New Roman"/>
      <family val="1"/>
    </font>
    <font>
      <sz val="10"/>
      <name val="Times New Roman"/>
      <family val="1"/>
    </font>
    <font>
      <sz val="10"/>
      <color indexed="8"/>
      <name val="Times New Roman"/>
      <family val="1"/>
      <charset val="238"/>
    </font>
    <font>
      <b/>
      <sz val="10"/>
      <color rgb="FFFF0000"/>
      <name val="Times New Roman"/>
      <family val="1"/>
      <charset val="238"/>
    </font>
    <font>
      <b/>
      <sz val="10"/>
      <color indexed="8"/>
      <name val="Times New Roman"/>
      <family val="1"/>
      <charset val="238"/>
    </font>
    <font>
      <b/>
      <sz val="10"/>
      <name val="Times New Roman"/>
      <family val="1"/>
      <charset val="238"/>
    </font>
    <font>
      <b/>
      <sz val="9"/>
      <color indexed="8"/>
      <name val="Times New Roman"/>
      <family val="1"/>
    </font>
    <font>
      <b/>
      <sz val="10"/>
      <name val="Times New Roman"/>
      <family val="1"/>
    </font>
    <font>
      <sz val="10"/>
      <name val="Times New Roman"/>
      <family val="1"/>
      <charset val="238"/>
    </font>
    <font>
      <sz val="10"/>
      <color rgb="FF000000"/>
      <name val="Times New Roman"/>
      <family val="1"/>
      <charset val="238"/>
    </font>
    <font>
      <b/>
      <sz val="10"/>
      <color theme="1"/>
      <name val="Times New Roman"/>
      <family val="1"/>
      <charset val="238"/>
    </font>
    <font>
      <b/>
      <i/>
      <sz val="10"/>
      <color rgb="FFFF0000"/>
      <name val="Times New Roman"/>
      <family val="1"/>
      <charset val="238"/>
    </font>
    <font>
      <u/>
      <sz val="11"/>
      <color theme="10"/>
      <name val="Calibri"/>
      <family val="2"/>
      <charset val="238"/>
      <scheme val="minor"/>
    </font>
    <font>
      <u/>
      <sz val="10"/>
      <color theme="10"/>
      <name val="Times New Roman"/>
      <family val="1"/>
      <charset val="238"/>
    </font>
    <font>
      <b/>
      <i/>
      <sz val="10"/>
      <color rgb="FF000000"/>
      <name val="Times New Roman"/>
      <family val="1"/>
      <charset val="238"/>
    </font>
    <font>
      <sz val="10"/>
      <color theme="1"/>
      <name val="Times New Roman"/>
      <family val="1"/>
      <charset val="238"/>
    </font>
    <font>
      <sz val="10"/>
      <color rgb="FFFF0000"/>
      <name val="Times New Roman"/>
      <family val="1"/>
      <charset val="238"/>
    </font>
    <font>
      <i/>
      <sz val="10"/>
      <color theme="1"/>
      <name val="Times New Roman"/>
      <family val="1"/>
      <charset val="238"/>
    </font>
    <font>
      <i/>
      <sz val="10"/>
      <color rgb="FF000000"/>
      <name val="Times New Roman"/>
      <family val="1"/>
      <charset val="238"/>
    </font>
    <font>
      <b/>
      <u/>
      <sz val="10"/>
      <color theme="10"/>
      <name val="Times New Roman"/>
      <family val="1"/>
      <charset val="238"/>
    </font>
    <font>
      <b/>
      <i/>
      <sz val="10"/>
      <color indexed="8"/>
      <name val="Times New Roman"/>
      <family val="1"/>
      <charset val="238"/>
    </font>
    <font>
      <b/>
      <sz val="10"/>
      <color rgb="FF000000"/>
      <name val="Times New Roman"/>
      <family val="1"/>
      <charset val="238"/>
    </font>
    <font>
      <b/>
      <sz val="11"/>
      <color rgb="FFFF0000"/>
      <name val="Times New Roman"/>
      <family val="1"/>
      <charset val="238"/>
    </font>
    <font>
      <i/>
      <sz val="10"/>
      <color rgb="FF000000"/>
      <name val="Times New Roman"/>
      <family val="1"/>
    </font>
    <font>
      <sz val="10"/>
      <color rgb="FF000000"/>
      <name val="Times New Roman"/>
      <family val="1"/>
    </font>
    <font>
      <sz val="8"/>
      <color rgb="FF000000"/>
      <name val="Segoe UI"/>
      <family val="2"/>
      <charset val="238"/>
    </font>
    <font>
      <b/>
      <sz val="11"/>
      <color theme="1"/>
      <name val="Times New Roman"/>
      <family val="1"/>
      <charset val="238"/>
    </font>
    <font>
      <b/>
      <sz val="10"/>
      <color rgb="FFFF0000"/>
      <name val="Times New Roman"/>
      <family val="1"/>
    </font>
    <font>
      <i/>
      <sz val="10"/>
      <name val="Times New Roman"/>
      <family val="1"/>
    </font>
  </fonts>
  <fills count="9">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537">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3"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pplyProtection="1">
      <alignment horizontal="left" vertical="center"/>
      <protection locked="0"/>
    </xf>
    <xf numFmtId="0" fontId="1" fillId="0" borderId="1" xfId="0" applyFont="1" applyBorder="1" applyAlignment="1">
      <alignment horizontal="left" vertical="center"/>
    </xf>
    <xf numFmtId="0" fontId="5" fillId="0" borderId="0" xfId="0" applyFont="1" applyProtection="1">
      <protection locked="0"/>
    </xf>
    <xf numFmtId="0" fontId="1" fillId="0" borderId="0" xfId="0" applyFont="1" applyAlignment="1" applyProtection="1">
      <alignment horizontal="left" vertical="center"/>
      <protection locked="0"/>
    </xf>
    <xf numFmtId="1" fontId="1" fillId="4" borderId="1" xfId="0" applyNumberFormat="1" applyFont="1" applyFill="1" applyBorder="1" applyAlignment="1" applyProtection="1">
      <alignment horizontal="left" vertical="center"/>
      <protection locked="0"/>
    </xf>
    <xf numFmtId="1" fontId="1" fillId="4" borderId="1" xfId="0" applyNumberFormat="1" applyFont="1" applyFill="1" applyBorder="1" applyAlignment="1" applyProtection="1">
      <alignment horizontal="center" vertical="center"/>
      <protection locked="0"/>
    </xf>
    <xf numFmtId="1" fontId="1" fillId="4" borderId="1" xfId="0" applyNumberFormat="1" applyFont="1" applyFill="1" applyBorder="1" applyAlignment="1">
      <alignment horizontal="center" vertical="center"/>
    </xf>
    <xf numFmtId="1" fontId="1" fillId="4" borderId="1" xfId="0" applyNumberFormat="1" applyFont="1" applyFill="1" applyBorder="1" applyAlignment="1" applyProtection="1">
      <alignment horizontal="center" vertical="center" wrapText="1"/>
      <protection locked="0"/>
    </xf>
    <xf numFmtId="1" fontId="2" fillId="4" borderId="1" xfId="0" applyNumberFormat="1" applyFont="1" applyFill="1" applyBorder="1" applyAlignment="1">
      <alignment horizontal="center" vertical="center"/>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8"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lignment wrapText="1"/>
    </xf>
    <xf numFmtId="0" fontId="12" fillId="0" borderId="0" xfId="0" applyFont="1" applyAlignment="1" applyProtection="1">
      <alignment vertical="center" wrapText="1"/>
      <protection locked="0"/>
    </xf>
    <xf numFmtId="0" fontId="2" fillId="0" borderId="0" xfId="0" applyFont="1" applyAlignment="1" applyProtection="1">
      <alignment horizontal="left" vertical="center"/>
      <protection locked="0"/>
    </xf>
    <xf numFmtId="10" fontId="2" fillId="0" borderId="0" xfId="0" applyNumberFormat="1" applyFont="1" applyAlignment="1" applyProtection="1">
      <alignment horizontal="center" vertical="center"/>
      <protection locked="0"/>
    </xf>
    <xf numFmtId="0" fontId="2" fillId="0" borderId="0" xfId="0" applyFont="1" applyAlignment="1">
      <alignment horizontal="center" vertical="center" wrapText="1"/>
    </xf>
    <xf numFmtId="9" fontId="2" fillId="0" borderId="0" xfId="0" applyNumberFormat="1" applyFont="1" applyAlignment="1">
      <alignment horizontal="center" vertical="center"/>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1" fontId="11" fillId="4" borderId="1" xfId="0" applyNumberFormat="1" applyFont="1" applyFill="1" applyBorder="1" applyAlignment="1" applyProtection="1">
      <alignment horizontal="center" vertical="center"/>
      <protection locked="0"/>
    </xf>
    <xf numFmtId="0" fontId="9" fillId="0" borderId="0" xfId="0" applyFont="1" applyAlignment="1">
      <alignment horizontal="left" vertical="center" wrapText="1"/>
    </xf>
    <xf numFmtId="10" fontId="2" fillId="0" borderId="0" xfId="0" applyNumberFormat="1" applyFont="1" applyAlignment="1" applyProtection="1">
      <alignment horizontal="left" vertical="center"/>
      <protection locked="0"/>
    </xf>
    <xf numFmtId="0" fontId="14" fillId="0" borderId="0" xfId="0" applyFont="1" applyAlignment="1">
      <alignment horizontal="center" vertical="center"/>
    </xf>
    <xf numFmtId="0" fontId="8" fillId="0" borderId="0" xfId="0" applyFont="1" applyProtection="1">
      <protection locked="0"/>
    </xf>
    <xf numFmtId="0" fontId="1" fillId="0" borderId="1" xfId="0" applyFont="1" applyBorder="1" applyProtection="1">
      <protection locked="0"/>
    </xf>
    <xf numFmtId="1" fontId="1" fillId="4" borderId="3" xfId="0" applyNumberFormat="1" applyFont="1" applyFill="1" applyBorder="1" applyAlignment="1" applyProtection="1">
      <alignment horizontal="center" vertical="center"/>
      <protection locked="0"/>
    </xf>
    <xf numFmtId="1" fontId="1" fillId="4" borderId="3" xfId="0" applyNumberFormat="1" applyFont="1" applyFill="1" applyBorder="1" applyAlignment="1">
      <alignment horizontal="center" vertical="center"/>
    </xf>
    <xf numFmtId="1" fontId="1" fillId="4" borderId="3" xfId="0" applyNumberFormat="1" applyFont="1" applyFill="1" applyBorder="1" applyAlignment="1" applyProtection="1">
      <alignment horizontal="left" vertical="center"/>
      <protection locked="0"/>
    </xf>
    <xf numFmtId="1" fontId="1" fillId="4" borderId="3" xfId="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0" fontId="2" fillId="0" borderId="0" xfId="0" applyFont="1" applyAlignment="1" applyProtection="1">
      <alignment horizontal="left" vertical="center" wrapText="1"/>
      <protection locked="0"/>
    </xf>
    <xf numFmtId="2" fontId="1" fillId="4" borderId="1"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wrapText="1"/>
      <protection locked="0"/>
    </xf>
    <xf numFmtId="0" fontId="1" fillId="0" borderId="0" xfId="0" applyFont="1" applyAlignment="1" applyProtection="1">
      <alignment horizontal="justify" vertical="center"/>
      <protection locked="0"/>
    </xf>
    <xf numFmtId="0" fontId="1" fillId="0" borderId="0" xfId="0" applyFont="1" applyAlignment="1" applyProtection="1">
      <alignment horizontal="justify"/>
      <protection locked="0"/>
    </xf>
    <xf numFmtId="0" fontId="8" fillId="0" borderId="0" xfId="0" applyFont="1" applyAlignment="1" applyProtection="1">
      <alignment vertical="center" wrapText="1"/>
      <protection locked="0"/>
    </xf>
    <xf numFmtId="0" fontId="8" fillId="0" borderId="0" xfId="0" applyFont="1" applyAlignment="1" applyProtection="1">
      <alignment vertical="center"/>
      <protection locked="0"/>
    </xf>
    <xf numFmtId="0" fontId="2" fillId="0" borderId="0" xfId="0" applyFont="1" applyProtection="1">
      <protection locked="0"/>
    </xf>
    <xf numFmtId="1" fontId="1" fillId="0" borderId="1" xfId="0" applyNumberFormat="1" applyFont="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wrapText="1"/>
      <protection locked="0"/>
    </xf>
    <xf numFmtId="0" fontId="20" fillId="0" borderId="0" xfId="1" applyFont="1" applyProtection="1">
      <protection locked="0"/>
    </xf>
    <xf numFmtId="0" fontId="11"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10" fontId="1" fillId="0" borderId="1" xfId="0" applyNumberFormat="1" applyFont="1" applyBorder="1" applyAlignment="1" applyProtection="1">
      <alignment horizontal="center" vertical="center"/>
      <protection locked="0"/>
    </xf>
    <xf numFmtId="0" fontId="9" fillId="0" borderId="0" xfId="0" applyFont="1" applyProtection="1">
      <protection locked="0"/>
    </xf>
    <xf numFmtId="0" fontId="2" fillId="0" borderId="0" xfId="0" applyFont="1" applyAlignment="1">
      <alignment horizontal="left" vertical="center"/>
    </xf>
    <xf numFmtId="0" fontId="2" fillId="0" borderId="0" xfId="0" applyFont="1" applyAlignment="1" applyProtection="1">
      <alignment horizontal="right" vertical="center"/>
      <protection locked="0"/>
    </xf>
    <xf numFmtId="0" fontId="1" fillId="0" borderId="1" xfId="0" applyFont="1" applyBorder="1" applyAlignment="1" applyProtection="1">
      <alignment horizontal="left" vertical="center"/>
      <protection locked="0"/>
    </xf>
    <xf numFmtId="0" fontId="1" fillId="7" borderId="12"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protection locked="0"/>
    </xf>
    <xf numFmtId="0" fontId="1" fillId="0" borderId="9" xfId="0" applyFont="1" applyBorder="1" applyProtection="1">
      <protection locked="0"/>
    </xf>
    <xf numFmtId="0" fontId="1" fillId="0" borderId="4" xfId="0" applyFont="1" applyBorder="1" applyProtection="1">
      <protection locked="0"/>
    </xf>
    <xf numFmtId="0" fontId="8" fillId="3" borderId="1" xfId="0" applyFont="1" applyFill="1" applyBorder="1" applyAlignment="1" applyProtection="1">
      <alignment horizontal="left" vertical="center"/>
      <protection locked="0"/>
    </xf>
    <xf numFmtId="0" fontId="8" fillId="3"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left" vertical="center" wrapText="1"/>
      <protection locked="0"/>
    </xf>
    <xf numFmtId="1" fontId="8" fillId="3" borderId="1" xfId="0" applyNumberFormat="1"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protection locked="0"/>
    </xf>
    <xf numFmtId="0" fontId="10" fillId="7" borderId="0" xfId="0" applyFont="1" applyFill="1" applyAlignment="1" applyProtection="1">
      <alignment horizontal="left" vertical="center" wrapText="1"/>
      <protection locked="0"/>
    </xf>
    <xf numFmtId="0" fontId="26" fillId="7" borderId="0" xfId="1" applyFont="1" applyFill="1" applyBorder="1" applyAlignment="1" applyProtection="1">
      <alignment horizontal="left" vertical="center"/>
      <protection locked="0"/>
    </xf>
    <xf numFmtId="2" fontId="33" fillId="7" borderId="0" xfId="0" applyNumberFormat="1" applyFont="1" applyFill="1"/>
    <xf numFmtId="0" fontId="33" fillId="0" borderId="0" xfId="0" applyFont="1"/>
    <xf numFmtId="0" fontId="34" fillId="3" borderId="1" xfId="0" applyFont="1" applyFill="1" applyBorder="1" applyAlignment="1" applyProtection="1">
      <alignment horizontal="center" vertical="center"/>
      <protection locked="0"/>
    </xf>
    <xf numFmtId="164" fontId="11" fillId="0" borderId="1" xfId="0" applyNumberFormat="1" applyFont="1" applyBorder="1" applyAlignment="1">
      <alignment horizontal="center" vertical="center"/>
    </xf>
    <xf numFmtId="1" fontId="1" fillId="7" borderId="1" xfId="0" applyNumberFormat="1" applyFont="1" applyFill="1" applyBorder="1" applyAlignment="1">
      <alignment horizontal="center" vertical="center"/>
    </xf>
    <xf numFmtId="1" fontId="1" fillId="8" borderId="1" xfId="0" applyNumberFormat="1" applyFont="1" applyFill="1" applyBorder="1" applyAlignment="1">
      <alignment horizontal="center" vertical="center"/>
    </xf>
    <xf numFmtId="2"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0" fontId="18" fillId="7" borderId="14" xfId="0" applyFont="1" applyFill="1" applyBorder="1" applyAlignment="1" applyProtection="1">
      <alignment horizontal="left" vertical="center" wrapText="1"/>
      <protection locked="0"/>
    </xf>
    <xf numFmtId="0" fontId="18" fillId="7" borderId="0" xfId="0" applyFont="1" applyFill="1" applyAlignment="1" applyProtection="1">
      <alignment horizontal="left" vertical="center" wrapText="1"/>
      <protection locked="0"/>
    </xf>
    <xf numFmtId="0" fontId="10" fillId="7" borderId="1"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9" fillId="3" borderId="14"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9" fillId="3" borderId="15" xfId="0" applyFont="1" applyFill="1" applyBorder="1" applyAlignment="1" applyProtection="1">
      <alignment horizontal="left" vertical="center" wrapText="1"/>
      <protection locked="0"/>
    </xf>
    <xf numFmtId="0" fontId="9" fillId="3" borderId="11"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9" fillId="3" borderId="8" xfId="0" applyFont="1" applyFill="1" applyBorder="1" applyAlignment="1" applyProtection="1">
      <alignment horizontal="left" vertical="center" wrapText="1"/>
      <protection locked="0"/>
    </xf>
    <xf numFmtId="0" fontId="9" fillId="3" borderId="9" xfId="0" applyFont="1" applyFill="1" applyBorder="1" applyAlignment="1" applyProtection="1">
      <alignment horizontal="left" vertical="top" wrapText="1"/>
      <protection locked="0"/>
    </xf>
    <xf numFmtId="0" fontId="9" fillId="3" borderId="4"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9" fillId="3" borderId="14" xfId="0" applyFont="1" applyFill="1" applyBorder="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9" fillId="3" borderId="15" xfId="0" applyFont="1" applyFill="1" applyBorder="1" applyAlignment="1" applyProtection="1">
      <alignment horizontal="left" vertical="top" wrapText="1"/>
      <protection locked="0"/>
    </xf>
    <xf numFmtId="0" fontId="9" fillId="3" borderId="11" xfId="0" applyFont="1" applyFill="1" applyBorder="1" applyAlignment="1" applyProtection="1">
      <alignment horizontal="left" vertical="top" wrapText="1"/>
      <protection locked="0"/>
    </xf>
    <xf numFmtId="0" fontId="9" fillId="3" borderId="7" xfId="0"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17" fillId="3"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top" wrapText="1"/>
      <protection locked="0"/>
    </xf>
    <xf numFmtId="0" fontId="20" fillId="7" borderId="14" xfId="1" applyFont="1" applyFill="1" applyBorder="1" applyAlignment="1" applyProtection="1">
      <alignment horizontal="left" vertical="center"/>
      <protection locked="0"/>
    </xf>
    <xf numFmtId="0" fontId="20" fillId="7" borderId="0" xfId="1" applyFont="1" applyFill="1" applyAlignment="1" applyProtection="1">
      <alignment horizontal="left" vertical="center"/>
      <protection locked="0"/>
    </xf>
    <xf numFmtId="0" fontId="31" fillId="3" borderId="1" xfId="0" applyFont="1" applyFill="1" applyBorder="1" applyAlignment="1" applyProtection="1">
      <alignment horizontal="left" vertical="center" wrapText="1"/>
      <protection locked="0"/>
    </xf>
    <xf numFmtId="0" fontId="9" fillId="3" borderId="9" xfId="0" applyFont="1" applyFill="1" applyBorder="1" applyAlignment="1" applyProtection="1">
      <alignment vertical="center" wrapText="1"/>
      <protection locked="0"/>
    </xf>
    <xf numFmtId="0" fontId="9" fillId="3" borderId="4" xfId="0" applyFont="1" applyFill="1" applyBorder="1" applyAlignment="1" applyProtection="1">
      <alignment vertical="center" wrapText="1"/>
      <protection locked="0"/>
    </xf>
    <xf numFmtId="0" fontId="9" fillId="3" borderId="10" xfId="0" applyFont="1" applyFill="1" applyBorder="1" applyAlignment="1" applyProtection="1">
      <alignment vertical="center" wrapText="1"/>
      <protection locked="0"/>
    </xf>
    <xf numFmtId="0" fontId="9" fillId="3" borderId="14" xfId="0" applyFont="1" applyFill="1" applyBorder="1" applyAlignment="1" applyProtection="1">
      <alignment vertical="center" wrapText="1"/>
      <protection locked="0"/>
    </xf>
    <xf numFmtId="0" fontId="9" fillId="3" borderId="0" xfId="0" applyFont="1" applyFill="1" applyAlignment="1" applyProtection="1">
      <alignment vertical="center" wrapText="1"/>
      <protection locked="0"/>
    </xf>
    <xf numFmtId="0" fontId="9" fillId="3" borderId="15" xfId="0" applyFont="1" applyFill="1" applyBorder="1" applyAlignment="1" applyProtection="1">
      <alignment vertical="center" wrapText="1"/>
      <protection locked="0"/>
    </xf>
    <xf numFmtId="0" fontId="9" fillId="3" borderId="11"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8" xfId="0" applyFont="1" applyFill="1" applyBorder="1" applyAlignment="1" applyProtection="1">
      <alignment vertical="center" wrapText="1"/>
      <protection locked="0"/>
    </xf>
    <xf numFmtId="0" fontId="23" fillId="7" borderId="0" xfId="0" applyFont="1" applyFill="1" applyAlignment="1" applyProtection="1">
      <alignment horizontal="left" vertical="center" wrapText="1"/>
      <protection locked="0"/>
    </xf>
    <xf numFmtId="0" fontId="10" fillId="7" borderId="0" xfId="0" applyFont="1" applyFill="1" applyAlignment="1" applyProtection="1">
      <alignment horizontal="left" vertical="center" wrapText="1"/>
      <protection locked="0"/>
    </xf>
    <xf numFmtId="0" fontId="10" fillId="7" borderId="0" xfId="0" applyFont="1" applyFill="1" applyAlignment="1" applyProtection="1">
      <alignment horizontal="left" vertical="center"/>
      <protection locked="0"/>
    </xf>
    <xf numFmtId="0" fontId="26" fillId="7" borderId="0" xfId="1" applyFont="1" applyFill="1" applyAlignment="1" applyProtection="1">
      <alignment horizontal="left" vertical="center"/>
      <protection locked="0"/>
    </xf>
    <xf numFmtId="0" fontId="10" fillId="7" borderId="1" xfId="0" applyFont="1" applyFill="1" applyBorder="1" applyAlignment="1" applyProtection="1">
      <alignment horizontal="center"/>
      <protection locked="0"/>
    </xf>
    <xf numFmtId="0" fontId="12" fillId="7" borderId="1" xfId="0" applyFont="1" applyFill="1" applyBorder="1" applyAlignment="1" applyProtection="1">
      <alignment horizontal="center" vertical="center"/>
      <protection locked="0"/>
    </xf>
    <xf numFmtId="0" fontId="1" fillId="0" borderId="14" xfId="0" applyFont="1" applyBorder="1" applyAlignment="1" applyProtection="1">
      <alignment horizontal="left"/>
      <protection locked="0"/>
    </xf>
    <xf numFmtId="0" fontId="1" fillId="0" borderId="0" xfId="0" applyFont="1" applyAlignment="1" applyProtection="1">
      <alignment horizontal="left"/>
      <protection locked="0"/>
    </xf>
    <xf numFmtId="0" fontId="1" fillId="2" borderId="1" xfId="0" applyFont="1" applyFill="1" applyBorder="1" applyAlignment="1" applyProtection="1">
      <alignment horizontal="left" vertical="center" wrapText="1"/>
      <protection locked="0"/>
    </xf>
    <xf numFmtId="10" fontId="9" fillId="4" borderId="2" xfId="0" applyNumberFormat="1" applyFont="1" applyFill="1" applyBorder="1" applyAlignment="1">
      <alignment horizontal="center" vertical="center" wrapText="1"/>
    </xf>
    <xf numFmtId="10" fontId="9" fillId="4" borderId="5" xfId="0" applyNumberFormat="1" applyFont="1" applyFill="1" applyBorder="1" applyAlignment="1">
      <alignment horizontal="center" vertical="center" wrapText="1"/>
    </xf>
    <xf numFmtId="10" fontId="9" fillId="4" borderId="6" xfId="0" applyNumberFormat="1" applyFont="1" applyFill="1" applyBorder="1" applyAlignment="1">
      <alignment horizontal="center" vertical="center" wrapText="1"/>
    </xf>
    <xf numFmtId="10" fontId="9" fillId="4"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16"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 fillId="0" borderId="0" xfId="0" applyFont="1" applyAlignment="1">
      <alignment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 fillId="0" borderId="0" xfId="0" applyFont="1" applyAlignment="1">
      <alignment horizontal="left" vertical="center" wrapText="1"/>
    </xf>
    <xf numFmtId="0" fontId="1" fillId="0" borderId="1" xfId="0" applyFont="1" applyBorder="1" applyAlignment="1" applyProtection="1">
      <alignment horizontal="center" vertical="center"/>
      <protection locked="0"/>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6" fillId="7" borderId="0" xfId="1" applyFont="1" applyFill="1" applyAlignment="1" applyProtection="1">
      <alignment horizontal="left" vertical="center" wrapText="1"/>
      <protection locked="0"/>
    </xf>
    <xf numFmtId="0" fontId="26" fillId="7" borderId="15" xfId="1" applyFont="1" applyFill="1" applyBorder="1" applyAlignment="1" applyProtection="1">
      <alignment horizontal="left" vertical="center" wrapText="1"/>
      <protection locked="0"/>
    </xf>
    <xf numFmtId="0" fontId="22" fillId="0" borderId="1" xfId="0" applyFont="1" applyBorder="1" applyAlignment="1">
      <alignment horizontal="center" vertical="center"/>
    </xf>
    <xf numFmtId="0" fontId="2" fillId="5" borderId="0" xfId="0" applyFont="1" applyFill="1" applyAlignment="1" applyProtection="1">
      <alignment horizontal="left" vertical="center" wrapText="1"/>
      <protection locked="0"/>
    </xf>
    <xf numFmtId="0" fontId="7" fillId="7" borderId="1" xfId="0" applyFont="1" applyFill="1" applyBorder="1" applyAlignment="1" applyProtection="1">
      <alignment horizontal="left" vertical="center" wrapText="1"/>
      <protection locked="0"/>
    </xf>
    <xf numFmtId="0" fontId="17" fillId="0" borderId="3"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9" xfId="0" applyFont="1" applyBorder="1" applyAlignment="1">
      <alignment horizontal="left" vertical="center"/>
    </xf>
    <xf numFmtId="0" fontId="17" fillId="0" borderId="4" xfId="0" applyFont="1" applyBorder="1" applyAlignment="1">
      <alignment horizontal="left" vertical="center"/>
    </xf>
    <xf numFmtId="0" fontId="17" fillId="0" borderId="14" xfId="0" applyFont="1" applyBorder="1" applyAlignment="1">
      <alignment horizontal="left" vertical="center"/>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7" xfId="0" applyFont="1" applyBorder="1" applyAlignment="1">
      <alignment horizontal="left" vertical="center"/>
    </xf>
    <xf numFmtId="0" fontId="17" fillId="0" borderId="1" xfId="0" applyFont="1" applyBorder="1" applyAlignment="1">
      <alignment horizontal="center" vertical="center" wrapText="1"/>
    </xf>
    <xf numFmtId="0" fontId="1" fillId="6" borderId="14" xfId="0" applyFont="1" applyFill="1" applyBorder="1" applyAlignment="1">
      <alignment wrapText="1"/>
    </xf>
    <xf numFmtId="0" fontId="1" fillId="6" borderId="0" xfId="0" applyFont="1" applyFill="1" applyAlignment="1">
      <alignment wrapText="1"/>
    </xf>
    <xf numFmtId="0" fontId="2" fillId="0" borderId="0" xfId="0" applyFont="1" applyProtection="1">
      <protection locked="0"/>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49" fontId="8" fillId="3" borderId="2" xfId="0" applyNumberFormat="1" applyFont="1" applyFill="1" applyBorder="1" applyAlignment="1" applyProtection="1">
      <alignment horizontal="left" vertical="center" wrapText="1"/>
      <protection locked="0"/>
    </xf>
    <xf numFmtId="49" fontId="8" fillId="3" borderId="5"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26" fillId="7" borderId="14" xfId="1" applyFont="1" applyFill="1" applyBorder="1" applyAlignment="1" applyProtection="1">
      <alignment horizontal="left" vertical="center" wrapText="1"/>
      <protection locked="0"/>
    </xf>
    <xf numFmtId="0" fontId="26" fillId="7" borderId="0" xfId="1" applyFont="1" applyFill="1" applyBorder="1" applyAlignment="1" applyProtection="1">
      <alignment horizontal="left" vertical="center" wrapText="1"/>
      <protection locked="0"/>
    </xf>
    <xf numFmtId="1" fontId="2" fillId="0" borderId="1" xfId="0" applyNumberFormat="1" applyFont="1" applyBorder="1" applyAlignment="1" applyProtection="1">
      <alignment horizontal="center" vertical="center"/>
      <protection locked="0"/>
    </xf>
    <xf numFmtId="1" fontId="1" fillId="3" borderId="2" xfId="0" applyNumberFormat="1" applyFont="1" applyFill="1" applyBorder="1" applyAlignment="1" applyProtection="1">
      <alignment horizontal="left" vertical="center" wrapText="1"/>
      <protection locked="0"/>
    </xf>
    <xf numFmtId="1" fontId="1" fillId="3" borderId="5" xfId="0" applyNumberFormat="1" applyFont="1" applyFill="1" applyBorder="1" applyAlignment="1" applyProtection="1">
      <alignment horizontal="left" vertical="center" wrapText="1"/>
      <protection locked="0"/>
    </xf>
    <xf numFmtId="1" fontId="1" fillId="3" borderId="6" xfId="0" applyNumberFormat="1" applyFont="1" applyFill="1" applyBorder="1" applyAlignment="1" applyProtection="1">
      <alignment horizontal="left" vertical="center" wrapText="1"/>
      <protection locked="0"/>
    </xf>
    <xf numFmtId="1" fontId="8" fillId="3" borderId="2" xfId="0" applyNumberFormat="1" applyFont="1" applyFill="1" applyBorder="1" applyAlignment="1" applyProtection="1">
      <alignment horizontal="left" vertical="center" wrapText="1"/>
      <protection locked="0"/>
    </xf>
    <xf numFmtId="1" fontId="8" fillId="3" borderId="5" xfId="0" applyNumberFormat="1" applyFont="1" applyFill="1" applyBorder="1" applyAlignment="1" applyProtection="1">
      <alignment horizontal="left" vertical="center" wrapText="1"/>
      <protection locked="0"/>
    </xf>
    <xf numFmtId="1" fontId="8" fillId="3" borderId="6" xfId="0" applyNumberFormat="1" applyFont="1" applyFill="1" applyBorder="1" applyAlignment="1" applyProtection="1">
      <alignment horizontal="left" vertical="center" wrapText="1"/>
      <protection locked="0"/>
    </xf>
    <xf numFmtId="1" fontId="1" fillId="3" borderId="3"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0" fontId="1" fillId="0" borderId="1" xfId="0" applyFont="1" applyBorder="1" applyAlignment="1">
      <alignment horizontal="left" vertical="top"/>
    </xf>
    <xf numFmtId="0" fontId="2" fillId="0" borderId="1" xfId="0" applyFont="1" applyBorder="1" applyAlignment="1">
      <alignment horizontal="center" vertical="center" wrapText="1"/>
    </xf>
    <xf numFmtId="1" fontId="1" fillId="0" borderId="3" xfId="0" applyNumberFormat="1" applyFont="1" applyBorder="1" applyAlignment="1">
      <alignment horizontal="center" vertical="center"/>
    </xf>
    <xf numFmtId="1" fontId="1" fillId="0" borderId="12"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10" fontId="2" fillId="0" borderId="1" xfId="0" applyNumberFormat="1" applyFont="1" applyBorder="1" applyAlignment="1" applyProtection="1">
      <alignment horizontal="left" vertical="center"/>
      <protection locked="0"/>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2" fillId="0" borderId="1" xfId="0" applyFont="1" applyBorder="1" applyAlignment="1">
      <alignment horizontal="left" vertical="center" wrapText="1"/>
    </xf>
    <xf numFmtId="0" fontId="22" fillId="0" borderId="3" xfId="0" applyFont="1" applyBorder="1" applyAlignment="1">
      <alignment horizontal="center" vertical="center"/>
    </xf>
    <xf numFmtId="0" fontId="22" fillId="0" borderId="12" xfId="0" applyFont="1" applyBorder="1" applyAlignment="1">
      <alignment horizontal="center" vertical="center"/>
    </xf>
    <xf numFmtId="0" fontId="9" fillId="0" borderId="9"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22" fillId="0" borderId="13" xfId="0" applyFont="1" applyBorder="1" applyAlignment="1">
      <alignment horizontal="center" vertical="center"/>
    </xf>
    <xf numFmtId="0" fontId="22" fillId="0" borderId="9" xfId="0" applyFont="1" applyBorder="1" applyAlignment="1">
      <alignment horizontal="left" vertical="center" wrapText="1"/>
    </xf>
    <xf numFmtId="0" fontId="22" fillId="0" borderId="4"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Alignment="1">
      <alignment horizontal="left" vertical="center"/>
    </xf>
    <xf numFmtId="0" fontId="22" fillId="0" borderId="11" xfId="0" applyFont="1" applyBorder="1" applyAlignment="1">
      <alignment horizontal="left" vertical="center"/>
    </xf>
    <xf numFmtId="0" fontId="22" fillId="0" borderId="7" xfId="0" applyFont="1" applyBorder="1" applyAlignment="1">
      <alignment horizontal="left" vertical="center"/>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14" fillId="0" borderId="0" xfId="0" applyFont="1" applyAlignment="1" applyProtection="1">
      <alignment vertical="center"/>
      <protection locked="0"/>
    </xf>
    <xf numFmtId="0" fontId="8" fillId="0" borderId="0" xfId="0" applyFont="1" applyAlignment="1" applyProtection="1">
      <alignment vertical="center"/>
      <protection locked="0"/>
    </xf>
    <xf numFmtId="0" fontId="1" fillId="0" borderId="14" xfId="0" applyFont="1" applyBorder="1" applyProtection="1">
      <protection locked="0"/>
    </xf>
    <xf numFmtId="0" fontId="1" fillId="0" borderId="0" xfId="0" applyFont="1" applyProtection="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9" fontId="2" fillId="0" borderId="2" xfId="0" applyNumberFormat="1" applyFont="1" applyBorder="1" applyAlignment="1">
      <alignment horizontal="center" vertical="center"/>
    </xf>
    <xf numFmtId="9" fontId="2" fillId="0" borderId="6" xfId="0" applyNumberFormat="1" applyFont="1" applyBorder="1" applyAlignment="1">
      <alignment horizontal="center" vertical="center"/>
    </xf>
    <xf numFmtId="3" fontId="2" fillId="0" borderId="2"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3" fontId="1" fillId="0" borderId="2" xfId="0" applyNumberFormat="1" applyFont="1" applyBorder="1" applyAlignment="1" applyProtection="1">
      <alignment horizontal="center" vertical="center"/>
      <protection locked="0"/>
    </xf>
    <xf numFmtId="3" fontId="1" fillId="0" borderId="6" xfId="0" applyNumberFormat="1" applyFont="1" applyBorder="1" applyAlignment="1" applyProtection="1">
      <alignment horizontal="center" vertical="center"/>
      <protection locked="0"/>
    </xf>
    <xf numFmtId="0" fontId="1" fillId="2" borderId="1" xfId="0" applyFont="1" applyFill="1" applyBorder="1" applyAlignment="1" applyProtection="1">
      <alignment horizontal="left" vertical="center"/>
      <protection locked="0"/>
    </xf>
    <xf numFmtId="0" fontId="17" fillId="0" borderId="0" xfId="0" applyFont="1" applyAlignment="1">
      <alignment horizontal="center" vertical="center"/>
    </xf>
    <xf numFmtId="3" fontId="9" fillId="4" borderId="1" xfId="0" applyNumberFormat="1" applyFont="1" applyFill="1" applyBorder="1" applyAlignment="1">
      <alignment horizontal="center" vertical="center" wrapText="1"/>
    </xf>
    <xf numFmtId="0" fontId="2" fillId="0" borderId="7" xfId="0" applyFont="1" applyBorder="1" applyAlignment="1" applyProtection="1">
      <alignment horizontal="left"/>
      <protection locked="0"/>
    </xf>
    <xf numFmtId="1" fontId="2" fillId="0" borderId="2"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9" fontId="1" fillId="0" borderId="2" xfId="0" applyNumberFormat="1" applyFont="1" applyBorder="1" applyAlignment="1">
      <alignment horizontal="center"/>
    </xf>
    <xf numFmtId="9" fontId="1" fillId="0" borderId="6" xfId="0" applyNumberFormat="1" applyFont="1" applyBorder="1" applyAlignment="1">
      <alignment horizontal="center"/>
    </xf>
    <xf numFmtId="0" fontId="1" fillId="0" borderId="9"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3" fontId="2" fillId="4" borderId="1"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3" fontId="9" fillId="4" borderId="6" xfId="0" applyNumberFormat="1" applyFont="1" applyFill="1" applyBorder="1" applyAlignment="1">
      <alignment horizontal="center" vertical="center" wrapText="1"/>
    </xf>
    <xf numFmtId="1" fontId="11" fillId="4" borderId="2" xfId="0" applyNumberFormat="1" applyFont="1" applyFill="1" applyBorder="1" applyAlignment="1" applyProtection="1">
      <alignment horizontal="center" vertical="center" wrapText="1"/>
      <protection locked="0"/>
    </xf>
    <xf numFmtId="1" fontId="11" fillId="4" borderId="5" xfId="0" applyNumberFormat="1" applyFont="1" applyFill="1" applyBorder="1" applyAlignment="1" applyProtection="1">
      <alignment horizontal="center" vertical="center" wrapText="1"/>
      <protection locked="0"/>
    </xf>
    <xf numFmtId="1" fontId="11" fillId="4" borderId="6" xfId="0" applyNumberFormat="1" applyFont="1" applyFill="1" applyBorder="1" applyAlignment="1" applyProtection="1">
      <alignment horizontal="center" vertical="center" wrapText="1"/>
      <protection locked="0"/>
    </xf>
    <xf numFmtId="1" fontId="1" fillId="4" borderId="2" xfId="0" applyNumberFormat="1" applyFont="1" applyFill="1" applyBorder="1" applyAlignment="1" applyProtection="1">
      <alignment horizontal="center" vertical="center"/>
      <protection locked="0"/>
    </xf>
    <xf numFmtId="1" fontId="1" fillId="4" borderId="5" xfId="0" applyNumberFormat="1" applyFont="1" applyFill="1" applyBorder="1" applyAlignment="1" applyProtection="1">
      <alignment horizontal="center" vertical="center"/>
      <protection locked="0"/>
    </xf>
    <xf numFmtId="1" fontId="1" fillId="4" borderId="6"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0" fillId="0" borderId="2" xfId="0" applyFont="1" applyBorder="1" applyAlignment="1">
      <alignment horizontal="left" vertical="center" wrapText="1"/>
    </xf>
    <xf numFmtId="1" fontId="1" fillId="0" borderId="1" xfId="0" applyNumberFormat="1" applyFont="1" applyBorder="1" applyAlignment="1" applyProtection="1">
      <alignment horizontal="center" vertical="center"/>
      <protection locked="0"/>
    </xf>
    <xf numFmtId="1" fontId="2" fillId="4" borderId="1" xfId="0" applyNumberFormat="1" applyFont="1" applyFill="1" applyBorder="1" applyAlignment="1" applyProtection="1">
      <alignment horizontal="center" vertical="center"/>
      <protection locked="0"/>
    </xf>
    <xf numFmtId="2" fontId="1" fillId="0" borderId="9"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10" xfId="0" applyNumberFormat="1" applyFont="1" applyBorder="1" applyAlignment="1">
      <alignment horizontal="center" vertical="center"/>
    </xf>
    <xf numFmtId="2" fontId="1" fillId="0" borderId="11" xfId="0" applyNumberFormat="1" applyFont="1" applyBorder="1" applyAlignment="1">
      <alignment horizontal="center" vertic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10" fontId="2" fillId="0" borderId="1" xfId="0" applyNumberFormat="1" applyFont="1" applyBorder="1" applyAlignment="1" applyProtection="1">
      <alignment horizontal="center" vertical="center"/>
      <protection locked="0"/>
    </xf>
    <xf numFmtId="0" fontId="2" fillId="0" borderId="7" xfId="0" applyFont="1" applyBorder="1" applyAlignment="1" applyProtection="1">
      <alignment horizontal="right" vertical="center"/>
      <protection locked="0"/>
    </xf>
    <xf numFmtId="1" fontId="1" fillId="3" borderId="1" xfId="0" applyNumberFormat="1" applyFont="1" applyFill="1" applyBorder="1" applyAlignment="1" applyProtection="1">
      <alignment horizontal="left" vertical="center"/>
      <protection locked="0"/>
    </xf>
    <xf numFmtId="3" fontId="1" fillId="0" borderId="2" xfId="0" applyNumberFormat="1" applyFont="1" applyBorder="1" applyAlignment="1">
      <alignment horizontal="center"/>
    </xf>
    <xf numFmtId="3" fontId="1" fillId="0" borderId="6" xfId="0" applyNumberFormat="1" applyFont="1" applyBorder="1" applyAlignment="1">
      <alignment horizontal="center"/>
    </xf>
    <xf numFmtId="3" fontId="1" fillId="0" borderId="2" xfId="0" applyNumberFormat="1" applyFont="1" applyBorder="1" applyAlignment="1">
      <alignment horizontal="center" vertical="center"/>
    </xf>
    <xf numFmtId="3" fontId="1" fillId="0" borderId="6" xfId="0" applyNumberFormat="1" applyFont="1" applyBorder="1" applyAlignment="1">
      <alignment horizontal="center" vertical="center"/>
    </xf>
    <xf numFmtId="3" fontId="1" fillId="0" borderId="2"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3" fontId="2" fillId="4" borderId="2" xfId="0" applyNumberFormat="1" applyFont="1" applyFill="1" applyBorder="1" applyAlignment="1">
      <alignment horizontal="center" vertical="center" wrapText="1"/>
    </xf>
    <xf numFmtId="3" fontId="2" fillId="4" borderId="6" xfId="0" applyNumberFormat="1"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xf>
    <xf numFmtId="2" fontId="1" fillId="3" borderId="3" xfId="0" applyNumberFormat="1" applyFont="1" applyFill="1" applyBorder="1" applyAlignment="1" applyProtection="1">
      <alignment horizontal="center" vertical="center"/>
      <protection locked="0"/>
    </xf>
    <xf numFmtId="2" fontId="1" fillId="3" borderId="12" xfId="0" applyNumberFormat="1" applyFont="1" applyFill="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8" fillId="0" borderId="1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1" fillId="3" borderId="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1" fontId="1" fillId="3" borderId="3"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0" fontId="1" fillId="3" borderId="3"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8" fillId="3" borderId="2" xfId="0"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2"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0" xfId="0" applyFont="1" applyAlignment="1" applyProtection="1">
      <alignment vertical="center" wrapText="1"/>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9" fillId="0" borderId="0" xfId="0" applyFont="1" applyAlignment="1" applyProtection="1">
      <alignment vertical="center" wrapText="1"/>
      <protection locked="0"/>
    </xf>
    <xf numFmtId="1" fontId="1" fillId="3" borderId="2" xfId="0" applyNumberFormat="1" applyFont="1" applyFill="1" applyBorder="1" applyAlignment="1" applyProtection="1">
      <alignment horizontal="left" vertical="center"/>
      <protection locked="0"/>
    </xf>
    <xf numFmtId="1" fontId="1" fillId="3" borderId="5" xfId="0" applyNumberFormat="1" applyFont="1" applyFill="1" applyBorder="1" applyAlignment="1" applyProtection="1">
      <alignment horizontal="left" vertical="center"/>
      <protection locked="0"/>
    </xf>
    <xf numFmtId="1" fontId="1" fillId="3" borderId="6" xfId="0" applyNumberFormat="1" applyFont="1" applyFill="1" applyBorder="1" applyAlignment="1" applyProtection="1">
      <alignment horizontal="left" vertical="center"/>
      <protection locked="0"/>
    </xf>
    <xf numFmtId="3" fontId="2" fillId="0" borderId="2" xfId="0" applyNumberFormat="1" applyFont="1" applyBorder="1" applyAlignment="1">
      <alignment horizontal="center" vertical="center"/>
    </xf>
    <xf numFmtId="3" fontId="2" fillId="0" borderId="6" xfId="0" applyNumberFormat="1"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 fontId="1" fillId="4" borderId="3" xfId="0" applyNumberFormat="1" applyFont="1" applyFill="1" applyBorder="1" applyAlignment="1" applyProtection="1">
      <alignment horizontal="left" vertical="center"/>
      <protection locked="0"/>
    </xf>
    <xf numFmtId="1" fontId="1" fillId="4" borderId="12" xfId="0" applyNumberFormat="1" applyFont="1" applyFill="1" applyBorder="1" applyAlignment="1" applyProtection="1">
      <alignment horizontal="left" vertical="center"/>
      <protection locked="0"/>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1" fontId="2" fillId="4" borderId="1" xfId="0" applyNumberFormat="1" applyFont="1" applyFill="1" applyBorder="1" applyAlignment="1">
      <alignment horizontal="center" vertical="center"/>
    </xf>
    <xf numFmtId="0" fontId="1" fillId="0" borderId="3"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0" fillId="7" borderId="1" xfId="0" applyFont="1" applyFill="1" applyBorder="1" applyAlignment="1" applyProtection="1">
      <alignment horizontal="left" vertical="center" wrapText="1"/>
      <protection locked="0"/>
    </xf>
    <xf numFmtId="1" fontId="8" fillId="3" borderId="1" xfId="0" applyNumberFormat="1"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1" fontId="1" fillId="4" borderId="1" xfId="0" applyNumberFormat="1" applyFont="1" applyFill="1" applyBorder="1" applyAlignment="1" applyProtection="1">
      <alignment horizontal="left" vertical="center"/>
      <protection locked="0"/>
    </xf>
    <xf numFmtId="1" fontId="2" fillId="4" borderId="2" xfId="0" applyNumberFormat="1" applyFont="1" applyFill="1" applyBorder="1" applyAlignment="1" applyProtection="1">
      <alignment horizontal="center" vertical="center"/>
      <protection locked="0"/>
    </xf>
    <xf numFmtId="1" fontId="2" fillId="4" borderId="5" xfId="0" applyNumberFormat="1" applyFont="1" applyFill="1" applyBorder="1" applyAlignment="1" applyProtection="1">
      <alignment horizontal="center" vertical="center"/>
      <protection locked="0"/>
    </xf>
    <xf numFmtId="1" fontId="2" fillId="4" borderId="6" xfId="0"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1" fontId="1" fillId="4" borderId="1" xfId="0" applyNumberFormat="1" applyFont="1" applyFill="1" applyBorder="1" applyAlignment="1">
      <alignment horizontal="center" vertical="center"/>
    </xf>
    <xf numFmtId="1" fontId="1" fillId="4" borderId="1"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2" xfId="0" applyFont="1" applyBorder="1" applyAlignment="1">
      <alignment horizontal="center" vertical="center"/>
    </xf>
    <xf numFmtId="1" fontId="1" fillId="4" borderId="9" xfId="0" applyNumberFormat="1" applyFont="1" applyFill="1" applyBorder="1" applyAlignment="1" applyProtection="1">
      <alignment horizontal="left" vertical="center"/>
      <protection locked="0"/>
    </xf>
    <xf numFmtId="1" fontId="1" fillId="4" borderId="4" xfId="0" applyNumberFormat="1" applyFont="1" applyFill="1" applyBorder="1" applyAlignment="1" applyProtection="1">
      <alignment horizontal="left" vertical="center"/>
      <protection locked="0"/>
    </xf>
    <xf numFmtId="1" fontId="1" fillId="4" borderId="10" xfId="0" applyNumberFormat="1" applyFont="1" applyFill="1" applyBorder="1" applyAlignment="1" applyProtection="1">
      <alignment horizontal="left" vertical="center"/>
      <protection locked="0"/>
    </xf>
    <xf numFmtId="0" fontId="2" fillId="4" borderId="1" xfId="0" applyFont="1" applyFill="1" applyBorder="1" applyAlignment="1">
      <alignment horizontal="left" vertical="center" wrapText="1"/>
    </xf>
    <xf numFmtId="1" fontId="1" fillId="4" borderId="3" xfId="0" applyNumberFormat="1" applyFont="1" applyFill="1" applyBorder="1" applyAlignment="1" applyProtection="1">
      <alignment horizontal="center" vertical="center"/>
      <protection locked="0"/>
    </xf>
    <xf numFmtId="1" fontId="1" fillId="4" borderId="12" xfId="0" applyNumberFormat="1" applyFont="1" applyFill="1" applyBorder="1" applyAlignment="1" applyProtection="1">
      <alignment horizontal="center" vertical="center"/>
      <protection locked="0"/>
    </xf>
    <xf numFmtId="1" fontId="1" fillId="4" borderId="3" xfId="0" applyNumberFormat="1" applyFont="1" applyFill="1" applyBorder="1" applyAlignment="1" applyProtection="1">
      <alignment horizontal="center" vertical="center" wrapText="1"/>
      <protection locked="0"/>
    </xf>
    <xf numFmtId="1" fontId="1" fillId="4" borderId="12" xfId="0" applyNumberFormat="1" applyFont="1" applyFill="1" applyBorder="1" applyAlignment="1" applyProtection="1">
      <alignment horizontal="center" vertical="center" wrapText="1"/>
      <protection locked="0"/>
    </xf>
    <xf numFmtId="2" fontId="1" fillId="4" borderId="1" xfId="0" applyNumberFormat="1" applyFont="1" applyFill="1" applyBorder="1" applyAlignment="1">
      <alignment horizontal="center" vertical="center"/>
    </xf>
    <xf numFmtId="1" fontId="1" fillId="4" borderId="3" xfId="0" applyNumberFormat="1" applyFont="1" applyFill="1" applyBorder="1" applyAlignment="1">
      <alignment horizontal="center" vertical="center"/>
    </xf>
    <xf numFmtId="1" fontId="1" fillId="4" borderId="12" xfId="0" applyNumberFormat="1" applyFont="1" applyFill="1" applyBorder="1" applyAlignment="1">
      <alignment horizontal="center" vertical="center"/>
    </xf>
    <xf numFmtId="1" fontId="1" fillId="4" borderId="9" xfId="0" applyNumberFormat="1" applyFont="1" applyFill="1" applyBorder="1" applyAlignment="1" applyProtection="1">
      <alignment horizontal="left" vertical="center" wrapText="1"/>
      <protection locked="0"/>
    </xf>
    <xf numFmtId="1" fontId="1" fillId="4" borderId="4" xfId="0" applyNumberFormat="1" applyFont="1" applyFill="1" applyBorder="1" applyAlignment="1" applyProtection="1">
      <alignment horizontal="left" vertical="center" wrapText="1"/>
      <protection locked="0"/>
    </xf>
    <xf numFmtId="1" fontId="1" fillId="4" borderId="10" xfId="0" applyNumberFormat="1" applyFont="1" applyFill="1" applyBorder="1" applyAlignment="1" applyProtection="1">
      <alignment horizontal="left" vertical="center" wrapText="1"/>
      <protection locked="0"/>
    </xf>
    <xf numFmtId="1" fontId="1" fillId="4" borderId="11" xfId="0" applyNumberFormat="1" applyFont="1" applyFill="1" applyBorder="1" applyAlignment="1" applyProtection="1">
      <alignment horizontal="left" vertical="center" wrapText="1"/>
      <protection locked="0"/>
    </xf>
    <xf numFmtId="1" fontId="1" fillId="4" borderId="7" xfId="0" applyNumberFormat="1" applyFont="1" applyFill="1" applyBorder="1" applyAlignment="1" applyProtection="1">
      <alignment horizontal="left" vertical="center" wrapText="1"/>
      <protection locked="0"/>
    </xf>
    <xf numFmtId="1" fontId="1" fillId="4" borderId="8" xfId="0" applyNumberFormat="1" applyFont="1" applyFill="1" applyBorder="1" applyAlignment="1" applyProtection="1">
      <alignment horizontal="left" vertical="center" wrapText="1"/>
      <protection locked="0"/>
    </xf>
    <xf numFmtId="1" fontId="1" fillId="3" borderId="1" xfId="0" applyNumberFormat="1" applyFont="1" applyFill="1" applyBorder="1" applyAlignment="1" applyProtection="1">
      <alignment horizontal="left" vertical="center" wrapText="1"/>
      <protection locked="0"/>
    </xf>
    <xf numFmtId="0" fontId="1" fillId="0" borderId="9" xfId="0" applyFont="1" applyBorder="1" applyAlignment="1" applyProtection="1">
      <alignment horizontal="center" vertical="center"/>
      <protection locked="0"/>
    </xf>
    <xf numFmtId="0" fontId="23" fillId="7" borderId="1" xfId="0" applyFont="1" applyFill="1" applyBorder="1" applyAlignment="1">
      <alignment horizontal="center" vertical="center"/>
    </xf>
    <xf numFmtId="0" fontId="9" fillId="8" borderId="1" xfId="0" applyFont="1" applyFill="1" applyBorder="1" applyAlignment="1">
      <alignment horizontal="center" vertical="center"/>
    </xf>
    <xf numFmtId="2" fontId="1" fillId="0" borderId="1" xfId="0" applyNumberFormat="1" applyFont="1" applyBorder="1" applyAlignment="1">
      <alignment horizontal="center" vertical="center"/>
    </xf>
    <xf numFmtId="1" fontId="1" fillId="3" borderId="9" xfId="0" applyNumberFormat="1" applyFont="1" applyFill="1" applyBorder="1" applyAlignment="1" applyProtection="1">
      <alignment horizontal="left" vertical="center" wrapText="1"/>
      <protection locked="0"/>
    </xf>
    <xf numFmtId="1" fontId="1" fillId="3" borderId="4" xfId="0" applyNumberFormat="1" applyFont="1" applyFill="1" applyBorder="1" applyAlignment="1" applyProtection="1">
      <alignment horizontal="left" vertical="center" wrapText="1"/>
      <protection locked="0"/>
    </xf>
    <xf numFmtId="1" fontId="1" fillId="3" borderId="10" xfId="0" applyNumberFormat="1" applyFont="1" applyFill="1" applyBorder="1" applyAlignment="1" applyProtection="1">
      <alignment horizontal="left" vertical="center" wrapText="1"/>
      <protection locked="0"/>
    </xf>
    <xf numFmtId="1" fontId="1" fillId="3" borderId="11" xfId="0" applyNumberFormat="1" applyFont="1" applyFill="1" applyBorder="1" applyAlignment="1" applyProtection="1">
      <alignment horizontal="left" vertical="center" wrapText="1"/>
      <protection locked="0"/>
    </xf>
    <xf numFmtId="1" fontId="1" fillId="3" borderId="7" xfId="0" applyNumberFormat="1" applyFont="1" applyFill="1" applyBorder="1" applyAlignment="1" applyProtection="1">
      <alignment horizontal="left" vertical="center" wrapText="1"/>
      <protection locked="0"/>
    </xf>
    <xf numFmtId="1" fontId="1" fillId="3" borderId="8" xfId="0" applyNumberFormat="1"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1" xfId="0" applyFont="1" applyBorder="1" applyAlignment="1" applyProtection="1">
      <alignment horizontal="center" vertical="center"/>
      <protection locked="0"/>
    </xf>
    <xf numFmtId="0" fontId="1" fillId="0" borderId="0" xfId="0" applyFont="1" applyAlignment="1" applyProtection="1">
      <alignment horizontal="left" vertical="top" wrapText="1"/>
      <protection locked="0"/>
    </xf>
    <xf numFmtId="1" fontId="1" fillId="4" borderId="13" xfId="0" applyNumberFormat="1" applyFont="1" applyFill="1" applyBorder="1" applyAlignment="1">
      <alignment horizontal="center" vertical="center"/>
    </xf>
    <xf numFmtId="1" fontId="1" fillId="4" borderId="13" xfId="0" applyNumberFormat="1" applyFont="1" applyFill="1" applyBorder="1" applyAlignment="1" applyProtection="1">
      <alignment horizontal="center" vertical="center" wrapText="1"/>
      <protection locked="0"/>
    </xf>
    <xf numFmtId="1" fontId="1" fillId="4" borderId="13" xfId="0" applyNumberFormat="1" applyFont="1" applyFill="1" applyBorder="1" applyAlignment="1" applyProtection="1">
      <alignment horizontal="left" vertical="center"/>
      <protection locked="0"/>
    </xf>
    <xf numFmtId="1" fontId="1" fillId="4" borderId="14" xfId="0" applyNumberFormat="1" applyFont="1" applyFill="1" applyBorder="1" applyAlignment="1" applyProtection="1">
      <alignment horizontal="left" vertical="center" wrapText="1"/>
      <protection locked="0"/>
    </xf>
    <xf numFmtId="1" fontId="1" fillId="4" borderId="0" xfId="0" applyNumberFormat="1" applyFont="1" applyFill="1" applyAlignment="1" applyProtection="1">
      <alignment horizontal="left" vertical="center" wrapText="1"/>
      <protection locked="0"/>
    </xf>
    <xf numFmtId="1" fontId="1" fillId="4" borderId="15" xfId="0" applyNumberFormat="1" applyFont="1" applyFill="1" applyBorder="1" applyAlignment="1" applyProtection="1">
      <alignment horizontal="left" vertical="center" wrapText="1"/>
      <protection locked="0"/>
    </xf>
    <xf numFmtId="1" fontId="1" fillId="4" borderId="13" xfId="0" applyNumberFormat="1" applyFont="1" applyFill="1" applyBorder="1" applyAlignment="1" applyProtection="1">
      <alignment horizontal="center" vertical="center"/>
      <protection locked="0"/>
    </xf>
    <xf numFmtId="1" fontId="2" fillId="4" borderId="3" xfId="0" applyNumberFormat="1" applyFont="1" applyFill="1" applyBorder="1" applyAlignment="1" applyProtection="1">
      <alignment horizontal="center" vertical="center"/>
      <protection locked="0"/>
    </xf>
    <xf numFmtId="1" fontId="2" fillId="4" borderId="13" xfId="0" applyNumberFormat="1" applyFont="1" applyFill="1" applyBorder="1" applyAlignment="1" applyProtection="1">
      <alignment horizontal="center" vertical="center"/>
      <protection locked="0"/>
    </xf>
    <xf numFmtId="1" fontId="2" fillId="4" borderId="12" xfId="0" applyNumberFormat="1" applyFont="1" applyFill="1" applyBorder="1" applyAlignment="1" applyProtection="1">
      <alignment horizontal="center" vertical="center"/>
      <protection locked="0"/>
    </xf>
    <xf numFmtId="1" fontId="1" fillId="4" borderId="1" xfId="0" applyNumberFormat="1" applyFont="1" applyFill="1" applyBorder="1" applyAlignment="1" applyProtection="1">
      <alignment horizontal="left" vertical="center" wrapText="1"/>
      <protection locked="0"/>
    </xf>
    <xf numFmtId="0" fontId="1" fillId="0" borderId="0" xfId="0" applyFont="1" applyAlignment="1" applyProtection="1">
      <alignment horizontal="justify" vertical="center" wrapText="1"/>
      <protection locked="0"/>
    </xf>
    <xf numFmtId="0" fontId="9" fillId="0" borderId="4" xfId="0" applyFont="1" applyBorder="1" applyAlignment="1">
      <alignment horizontal="justify" vertical="center" wrapText="1"/>
    </xf>
    <xf numFmtId="0" fontId="9" fillId="0" borderId="0" xfId="0" applyFont="1" applyAlignment="1">
      <alignment horizontal="justify" vertical="center" wrapText="1"/>
    </xf>
    <xf numFmtId="0" fontId="1" fillId="0" borderId="0" xfId="0" applyFont="1" applyAlignment="1" applyProtection="1">
      <alignment horizontal="left" vertical="top"/>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15" fillId="0" borderId="0" xfId="0" applyFont="1" applyAlignment="1" applyProtection="1">
      <alignment vertical="center"/>
      <protection locked="0"/>
    </xf>
    <xf numFmtId="0" fontId="9" fillId="0" borderId="4" xfId="0" applyFont="1" applyBorder="1" applyAlignment="1" applyProtection="1">
      <alignment horizontal="justify" vertical="center" wrapText="1"/>
      <protection locked="0"/>
    </xf>
    <xf numFmtId="0" fontId="9" fillId="0" borderId="0" xfId="0" applyFont="1" applyAlignment="1" applyProtection="1">
      <alignment horizontal="justify" vertical="center" wrapText="1"/>
      <protection locked="0"/>
    </xf>
    <xf numFmtId="0" fontId="13" fillId="0" borderId="1" xfId="0" applyFont="1" applyBorder="1" applyAlignment="1">
      <alignment horizontal="left" vertical="center" wrapText="1"/>
    </xf>
    <xf numFmtId="0" fontId="20" fillId="0" borderId="0" xfId="1" applyFont="1" applyBorder="1" applyAlignment="1" applyProtection="1">
      <alignment horizontal="left" vertical="center"/>
      <protection locked="0"/>
    </xf>
    <xf numFmtId="0" fontId="27" fillId="0" borderId="1"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9"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6" fillId="3" borderId="9" xfId="0" applyFont="1" applyFill="1" applyBorder="1" applyAlignment="1" applyProtection="1">
      <alignment horizontal="left" vertical="center" wrapText="1"/>
      <protection locked="0"/>
    </xf>
    <xf numFmtId="0" fontId="16" fillId="3" borderId="4" xfId="0" applyFont="1" applyFill="1" applyBorder="1" applyAlignment="1" applyProtection="1">
      <alignment horizontal="left" vertical="center" wrapText="1"/>
      <protection locked="0"/>
    </xf>
    <xf numFmtId="0" fontId="16" fillId="3" borderId="10" xfId="0" applyFont="1" applyFill="1" applyBorder="1" applyAlignment="1" applyProtection="1">
      <alignment horizontal="left" vertical="center" wrapText="1"/>
      <protection locked="0"/>
    </xf>
    <xf numFmtId="0" fontId="16" fillId="3" borderId="14" xfId="0" applyFont="1" applyFill="1" applyBorder="1" applyAlignment="1" applyProtection="1">
      <alignment horizontal="left" vertical="center" wrapText="1"/>
      <protection locked="0"/>
    </xf>
    <xf numFmtId="0" fontId="16" fillId="3" borderId="0" xfId="0" applyFont="1" applyFill="1" applyAlignment="1" applyProtection="1">
      <alignment horizontal="left" vertical="center" wrapText="1"/>
      <protection locked="0"/>
    </xf>
    <xf numFmtId="0" fontId="16" fillId="3" borderId="15" xfId="0" applyFont="1" applyFill="1" applyBorder="1" applyAlignment="1" applyProtection="1">
      <alignment horizontal="left" vertical="center" wrapText="1"/>
      <protection locked="0"/>
    </xf>
    <xf numFmtId="0" fontId="16" fillId="3" borderId="11" xfId="0" applyFont="1" applyFill="1" applyBorder="1" applyAlignment="1" applyProtection="1">
      <alignment horizontal="left" vertical="center" wrapText="1"/>
      <protection locked="0"/>
    </xf>
    <xf numFmtId="0" fontId="16" fillId="3" borderId="7" xfId="0" applyFont="1" applyFill="1" applyBorder="1" applyAlignment="1" applyProtection="1">
      <alignment horizontal="left" vertical="center" wrapText="1"/>
      <protection locked="0"/>
    </xf>
    <xf numFmtId="0" fontId="16" fillId="3" borderId="8" xfId="0" applyFont="1" applyFill="1" applyBorder="1" applyAlignment="1" applyProtection="1">
      <alignment horizontal="left" vertical="center" wrapText="1"/>
      <protection locked="0"/>
    </xf>
    <xf numFmtId="0" fontId="11" fillId="0" borderId="13" xfId="0" applyFont="1" applyBorder="1" applyAlignment="1" applyProtection="1">
      <alignment horizontal="center" vertical="center" wrapText="1"/>
      <protection locked="0"/>
    </xf>
    <xf numFmtId="0" fontId="1" fillId="7" borderId="0" xfId="0" applyFont="1" applyFill="1" applyAlignment="1" applyProtection="1">
      <alignment horizontal="left" vertical="center" wrapText="1"/>
      <protection locked="0"/>
    </xf>
    <xf numFmtId="0" fontId="26" fillId="7" borderId="0" xfId="1" applyFont="1" applyFill="1" applyBorder="1" applyAlignment="1" applyProtection="1">
      <alignment horizontal="left" vertical="center"/>
      <protection locked="0"/>
    </xf>
    <xf numFmtId="0" fontId="1" fillId="0" borderId="0" xfId="0" applyFont="1" applyAlignment="1" applyProtection="1">
      <alignment wrapText="1"/>
      <protection locked="0"/>
    </xf>
    <xf numFmtId="9" fontId="11" fillId="0" borderId="1" xfId="0" applyNumberFormat="1" applyFont="1" applyBorder="1" applyAlignment="1" applyProtection="1">
      <alignment horizontal="center" vertical="center"/>
      <protection locked="0"/>
    </xf>
    <xf numFmtId="0" fontId="23" fillId="7" borderId="0" xfId="0" applyFont="1" applyFill="1" applyAlignment="1" applyProtection="1">
      <alignment horizontal="left" vertical="center"/>
      <protection locked="0"/>
    </xf>
    <xf numFmtId="0" fontId="7" fillId="7" borderId="0" xfId="0" applyFont="1" applyFill="1" applyAlignment="1" applyProtection="1">
      <alignment horizontal="left" vertical="center" wrapText="1"/>
      <protection locked="0"/>
    </xf>
    <xf numFmtId="0" fontId="1" fillId="0" borderId="14" xfId="0" applyFont="1" applyBorder="1" applyAlignment="1">
      <alignment horizontal="left" vertical="center" wrapText="1"/>
    </xf>
    <xf numFmtId="0" fontId="11" fillId="8" borderId="1" xfId="0" applyFont="1" applyFill="1" applyBorder="1" applyAlignment="1">
      <alignment horizontal="center" vertical="center"/>
    </xf>
    <xf numFmtId="0" fontId="11" fillId="0" borderId="1" xfId="0" applyFont="1" applyBorder="1" applyAlignment="1" applyProtection="1">
      <alignment horizontal="center" wrapText="1"/>
      <protection locked="0"/>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12"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3" fontId="2" fillId="0" borderId="1" xfId="0" applyNumberFormat="1" applyFont="1" applyBorder="1" applyAlignment="1">
      <alignment horizontal="center" vertical="center"/>
    </xf>
    <xf numFmtId="0" fontId="10" fillId="7" borderId="1" xfId="0" applyFont="1" applyFill="1" applyBorder="1" applyAlignment="1">
      <alignment horizontal="left" vertical="center" wrapText="1"/>
    </xf>
    <xf numFmtId="0" fontId="9" fillId="3" borderId="9" xfId="0" applyFont="1" applyFill="1" applyBorder="1" applyAlignment="1" applyProtection="1">
      <alignment horizontal="center" vertical="top" wrapText="1"/>
      <protection locked="0"/>
    </xf>
    <xf numFmtId="0" fontId="9" fillId="3" borderId="4" xfId="0" applyFont="1" applyFill="1" applyBorder="1" applyAlignment="1" applyProtection="1">
      <alignment horizontal="center" vertical="top" wrapText="1"/>
      <protection locked="0"/>
    </xf>
    <xf numFmtId="0" fontId="9" fillId="3" borderId="10" xfId="0" applyFont="1" applyFill="1" applyBorder="1" applyAlignment="1" applyProtection="1">
      <alignment horizontal="center" vertical="top" wrapText="1"/>
      <protection locked="0"/>
    </xf>
    <xf numFmtId="0" fontId="9" fillId="3" borderId="14" xfId="0" applyFont="1" applyFill="1" applyBorder="1" applyAlignment="1" applyProtection="1">
      <alignment horizontal="center" vertical="top" wrapText="1"/>
      <protection locked="0"/>
    </xf>
    <xf numFmtId="0" fontId="9" fillId="3" borderId="0" xfId="0" applyFont="1" applyFill="1" applyAlignment="1" applyProtection="1">
      <alignment horizontal="center" vertical="top" wrapText="1"/>
      <protection locked="0"/>
    </xf>
    <xf numFmtId="0" fontId="9" fillId="3" borderId="15" xfId="0" applyFont="1" applyFill="1" applyBorder="1" applyAlignment="1" applyProtection="1">
      <alignment horizontal="center" vertical="top" wrapText="1"/>
      <protection locked="0"/>
    </xf>
    <xf numFmtId="0" fontId="9" fillId="3" borderId="11" xfId="0" applyFont="1" applyFill="1" applyBorder="1" applyAlignment="1" applyProtection="1">
      <alignment horizontal="center" vertical="top" wrapText="1"/>
      <protection locked="0"/>
    </xf>
    <xf numFmtId="0" fontId="9" fillId="3" borderId="7" xfId="0" applyFont="1" applyFill="1" applyBorder="1" applyAlignment="1" applyProtection="1">
      <alignment horizontal="center" vertical="top" wrapText="1"/>
      <protection locked="0"/>
    </xf>
    <xf numFmtId="0" fontId="9" fillId="3" borderId="8" xfId="0" applyFont="1" applyFill="1" applyBorder="1" applyAlignment="1" applyProtection="1">
      <alignment horizontal="center" vertical="top" wrapText="1"/>
      <protection locked="0"/>
    </xf>
    <xf numFmtId="0" fontId="17" fillId="3" borderId="3" xfId="0" applyFont="1" applyFill="1" applyBorder="1" applyAlignment="1" applyProtection="1">
      <alignment horizontal="center" vertical="top" wrapText="1"/>
      <protection locked="0"/>
    </xf>
    <xf numFmtId="0" fontId="17" fillId="3" borderId="1" xfId="0" applyFont="1" applyFill="1" applyBorder="1" applyAlignment="1" applyProtection="1">
      <alignment horizontal="center" vertical="top" wrapText="1"/>
      <protection locked="0"/>
    </xf>
    <xf numFmtId="0" fontId="14" fillId="3" borderId="3" xfId="0" applyFont="1" applyFill="1" applyBorder="1" applyAlignment="1" applyProtection="1">
      <alignment horizontal="center" vertical="top" wrapText="1"/>
      <protection locked="0"/>
    </xf>
    <xf numFmtId="0" fontId="14" fillId="3" borderId="1" xfId="0" applyFont="1" applyFill="1" applyBorder="1" applyAlignment="1" applyProtection="1">
      <alignment horizontal="center" vertical="top" wrapText="1"/>
      <protection locked="0"/>
    </xf>
    <xf numFmtId="0" fontId="9" fillId="3" borderId="1" xfId="0" applyFont="1" applyFill="1" applyBorder="1" applyAlignment="1" applyProtection="1">
      <alignment vertical="top" wrapText="1"/>
      <protection locked="0"/>
    </xf>
    <xf numFmtId="0" fontId="31" fillId="3" borderId="1" xfId="0" applyFont="1" applyFill="1" applyBorder="1" applyAlignment="1" applyProtection="1">
      <alignment horizontal="left" vertical="top" wrapText="1"/>
      <protection locked="0"/>
    </xf>
    <xf numFmtId="0" fontId="25" fillId="3" borderId="1" xfId="0" applyFont="1" applyFill="1" applyBorder="1" applyAlignment="1" applyProtection="1">
      <alignment horizontal="left" vertical="top" wrapText="1"/>
      <protection locked="0"/>
    </xf>
    <xf numFmtId="0" fontId="14" fillId="3" borderId="1" xfId="0" applyFont="1" applyFill="1" applyBorder="1" applyAlignment="1" applyProtection="1">
      <alignment horizontal="center" vertical="top" wrapText="1"/>
      <protection locked="0"/>
    </xf>
    <xf numFmtId="0" fontId="10" fillId="3" borderId="1" xfId="0" applyFont="1" applyFill="1" applyBorder="1" applyAlignment="1" applyProtection="1">
      <alignment horizontal="center" vertical="top" wrapText="1"/>
      <protection locked="0"/>
    </xf>
    <xf numFmtId="0" fontId="14" fillId="3" borderId="3" xfId="0" applyFont="1" applyFill="1" applyBorder="1" applyAlignment="1" applyProtection="1">
      <alignment horizontal="center" vertical="top" wrapText="1"/>
      <protection locked="0"/>
    </xf>
    <xf numFmtId="0" fontId="8" fillId="3" borderId="9"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top" wrapText="1"/>
      <protection locked="0"/>
    </xf>
    <xf numFmtId="0" fontId="14"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15" xfId="0" applyFont="1" applyFill="1" applyBorder="1" applyAlignment="1" applyProtection="1">
      <alignment horizontal="left" vertical="top" wrapText="1"/>
      <protection locked="0"/>
    </xf>
    <xf numFmtId="0" fontId="14" fillId="3" borderId="12" xfId="0" applyFont="1" applyFill="1" applyBorder="1" applyAlignment="1" applyProtection="1">
      <alignment horizontal="center" vertical="top" wrapText="1"/>
      <protection locked="0"/>
    </xf>
    <xf numFmtId="0" fontId="8" fillId="3" borderId="11"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top" wrapText="1"/>
      <protection locked="0"/>
    </xf>
    <xf numFmtId="0" fontId="12" fillId="3" borderId="13" xfId="0" applyFont="1" applyFill="1" applyBorder="1" applyAlignment="1" applyProtection="1">
      <alignment horizontal="center" vertical="top" wrapText="1"/>
      <protection locked="0"/>
    </xf>
    <xf numFmtId="0" fontId="12" fillId="3" borderId="12" xfId="0" applyFont="1" applyFill="1" applyBorder="1" applyAlignment="1" applyProtection="1">
      <alignment horizontal="center" vertical="top" wrapText="1"/>
      <protection locked="0"/>
    </xf>
    <xf numFmtId="0" fontId="8" fillId="3" borderId="9" xfId="0" applyFont="1" applyFill="1" applyBorder="1" applyAlignment="1" applyProtection="1">
      <alignment vertical="top" wrapText="1"/>
      <protection locked="0"/>
    </xf>
    <xf numFmtId="0" fontId="8" fillId="3" borderId="4" xfId="0" applyFont="1" applyFill="1" applyBorder="1" applyAlignment="1" applyProtection="1">
      <alignment vertical="top" wrapText="1"/>
      <protection locked="0"/>
    </xf>
    <xf numFmtId="0" fontId="8" fillId="3" borderId="10" xfId="0" applyFont="1" applyFill="1" applyBorder="1" applyAlignment="1" applyProtection="1">
      <alignment vertical="top" wrapText="1"/>
      <protection locked="0"/>
    </xf>
    <xf numFmtId="0" fontId="8" fillId="3" borderId="14" xfId="0" applyFont="1" applyFill="1" applyBorder="1" applyAlignment="1" applyProtection="1">
      <alignment vertical="top" wrapText="1"/>
      <protection locked="0"/>
    </xf>
    <xf numFmtId="0" fontId="8" fillId="3" borderId="0" xfId="0" applyFont="1" applyFill="1" applyAlignment="1" applyProtection="1">
      <alignment vertical="top" wrapText="1"/>
      <protection locked="0"/>
    </xf>
    <xf numFmtId="0" fontId="8" fillId="3" borderId="15" xfId="0" applyFont="1" applyFill="1" applyBorder="1" applyAlignment="1" applyProtection="1">
      <alignment vertical="top" wrapText="1"/>
      <protection locked="0"/>
    </xf>
    <xf numFmtId="0" fontId="8" fillId="3" borderId="11" xfId="0" applyFont="1" applyFill="1" applyBorder="1" applyAlignment="1" applyProtection="1">
      <alignment vertical="top" wrapText="1"/>
      <protection locked="0"/>
    </xf>
    <xf numFmtId="0" fontId="8" fillId="3" borderId="7" xfId="0" applyFont="1" applyFill="1" applyBorder="1" applyAlignment="1" applyProtection="1">
      <alignment vertical="top" wrapText="1"/>
      <protection locked="0"/>
    </xf>
    <xf numFmtId="0" fontId="8" fillId="3" borderId="8" xfId="0" applyFont="1" applyFill="1" applyBorder="1" applyAlignment="1" applyProtection="1">
      <alignment vertical="top" wrapText="1"/>
      <protection locked="0"/>
    </xf>
    <xf numFmtId="0" fontId="17" fillId="3" borderId="1" xfId="0" applyFont="1" applyFill="1" applyBorder="1" applyAlignment="1" applyProtection="1">
      <alignment horizontal="center" vertical="top" wrapText="1"/>
      <protection locked="0"/>
    </xf>
    <xf numFmtId="0" fontId="17" fillId="3" borderId="3" xfId="0" applyFont="1" applyFill="1" applyBorder="1" applyAlignment="1" applyProtection="1">
      <alignment horizontal="center" vertical="top" wrapText="1"/>
      <protection locked="0"/>
    </xf>
    <xf numFmtId="0" fontId="17" fillId="3" borderId="13" xfId="0" applyFont="1" applyFill="1" applyBorder="1" applyAlignment="1" applyProtection="1">
      <alignment horizontal="center" vertical="top" wrapText="1"/>
      <protection locked="0"/>
    </xf>
    <xf numFmtId="0" fontId="17" fillId="3" borderId="12" xfId="0" applyFont="1" applyFill="1" applyBorder="1" applyAlignment="1" applyProtection="1">
      <alignment horizontal="center" vertical="top" wrapText="1"/>
      <protection locked="0"/>
    </xf>
    <xf numFmtId="0" fontId="1" fillId="0" borderId="0" xfId="0" applyFont="1" applyAlignment="1" applyProtection="1">
      <alignment vertical="top"/>
      <protection locked="0"/>
    </xf>
    <xf numFmtId="0" fontId="12" fillId="3" borderId="1" xfId="0" applyFont="1" applyFill="1" applyBorder="1" applyAlignment="1" applyProtection="1">
      <alignment horizontal="center" vertical="top" wrapText="1"/>
      <protection locked="0"/>
    </xf>
  </cellXfs>
  <cellStyles count="2">
    <cellStyle name="Hyperlink" xfId="1" builtinId="8"/>
    <cellStyle name="Normal" xfId="0" builtinId="0"/>
  </cellStyles>
  <dxfs count="108">
    <dxf>
      <fill>
        <patternFill>
          <bgColor rgb="FF92D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00B050"/>
        </patternFill>
      </fill>
    </dxf>
    <dxf>
      <fill>
        <patternFill>
          <bgColor rgb="FFC0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357</xdr:row>
          <xdr:rowOff>0</xdr:rowOff>
        </xdr:from>
        <xdr:to>
          <xdr:col>1</xdr:col>
          <xdr:colOff>47625</xdr:colOff>
          <xdr:row>359</xdr:row>
          <xdr:rowOff>0</xdr:rowOff>
        </xdr:to>
        <xdr:sp macro="" textlink="">
          <xdr:nvSpPr>
            <xdr:cNvPr id="1393" name="Check Box 369" descr="Da"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Casetă de selectare 369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357</xdr:row>
          <xdr:rowOff>0</xdr:rowOff>
        </xdr:from>
        <xdr:to>
          <xdr:col>0</xdr:col>
          <xdr:colOff>447675</xdr:colOff>
          <xdr:row>359</xdr:row>
          <xdr:rowOff>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Casetă de selectare 388</a:t>
              </a:r>
            </a:p>
          </xdr:txBody>
        </xdr:sp>
        <xdr:clientData/>
      </xdr:twoCellAnchor>
    </mc:Choice>
    <mc:Fallback/>
  </mc:AlternateContent>
  <xdr:twoCellAnchor>
    <xdr:from>
      <xdr:col>0</xdr:col>
      <xdr:colOff>70393</xdr:colOff>
      <xdr:row>340</xdr:row>
      <xdr:rowOff>59571</xdr:rowOff>
    </xdr:from>
    <xdr:to>
      <xdr:col>0</xdr:col>
      <xdr:colOff>609752</xdr:colOff>
      <xdr:row>343</xdr:row>
      <xdr:rowOff>102399</xdr:rowOff>
    </xdr:to>
    <xdr:pic>
      <xdr:nvPicPr>
        <xdr:cNvPr id="3" name="Imagine 2">
          <a:extLst>
            <a:ext uri="{FF2B5EF4-FFF2-40B4-BE49-F238E27FC236}">
              <a16:creationId xmlns:a16="http://schemas.microsoft.com/office/drawing/2014/main" id="{C57F82DB-442E-46CD-A2B1-CF8FFF2BF4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1058823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476250</xdr:colOff>
          <xdr:row>342</xdr:row>
          <xdr:rowOff>85725</xdr:rowOff>
        </xdr:from>
        <xdr:to>
          <xdr:col>1</xdr:col>
          <xdr:colOff>47625</xdr:colOff>
          <xdr:row>344</xdr:row>
          <xdr:rowOff>85725</xdr:rowOff>
        </xdr:to>
        <xdr:sp macro="" textlink="">
          <xdr:nvSpPr>
            <xdr:cNvPr id="1468" name="Check Box 444" descr="Da"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350</xdr:row>
          <xdr:rowOff>9525</xdr:rowOff>
        </xdr:from>
        <xdr:to>
          <xdr:col>0</xdr:col>
          <xdr:colOff>447675</xdr:colOff>
          <xdr:row>352</xdr:row>
          <xdr:rowOff>9525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10628</xdr:colOff>
      <xdr:row>344</xdr:row>
      <xdr:rowOff>52979</xdr:rowOff>
    </xdr:from>
    <xdr:to>
      <xdr:col>19</xdr:col>
      <xdr:colOff>110097</xdr:colOff>
      <xdr:row>347</xdr:row>
      <xdr:rowOff>110776</xdr:rowOff>
    </xdr:to>
    <xdr:pic>
      <xdr:nvPicPr>
        <xdr:cNvPr id="4" name="Imagine 3">
          <a:extLst>
            <a:ext uri="{FF2B5EF4-FFF2-40B4-BE49-F238E27FC236}">
              <a16:creationId xmlns:a16="http://schemas.microsoft.com/office/drawing/2014/main" id="{71433EB1-8CCC-454F-A921-A1123BA2E8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11653" y="106523429"/>
          <a:ext cx="537619" cy="543572"/>
        </a:xfrm>
        <a:prstGeom prst="rect">
          <a:avLst/>
        </a:prstGeom>
      </xdr:spPr>
    </xdr:pic>
    <xdr:clientData/>
  </xdr:twoCellAnchor>
  <xdr:twoCellAnchor>
    <xdr:from>
      <xdr:col>19</xdr:col>
      <xdr:colOff>118992</xdr:colOff>
      <xdr:row>344</xdr:row>
      <xdr:rowOff>52979</xdr:rowOff>
    </xdr:from>
    <xdr:to>
      <xdr:col>19</xdr:col>
      <xdr:colOff>658992</xdr:colOff>
      <xdr:row>347</xdr:row>
      <xdr:rowOff>110776</xdr:rowOff>
    </xdr:to>
    <xdr:pic>
      <xdr:nvPicPr>
        <xdr:cNvPr id="5" name="Imagine 4">
          <a:extLst>
            <a:ext uri="{FF2B5EF4-FFF2-40B4-BE49-F238E27FC236}">
              <a16:creationId xmlns:a16="http://schemas.microsoft.com/office/drawing/2014/main" id="{636C3618-74F1-46AF-8226-EC07B8A32A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58167" y="106523429"/>
          <a:ext cx="540000" cy="543572"/>
        </a:xfrm>
        <a:prstGeom prst="rect">
          <a:avLst/>
        </a:prstGeom>
      </xdr:spPr>
    </xdr:pic>
    <xdr:clientData/>
  </xdr:twoCellAnchor>
  <xdr:twoCellAnchor>
    <xdr:from>
      <xdr:col>0</xdr:col>
      <xdr:colOff>16328</xdr:colOff>
      <xdr:row>344</xdr:row>
      <xdr:rowOff>52979</xdr:rowOff>
    </xdr:from>
    <xdr:to>
      <xdr:col>0</xdr:col>
      <xdr:colOff>556328</xdr:colOff>
      <xdr:row>347</xdr:row>
      <xdr:rowOff>110776</xdr:rowOff>
    </xdr:to>
    <xdr:pic>
      <xdr:nvPicPr>
        <xdr:cNvPr id="6" name="Imagine 5">
          <a:extLst>
            <a:ext uri="{FF2B5EF4-FFF2-40B4-BE49-F238E27FC236}">
              <a16:creationId xmlns:a16="http://schemas.microsoft.com/office/drawing/2014/main" id="{B4A1FCF3-1634-43BB-9CAA-6518C72F2F3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106523429"/>
          <a:ext cx="540000" cy="543572"/>
        </a:xfrm>
        <a:prstGeom prst="rect">
          <a:avLst/>
        </a:prstGeom>
      </xdr:spPr>
    </xdr:pic>
    <xdr:clientData/>
  </xdr:twoCellAnchor>
  <xdr:twoCellAnchor>
    <xdr:from>
      <xdr:col>0</xdr:col>
      <xdr:colOff>565223</xdr:colOff>
      <xdr:row>344</xdr:row>
      <xdr:rowOff>52979</xdr:rowOff>
    </xdr:from>
    <xdr:to>
      <xdr:col>1</xdr:col>
      <xdr:colOff>438473</xdr:colOff>
      <xdr:row>347</xdr:row>
      <xdr:rowOff>110776</xdr:rowOff>
    </xdr:to>
    <xdr:pic>
      <xdr:nvPicPr>
        <xdr:cNvPr id="7" name="Imagine 6">
          <a:extLst>
            <a:ext uri="{FF2B5EF4-FFF2-40B4-BE49-F238E27FC236}">
              <a16:creationId xmlns:a16="http://schemas.microsoft.com/office/drawing/2014/main" id="{8110AF9E-CEE4-4AFE-94A1-D5FAE4228C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106523429"/>
          <a:ext cx="540000" cy="543572"/>
        </a:xfrm>
        <a:prstGeom prst="rect">
          <a:avLst/>
        </a:prstGeom>
      </xdr:spPr>
    </xdr:pic>
    <xdr:clientData/>
  </xdr:twoCellAnchor>
  <xdr:twoCellAnchor>
    <xdr:from>
      <xdr:col>12</xdr:col>
      <xdr:colOff>309407</xdr:colOff>
      <xdr:row>344</xdr:row>
      <xdr:rowOff>52979</xdr:rowOff>
    </xdr:from>
    <xdr:to>
      <xdr:col>14</xdr:col>
      <xdr:colOff>21923</xdr:colOff>
      <xdr:row>347</xdr:row>
      <xdr:rowOff>110776</xdr:rowOff>
    </xdr:to>
    <xdr:pic>
      <xdr:nvPicPr>
        <xdr:cNvPr id="8" name="Imagine 7">
          <a:extLst>
            <a:ext uri="{FF2B5EF4-FFF2-40B4-BE49-F238E27FC236}">
              <a16:creationId xmlns:a16="http://schemas.microsoft.com/office/drawing/2014/main" id="{228033CC-4122-4E50-952C-8DA0138989E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67257" y="106523429"/>
          <a:ext cx="541191" cy="543572"/>
        </a:xfrm>
        <a:prstGeom prst="rect">
          <a:avLst/>
        </a:prstGeom>
      </xdr:spPr>
    </xdr:pic>
    <xdr:clientData/>
  </xdr:twoCellAnchor>
  <xdr:twoCellAnchor>
    <xdr:from>
      <xdr:col>14</xdr:col>
      <xdr:colOff>30818</xdr:colOff>
      <xdr:row>344</xdr:row>
      <xdr:rowOff>52979</xdr:rowOff>
    </xdr:from>
    <xdr:to>
      <xdr:col>15</xdr:col>
      <xdr:colOff>160052</xdr:colOff>
      <xdr:row>347</xdr:row>
      <xdr:rowOff>110776</xdr:rowOff>
    </xdr:to>
    <xdr:pic>
      <xdr:nvPicPr>
        <xdr:cNvPr id="9" name="Imagine 8">
          <a:extLst>
            <a:ext uri="{FF2B5EF4-FFF2-40B4-BE49-F238E27FC236}">
              <a16:creationId xmlns:a16="http://schemas.microsoft.com/office/drawing/2014/main" id="{98699BC6-8BC3-4284-B26F-7D466049C9B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17343" y="106523429"/>
          <a:ext cx="557859" cy="543572"/>
        </a:xfrm>
        <a:prstGeom prst="rect">
          <a:avLst/>
        </a:prstGeom>
      </xdr:spPr>
    </xdr:pic>
    <xdr:clientData/>
  </xdr:twoCellAnchor>
  <xdr:twoCellAnchor>
    <xdr:from>
      <xdr:col>15</xdr:col>
      <xdr:colOff>168947</xdr:colOff>
      <xdr:row>344</xdr:row>
      <xdr:rowOff>52979</xdr:rowOff>
    </xdr:from>
    <xdr:to>
      <xdr:col>16</xdr:col>
      <xdr:colOff>310088</xdr:colOff>
      <xdr:row>347</xdr:row>
      <xdr:rowOff>110776</xdr:rowOff>
    </xdr:to>
    <xdr:pic>
      <xdr:nvPicPr>
        <xdr:cNvPr id="10" name="Imagine 9">
          <a:extLst>
            <a:ext uri="{FF2B5EF4-FFF2-40B4-BE49-F238E27FC236}">
              <a16:creationId xmlns:a16="http://schemas.microsoft.com/office/drawing/2014/main" id="{F69447C2-EEAF-4650-ABE7-0E619F8A7E9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084097" y="106523429"/>
          <a:ext cx="569766" cy="543572"/>
        </a:xfrm>
        <a:prstGeom prst="rect">
          <a:avLst/>
        </a:prstGeom>
      </xdr:spPr>
    </xdr:pic>
    <xdr:clientData/>
  </xdr:twoCellAnchor>
  <xdr:twoCellAnchor>
    <xdr:from>
      <xdr:col>16</xdr:col>
      <xdr:colOff>318983</xdr:colOff>
      <xdr:row>344</xdr:row>
      <xdr:rowOff>52979</xdr:rowOff>
    </xdr:from>
    <xdr:to>
      <xdr:col>18</xdr:col>
      <xdr:colOff>1733</xdr:colOff>
      <xdr:row>347</xdr:row>
      <xdr:rowOff>110776</xdr:rowOff>
    </xdr:to>
    <xdr:pic>
      <xdr:nvPicPr>
        <xdr:cNvPr id="11" name="Imagine 10">
          <a:extLst>
            <a:ext uri="{FF2B5EF4-FFF2-40B4-BE49-F238E27FC236}">
              <a16:creationId xmlns:a16="http://schemas.microsoft.com/office/drawing/2014/main" id="{BF5B966A-0526-4EAB-8B31-69085E62578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62758" y="106523429"/>
          <a:ext cx="540000" cy="543572"/>
        </a:xfrm>
        <a:prstGeom prst="rect">
          <a:avLst/>
        </a:prstGeom>
      </xdr:spPr>
    </xdr:pic>
    <xdr:clientData/>
  </xdr:twoCellAnchor>
  <xdr:twoCellAnchor>
    <xdr:from>
      <xdr:col>9</xdr:col>
      <xdr:colOff>55754</xdr:colOff>
      <xdr:row>344</xdr:row>
      <xdr:rowOff>52979</xdr:rowOff>
    </xdr:from>
    <xdr:to>
      <xdr:col>10</xdr:col>
      <xdr:colOff>54019</xdr:colOff>
      <xdr:row>347</xdr:row>
      <xdr:rowOff>110776</xdr:rowOff>
    </xdr:to>
    <xdr:pic>
      <xdr:nvPicPr>
        <xdr:cNvPr id="12" name="Imagine 11">
          <a:extLst>
            <a:ext uri="{FF2B5EF4-FFF2-40B4-BE49-F238E27FC236}">
              <a16:creationId xmlns:a16="http://schemas.microsoft.com/office/drawing/2014/main" id="{D7FE4A06-432A-4124-9E92-97B18047C28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80104" y="106523429"/>
          <a:ext cx="484040" cy="543572"/>
        </a:xfrm>
        <a:prstGeom prst="rect">
          <a:avLst/>
        </a:prstGeom>
      </xdr:spPr>
    </xdr:pic>
    <xdr:clientData/>
  </xdr:twoCellAnchor>
  <xdr:twoCellAnchor>
    <xdr:from>
      <xdr:col>10</xdr:col>
      <xdr:colOff>62914</xdr:colOff>
      <xdr:row>344</xdr:row>
      <xdr:rowOff>52979</xdr:rowOff>
    </xdr:from>
    <xdr:to>
      <xdr:col>11</xdr:col>
      <xdr:colOff>192149</xdr:colOff>
      <xdr:row>347</xdr:row>
      <xdr:rowOff>110776</xdr:rowOff>
    </xdr:to>
    <xdr:pic>
      <xdr:nvPicPr>
        <xdr:cNvPr id="13" name="Imagine 12">
          <a:extLst>
            <a:ext uri="{FF2B5EF4-FFF2-40B4-BE49-F238E27FC236}">
              <a16:creationId xmlns:a16="http://schemas.microsoft.com/office/drawing/2014/main" id="{44E424AA-4A91-40D7-8AFF-B79162FD8B2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873039" y="106523429"/>
          <a:ext cx="538810" cy="543572"/>
        </a:xfrm>
        <a:prstGeom prst="rect">
          <a:avLst/>
        </a:prstGeom>
      </xdr:spPr>
    </xdr:pic>
    <xdr:clientData/>
  </xdr:twoCellAnchor>
  <xdr:twoCellAnchor>
    <xdr:from>
      <xdr:col>11</xdr:col>
      <xdr:colOff>201044</xdr:colOff>
      <xdr:row>344</xdr:row>
      <xdr:rowOff>52979</xdr:rowOff>
    </xdr:from>
    <xdr:to>
      <xdr:col>12</xdr:col>
      <xdr:colOff>300512</xdr:colOff>
      <xdr:row>347</xdr:row>
      <xdr:rowOff>110776</xdr:rowOff>
    </xdr:to>
    <xdr:pic>
      <xdr:nvPicPr>
        <xdr:cNvPr id="14" name="Imagine 13">
          <a:extLst>
            <a:ext uri="{FF2B5EF4-FFF2-40B4-BE49-F238E27FC236}">
              <a16:creationId xmlns:a16="http://schemas.microsoft.com/office/drawing/2014/main" id="{98A00F75-C9EA-4C0C-9C8A-140B3D6EB79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20744" y="106523429"/>
          <a:ext cx="537618" cy="543572"/>
        </a:xfrm>
        <a:prstGeom prst="rect">
          <a:avLst/>
        </a:prstGeom>
      </xdr:spPr>
    </xdr:pic>
    <xdr:clientData/>
  </xdr:twoCellAnchor>
  <xdr:twoCellAnchor>
    <xdr:from>
      <xdr:col>1</xdr:col>
      <xdr:colOff>447368</xdr:colOff>
      <xdr:row>344</xdr:row>
      <xdr:rowOff>52979</xdr:rowOff>
    </xdr:from>
    <xdr:to>
      <xdr:col>2</xdr:col>
      <xdr:colOff>433727</xdr:colOff>
      <xdr:row>347</xdr:row>
      <xdr:rowOff>110776</xdr:rowOff>
    </xdr:to>
    <xdr:pic>
      <xdr:nvPicPr>
        <xdr:cNvPr id="15" name="Imagine 14">
          <a:extLst>
            <a:ext uri="{FF2B5EF4-FFF2-40B4-BE49-F238E27FC236}">
              <a16:creationId xmlns:a16="http://schemas.microsoft.com/office/drawing/2014/main" id="{6B2727AE-198C-4E7F-8698-2C050BC3594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106523429"/>
          <a:ext cx="500709" cy="543572"/>
        </a:xfrm>
        <a:prstGeom prst="rect">
          <a:avLst/>
        </a:prstGeom>
      </xdr:spPr>
    </xdr:pic>
    <xdr:clientData/>
  </xdr:twoCellAnchor>
  <xdr:twoCellAnchor>
    <xdr:from>
      <xdr:col>2</xdr:col>
      <xdr:colOff>442622</xdr:colOff>
      <xdr:row>344</xdr:row>
      <xdr:rowOff>52979</xdr:rowOff>
    </xdr:from>
    <xdr:to>
      <xdr:col>4</xdr:col>
      <xdr:colOff>125372</xdr:colOff>
      <xdr:row>347</xdr:row>
      <xdr:rowOff>110776</xdr:rowOff>
    </xdr:to>
    <xdr:pic>
      <xdr:nvPicPr>
        <xdr:cNvPr id="16" name="Imagine 15">
          <a:extLst>
            <a:ext uri="{FF2B5EF4-FFF2-40B4-BE49-F238E27FC236}">
              <a16:creationId xmlns:a16="http://schemas.microsoft.com/office/drawing/2014/main" id="{320892FA-9724-4343-9FD0-FE01B87B176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106523429"/>
          <a:ext cx="540000" cy="543572"/>
        </a:xfrm>
        <a:prstGeom prst="rect">
          <a:avLst/>
        </a:prstGeom>
      </xdr:spPr>
    </xdr:pic>
    <xdr:clientData/>
  </xdr:twoCellAnchor>
  <xdr:twoCellAnchor>
    <xdr:from>
      <xdr:col>4</xdr:col>
      <xdr:colOff>134267</xdr:colOff>
      <xdr:row>344</xdr:row>
      <xdr:rowOff>52979</xdr:rowOff>
    </xdr:from>
    <xdr:to>
      <xdr:col>6</xdr:col>
      <xdr:colOff>19424</xdr:colOff>
      <xdr:row>347</xdr:row>
      <xdr:rowOff>110776</xdr:rowOff>
    </xdr:to>
    <xdr:pic>
      <xdr:nvPicPr>
        <xdr:cNvPr id="17" name="Imagine 16">
          <a:extLst>
            <a:ext uri="{FF2B5EF4-FFF2-40B4-BE49-F238E27FC236}">
              <a16:creationId xmlns:a16="http://schemas.microsoft.com/office/drawing/2014/main" id="{7E9F88C9-BAA8-4936-9667-6FDA71CE19B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106523429"/>
          <a:ext cx="542382" cy="543572"/>
        </a:xfrm>
        <a:prstGeom prst="rect">
          <a:avLst/>
        </a:prstGeom>
      </xdr:spPr>
    </xdr:pic>
    <xdr:clientData/>
  </xdr:twoCellAnchor>
  <xdr:twoCellAnchor>
    <xdr:from>
      <xdr:col>6</xdr:col>
      <xdr:colOff>28319</xdr:colOff>
      <xdr:row>344</xdr:row>
      <xdr:rowOff>52979</xdr:rowOff>
    </xdr:from>
    <xdr:to>
      <xdr:col>6</xdr:col>
      <xdr:colOff>568319</xdr:colOff>
      <xdr:row>347</xdr:row>
      <xdr:rowOff>110776</xdr:rowOff>
    </xdr:to>
    <xdr:pic>
      <xdr:nvPicPr>
        <xdr:cNvPr id="18" name="Imagine 17">
          <a:extLst>
            <a:ext uri="{FF2B5EF4-FFF2-40B4-BE49-F238E27FC236}">
              <a16:creationId xmlns:a16="http://schemas.microsoft.com/office/drawing/2014/main" id="{E84FF71C-2300-4809-B4AB-88722C40D3B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106523429"/>
          <a:ext cx="540000" cy="543572"/>
        </a:xfrm>
        <a:prstGeom prst="rect">
          <a:avLst/>
        </a:prstGeom>
      </xdr:spPr>
    </xdr:pic>
    <xdr:clientData/>
  </xdr:twoCellAnchor>
  <xdr:twoCellAnchor>
    <xdr:from>
      <xdr:col>6</xdr:col>
      <xdr:colOff>577214</xdr:colOff>
      <xdr:row>344</xdr:row>
      <xdr:rowOff>52979</xdr:rowOff>
    </xdr:from>
    <xdr:to>
      <xdr:col>7</xdr:col>
      <xdr:colOff>533807</xdr:colOff>
      <xdr:row>347</xdr:row>
      <xdr:rowOff>110776</xdr:rowOff>
    </xdr:to>
    <xdr:pic>
      <xdr:nvPicPr>
        <xdr:cNvPr id="19" name="Imagine 18">
          <a:extLst>
            <a:ext uri="{FF2B5EF4-FFF2-40B4-BE49-F238E27FC236}">
              <a16:creationId xmlns:a16="http://schemas.microsoft.com/office/drawing/2014/main" id="{A0A2F77A-BB29-45B6-8DEC-8DC52CB66AC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106523429"/>
          <a:ext cx="537618" cy="543572"/>
        </a:xfrm>
        <a:prstGeom prst="rect">
          <a:avLst/>
        </a:prstGeom>
      </xdr:spPr>
    </xdr:pic>
    <xdr:clientData/>
  </xdr:twoCellAnchor>
  <xdr:twoCellAnchor>
    <xdr:from>
      <xdr:col>7</xdr:col>
      <xdr:colOff>542702</xdr:colOff>
      <xdr:row>344</xdr:row>
      <xdr:rowOff>52979</xdr:rowOff>
    </xdr:from>
    <xdr:to>
      <xdr:col>9</xdr:col>
      <xdr:colOff>46859</xdr:colOff>
      <xdr:row>347</xdr:row>
      <xdr:rowOff>110776</xdr:rowOff>
    </xdr:to>
    <xdr:pic>
      <xdr:nvPicPr>
        <xdr:cNvPr id="20" name="Imagine 19">
          <a:extLst>
            <a:ext uri="{FF2B5EF4-FFF2-40B4-BE49-F238E27FC236}">
              <a16:creationId xmlns:a16="http://schemas.microsoft.com/office/drawing/2014/main" id="{B780032F-9690-4F84-A95D-22E98BF1BBF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106523429"/>
          <a:ext cx="551907" cy="5435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171450</xdr:colOff>
          <xdr:row>347</xdr:row>
          <xdr:rowOff>76200</xdr:rowOff>
        </xdr:from>
        <xdr:to>
          <xdr:col>0</xdr:col>
          <xdr:colOff>381000</xdr:colOff>
          <xdr:row>349</xdr:row>
          <xdr:rowOff>76200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347</xdr:row>
          <xdr:rowOff>76200</xdr:rowOff>
        </xdr:from>
        <xdr:to>
          <xdr:col>1</xdr:col>
          <xdr:colOff>257175</xdr:colOff>
          <xdr:row>349</xdr:row>
          <xdr:rowOff>76200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347</xdr:row>
          <xdr:rowOff>76200</xdr:rowOff>
        </xdr:from>
        <xdr:to>
          <xdr:col>2</xdr:col>
          <xdr:colOff>257175</xdr:colOff>
          <xdr:row>349</xdr:row>
          <xdr:rowOff>76200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347</xdr:row>
          <xdr:rowOff>76200</xdr:rowOff>
        </xdr:from>
        <xdr:to>
          <xdr:col>3</xdr:col>
          <xdr:colOff>285750</xdr:colOff>
          <xdr:row>349</xdr:row>
          <xdr:rowOff>76200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347</xdr:row>
          <xdr:rowOff>76200</xdr:rowOff>
        </xdr:from>
        <xdr:to>
          <xdr:col>5</xdr:col>
          <xdr:colOff>190500</xdr:colOff>
          <xdr:row>349</xdr:row>
          <xdr:rowOff>76200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347</xdr:row>
          <xdr:rowOff>76200</xdr:rowOff>
        </xdr:from>
        <xdr:to>
          <xdr:col>6</xdr:col>
          <xdr:colOff>409575</xdr:colOff>
          <xdr:row>349</xdr:row>
          <xdr:rowOff>76200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347</xdr:row>
          <xdr:rowOff>76200</xdr:rowOff>
        </xdr:from>
        <xdr:to>
          <xdr:col>7</xdr:col>
          <xdr:colOff>381000</xdr:colOff>
          <xdr:row>349</xdr:row>
          <xdr:rowOff>76200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347</xdr:row>
          <xdr:rowOff>76200</xdr:rowOff>
        </xdr:from>
        <xdr:to>
          <xdr:col>9</xdr:col>
          <xdr:colOff>438150</xdr:colOff>
          <xdr:row>349</xdr:row>
          <xdr:rowOff>76200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347</xdr:row>
          <xdr:rowOff>76200</xdr:rowOff>
        </xdr:from>
        <xdr:to>
          <xdr:col>11</xdr:col>
          <xdr:colOff>38100</xdr:colOff>
          <xdr:row>349</xdr:row>
          <xdr:rowOff>76200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347</xdr:row>
          <xdr:rowOff>76200</xdr:rowOff>
        </xdr:from>
        <xdr:to>
          <xdr:col>12</xdr:col>
          <xdr:colOff>114300</xdr:colOff>
          <xdr:row>349</xdr:row>
          <xdr:rowOff>76200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347</xdr:row>
          <xdr:rowOff>76200</xdr:rowOff>
        </xdr:from>
        <xdr:to>
          <xdr:col>8</xdr:col>
          <xdr:colOff>323850</xdr:colOff>
          <xdr:row>349</xdr:row>
          <xdr:rowOff>76200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347</xdr:row>
          <xdr:rowOff>76200</xdr:rowOff>
        </xdr:from>
        <xdr:to>
          <xdr:col>16</xdr:col>
          <xdr:colOff>152400</xdr:colOff>
          <xdr:row>349</xdr:row>
          <xdr:rowOff>76200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347</xdr:row>
          <xdr:rowOff>76200</xdr:rowOff>
        </xdr:from>
        <xdr:to>
          <xdr:col>15</xdr:col>
          <xdr:colOff>0</xdr:colOff>
          <xdr:row>349</xdr:row>
          <xdr:rowOff>76200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347</xdr:row>
          <xdr:rowOff>76200</xdr:rowOff>
        </xdr:from>
        <xdr:to>
          <xdr:col>13</xdr:col>
          <xdr:colOff>295275</xdr:colOff>
          <xdr:row>349</xdr:row>
          <xdr:rowOff>76200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347</xdr:row>
          <xdr:rowOff>76200</xdr:rowOff>
        </xdr:from>
        <xdr:to>
          <xdr:col>19</xdr:col>
          <xdr:colOff>504825</xdr:colOff>
          <xdr:row>349</xdr:row>
          <xdr:rowOff>76200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347</xdr:row>
          <xdr:rowOff>76200</xdr:rowOff>
        </xdr:from>
        <xdr:to>
          <xdr:col>18</xdr:col>
          <xdr:colOff>381000</xdr:colOff>
          <xdr:row>349</xdr:row>
          <xdr:rowOff>76200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347</xdr:row>
          <xdr:rowOff>76200</xdr:rowOff>
        </xdr:from>
        <xdr:to>
          <xdr:col>17</xdr:col>
          <xdr:colOff>276225</xdr:colOff>
          <xdr:row>349</xdr:row>
          <xdr:rowOff>76200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 Type="http://schemas.openxmlformats.org/officeDocument/2006/relationships/hyperlink" Target="https://www.aracis.ro/wp-content/uploads/2025/04/Standarde-specifice-programe-de-studii-universitare-de-licenta_aprilie-2025.pdf" TargetMode="External"/><Relationship Id="rId21" Type="http://schemas.openxmlformats.org/officeDocument/2006/relationships/ctrlProp" Target="../ctrlProps/ctrlProp11.xml"/><Relationship Id="rId7" Type="http://schemas.openxmlformats.org/officeDocument/2006/relationships/hyperlink" Target="https://www.aracis.ro/wp-content/uploads/2025/04/Standarde-specifice-programe-de-studii-universitare-de-licenta_aprilie-2025.pdf" TargetMode="Externa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2" Type="http://schemas.openxmlformats.org/officeDocument/2006/relationships/hyperlink" Target="https://green.ubbcluj.ro/procedura-de-aplicare-a-etichetelor-odd" TargetMode="External"/><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1" Type="http://schemas.openxmlformats.org/officeDocument/2006/relationships/hyperlink" Target="https://www.aracis.ro/wp-content/uploads/2025/04/Standarde-specifice-programe-de-studii-universitare-de-licenta_aprilie-2025.pdf" TargetMode="External"/><Relationship Id="rId6" Type="http://schemas.openxmlformats.org/officeDocument/2006/relationships/hyperlink" Target="https://www.anc.edu.ro/rnc/rncis" TargetMode="External"/><Relationship Id="rId11" Type="http://schemas.openxmlformats.org/officeDocument/2006/relationships/ctrlProp" Target="../ctrlProps/ctrlProp1.xml"/><Relationship Id="rId24" Type="http://schemas.openxmlformats.org/officeDocument/2006/relationships/ctrlProp" Target="../ctrlProps/ctrlProp14.xml"/><Relationship Id="rId5" Type="http://schemas.openxmlformats.org/officeDocument/2006/relationships/hyperlink" Target="https://esco.ec.europa.eu/ro/classification/skill_main" TargetMode="Externa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10" Type="http://schemas.openxmlformats.org/officeDocument/2006/relationships/vmlDrawing" Target="../drawings/vmlDrawing1.vml"/><Relationship Id="rId19" Type="http://schemas.openxmlformats.org/officeDocument/2006/relationships/ctrlProp" Target="../ctrlProps/ctrlProp9.xml"/><Relationship Id="rId31" Type="http://schemas.openxmlformats.org/officeDocument/2006/relationships/ctrlProp" Target="../ctrlProps/ctrlProp21.xml"/><Relationship Id="rId4" Type="http://schemas.openxmlformats.org/officeDocument/2006/relationships/hyperlink" Target="https://www.aracis.ro/wp-content/uploads/2025/03/Anexa-1_Ore-practica.pdf" TargetMode="External"/><Relationship Id="rId9" Type="http://schemas.openxmlformats.org/officeDocument/2006/relationships/drawing" Target="../drawings/drawing1.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U1033"/>
  <sheetViews>
    <sheetView tabSelected="1" showRuler="0" view="pageLayout" topLeftCell="A1011" zoomScaleNormal="100" workbookViewId="0">
      <selection activeCell="B1018" sqref="B1018:I1019"/>
    </sheetView>
  </sheetViews>
  <sheetFormatPr defaultColWidth="9.140625" defaultRowHeight="12.75" x14ac:dyDescent="0.2"/>
  <cols>
    <col min="1" max="1" width="9.28515625" style="1" customWidth="1"/>
    <col min="2" max="2" width="7.7109375" style="1" customWidth="1"/>
    <col min="3" max="3" width="7.28515625" style="1" customWidth="1"/>
    <col min="4" max="5" width="4.7109375" style="1" customWidth="1"/>
    <col min="6" max="6" width="4.5703125" style="1" customWidth="1"/>
    <col min="7" max="7" width="8.140625" style="1" customWidth="1"/>
    <col min="8" max="8" width="8.28515625" style="1" customWidth="1"/>
    <col min="9" max="9" width="6.28515625" style="1" customWidth="1"/>
    <col min="10" max="10" width="7.5703125" style="1" customWidth="1"/>
    <col min="11" max="11" width="5.7109375" style="1" customWidth="1"/>
    <col min="12" max="12" width="6.140625" style="1" customWidth="1"/>
    <col min="13" max="13" width="5.5703125" style="1" customWidth="1"/>
    <col min="14" max="14" width="6" style="1" customWidth="1"/>
    <col min="15" max="15" width="5.7109375" style="1" customWidth="1"/>
    <col min="16" max="16" width="5.5703125" style="1" customWidth="1"/>
    <col min="17" max="18" width="6" style="1" customWidth="1"/>
    <col min="19" max="19" width="6.140625" style="1" customWidth="1"/>
    <col min="20" max="20" width="9.28515625" style="1" customWidth="1"/>
    <col min="21" max="21" width="12.42578125" style="1" customWidth="1"/>
    <col min="22" max="22" width="8.7109375" style="1" customWidth="1"/>
    <col min="23" max="23" width="8.42578125" style="1" customWidth="1"/>
    <col min="24" max="24" width="12.42578125" style="1" customWidth="1"/>
    <col min="25" max="25" width="9.7109375" style="1" customWidth="1"/>
    <col min="26" max="16384" width="9.140625" style="1"/>
  </cols>
  <sheetData>
    <row r="1" spans="1:33" ht="15" customHeight="1" x14ac:dyDescent="0.2">
      <c r="A1" s="344" t="s">
        <v>143</v>
      </c>
      <c r="B1" s="344"/>
      <c r="C1" s="344"/>
      <c r="D1" s="344"/>
      <c r="E1" s="344"/>
      <c r="F1" s="344"/>
      <c r="G1" s="344"/>
      <c r="H1" s="344"/>
      <c r="I1" s="344"/>
      <c r="J1" s="344"/>
      <c r="K1" s="344"/>
      <c r="M1" s="64"/>
      <c r="N1" s="64"/>
      <c r="O1" s="64"/>
      <c r="P1" s="64"/>
      <c r="Q1" s="64"/>
      <c r="R1" s="64"/>
      <c r="S1" s="64"/>
      <c r="T1" s="64"/>
      <c r="U1" s="170" t="s">
        <v>190</v>
      </c>
      <c r="V1" s="170"/>
      <c r="W1" s="170"/>
      <c r="X1" s="171"/>
      <c r="Y1" s="174" t="s">
        <v>138</v>
      </c>
      <c r="Z1" s="174"/>
      <c r="AA1" s="174"/>
      <c r="AB1" s="174"/>
      <c r="AC1" s="174"/>
      <c r="AD1" s="174"/>
      <c r="AE1" s="174"/>
      <c r="AF1" s="174"/>
      <c r="AG1" s="174"/>
    </row>
    <row r="2" spans="1:33" ht="15" customHeight="1" x14ac:dyDescent="0.2">
      <c r="A2" s="344"/>
      <c r="B2" s="344"/>
      <c r="C2" s="344"/>
      <c r="D2" s="344"/>
      <c r="E2" s="344"/>
      <c r="F2" s="344"/>
      <c r="G2" s="344"/>
      <c r="H2" s="344"/>
      <c r="I2" s="344"/>
      <c r="J2" s="344"/>
      <c r="K2" s="344"/>
      <c r="M2" s="187" t="s">
        <v>21</v>
      </c>
      <c r="N2" s="187"/>
      <c r="O2" s="187"/>
      <c r="P2" s="187"/>
      <c r="Q2" s="187"/>
      <c r="R2" s="187"/>
      <c r="S2" s="187"/>
      <c r="T2" s="187"/>
      <c r="U2" s="170"/>
      <c r="V2" s="170"/>
      <c r="W2" s="170"/>
      <c r="X2" s="171"/>
      <c r="Y2" s="174"/>
      <c r="Z2" s="174"/>
      <c r="AA2" s="174"/>
      <c r="AB2" s="174"/>
      <c r="AC2" s="174"/>
      <c r="AD2" s="174"/>
      <c r="AE2" s="174"/>
      <c r="AF2" s="174"/>
      <c r="AG2" s="174"/>
    </row>
    <row r="3" spans="1:33" ht="15" customHeight="1" x14ac:dyDescent="0.2">
      <c r="A3" s="345" t="s">
        <v>82</v>
      </c>
      <c r="B3" s="345"/>
      <c r="C3" s="345"/>
      <c r="D3" s="345"/>
      <c r="E3" s="345"/>
      <c r="F3" s="345"/>
      <c r="G3" s="345"/>
      <c r="H3" s="345"/>
      <c r="I3" s="345"/>
      <c r="J3" s="345"/>
      <c r="K3" s="345"/>
      <c r="M3" s="354"/>
      <c r="N3" s="355"/>
      <c r="O3" s="191" t="s">
        <v>36</v>
      </c>
      <c r="P3" s="192"/>
      <c r="Q3" s="193"/>
      <c r="R3" s="191" t="s">
        <v>37</v>
      </c>
      <c r="S3" s="192"/>
      <c r="T3" s="193"/>
      <c r="U3" s="185" t="str">
        <f>IF(O4&gt;=26,"Corect","Trebuie alocate cel puțin 26 de ore pe săptămână")</f>
        <v>Corect</v>
      </c>
      <c r="V3" s="186"/>
      <c r="W3" s="186"/>
      <c r="X3" s="186"/>
      <c r="Y3" s="174"/>
      <c r="Z3" s="174"/>
      <c r="AA3" s="174"/>
      <c r="AB3" s="174"/>
      <c r="AC3" s="174"/>
      <c r="AD3" s="174"/>
      <c r="AE3" s="174"/>
      <c r="AF3" s="174"/>
      <c r="AG3" s="174"/>
    </row>
    <row r="4" spans="1:33" ht="15" customHeight="1" x14ac:dyDescent="0.2">
      <c r="A4" s="345" t="s">
        <v>323</v>
      </c>
      <c r="B4" s="345"/>
      <c r="C4" s="345"/>
      <c r="D4" s="345"/>
      <c r="E4" s="345"/>
      <c r="F4" s="345"/>
      <c r="G4" s="345"/>
      <c r="H4" s="345"/>
      <c r="I4" s="345"/>
      <c r="J4" s="345"/>
      <c r="K4" s="345"/>
      <c r="M4" s="299" t="s">
        <v>14</v>
      </c>
      <c r="N4" s="301"/>
      <c r="O4" s="188">
        <f>N52</f>
        <v>26</v>
      </c>
      <c r="P4" s="189"/>
      <c r="Q4" s="190"/>
      <c r="R4" s="188">
        <f>N70</f>
        <v>28</v>
      </c>
      <c r="S4" s="189"/>
      <c r="T4" s="190"/>
      <c r="U4" s="185" t="str">
        <f>IF(R4&gt;=26,"Corect","Trebuie alocate cel puțin 26 de ore pe săptămână")</f>
        <v>Corect</v>
      </c>
      <c r="V4" s="186"/>
      <c r="W4" s="186"/>
      <c r="X4" s="186"/>
      <c r="Y4" s="175" t="s">
        <v>135</v>
      </c>
      <c r="Z4" s="178" t="s">
        <v>136</v>
      </c>
      <c r="AA4" s="179"/>
      <c r="AB4" s="179"/>
      <c r="AC4" s="179"/>
      <c r="AD4" s="179"/>
      <c r="AE4" s="179"/>
      <c r="AF4" s="184" t="s">
        <v>208</v>
      </c>
      <c r="AG4" s="184"/>
    </row>
    <row r="5" spans="1:33" ht="15" customHeight="1" x14ac:dyDescent="0.2">
      <c r="A5" s="2"/>
      <c r="B5" s="2"/>
      <c r="C5" s="2"/>
      <c r="D5" s="2"/>
      <c r="E5" s="2"/>
      <c r="F5" s="2"/>
      <c r="G5" s="2"/>
      <c r="H5" s="2"/>
      <c r="I5" s="2"/>
      <c r="J5" s="2"/>
      <c r="K5" s="2"/>
      <c r="M5" s="299" t="s">
        <v>15</v>
      </c>
      <c r="N5" s="301"/>
      <c r="O5" s="188">
        <f>N86</f>
        <v>26</v>
      </c>
      <c r="P5" s="189"/>
      <c r="Q5" s="190"/>
      <c r="R5" s="188">
        <f>N100</f>
        <v>27</v>
      </c>
      <c r="S5" s="189"/>
      <c r="T5" s="190"/>
      <c r="U5" s="185" t="str">
        <f>IF(O5&gt;=26,"Corect","Trebuie alocate cel puțin 26 de ore pe săptămână")</f>
        <v>Corect</v>
      </c>
      <c r="V5" s="186"/>
      <c r="W5" s="186"/>
      <c r="X5" s="186"/>
      <c r="Y5" s="176"/>
      <c r="Z5" s="180"/>
      <c r="AA5" s="181"/>
      <c r="AB5" s="181"/>
      <c r="AC5" s="181"/>
      <c r="AD5" s="181"/>
      <c r="AE5" s="181"/>
      <c r="AF5" s="184"/>
      <c r="AG5" s="184"/>
    </row>
    <row r="6" spans="1:33" ht="15" customHeight="1" x14ac:dyDescent="0.2">
      <c r="A6" s="240" t="s">
        <v>685</v>
      </c>
      <c r="B6" s="240"/>
      <c r="C6" s="240"/>
      <c r="D6" s="240"/>
      <c r="E6" s="240"/>
      <c r="F6" s="240"/>
      <c r="G6" s="240"/>
      <c r="H6" s="240"/>
      <c r="I6" s="240"/>
      <c r="J6" s="240"/>
      <c r="K6" s="240"/>
      <c r="M6" s="299" t="s">
        <v>16</v>
      </c>
      <c r="N6" s="301"/>
      <c r="O6" s="188">
        <f>N115</f>
        <v>26</v>
      </c>
      <c r="P6" s="189"/>
      <c r="Q6" s="190"/>
      <c r="R6" s="188">
        <f>N129</f>
        <v>28</v>
      </c>
      <c r="S6" s="189"/>
      <c r="T6" s="190"/>
      <c r="U6" s="185" t="str">
        <f>IF(R5&gt;=26,"Corect","Trebuie alocate cel puțin 26 de ore pe săptămână")</f>
        <v>Corect</v>
      </c>
      <c r="V6" s="186"/>
      <c r="W6" s="186"/>
      <c r="X6" s="186"/>
      <c r="Y6" s="177"/>
      <c r="Z6" s="182"/>
      <c r="AA6" s="183"/>
      <c r="AB6" s="183"/>
      <c r="AC6" s="183"/>
      <c r="AD6" s="183"/>
      <c r="AE6" s="183"/>
      <c r="AF6" s="184"/>
      <c r="AG6" s="184"/>
    </row>
    <row r="7" spans="1:33" ht="15" customHeight="1" x14ac:dyDescent="0.2">
      <c r="A7" s="238" t="s">
        <v>322</v>
      </c>
      <c r="B7" s="238"/>
      <c r="C7" s="238"/>
      <c r="D7" s="238"/>
      <c r="E7" s="238"/>
      <c r="F7" s="238"/>
      <c r="G7" s="238"/>
      <c r="H7" s="238"/>
      <c r="I7" s="238"/>
      <c r="J7" s="238"/>
      <c r="K7" s="238"/>
      <c r="M7" s="56"/>
      <c r="U7" s="185" t="str">
        <f>IF(O6&gt;=26,"Corect","Trebuie alocate cel puțin 26 de ore pe săptămână")</f>
        <v>Corect</v>
      </c>
      <c r="V7" s="186"/>
      <c r="W7" s="186"/>
      <c r="X7" s="186"/>
      <c r="Y7" s="172">
        <v>1</v>
      </c>
      <c r="Z7" s="219" t="s">
        <v>139</v>
      </c>
      <c r="AA7" s="219"/>
      <c r="AB7" s="219"/>
      <c r="AC7" s="219"/>
      <c r="AD7" s="219"/>
      <c r="AE7" s="219"/>
      <c r="AF7" s="184" t="s">
        <v>133</v>
      </c>
      <c r="AG7" s="184"/>
    </row>
    <row r="8" spans="1:33" ht="15" customHeight="1" x14ac:dyDescent="0.2">
      <c r="A8" s="238"/>
      <c r="B8" s="238"/>
      <c r="C8" s="238"/>
      <c r="D8" s="238"/>
      <c r="E8" s="238"/>
      <c r="F8" s="238"/>
      <c r="G8" s="238"/>
      <c r="H8" s="238"/>
      <c r="I8" s="238"/>
      <c r="J8" s="238"/>
      <c r="K8" s="238"/>
      <c r="M8" s="238" t="s">
        <v>333</v>
      </c>
      <c r="N8" s="238"/>
      <c r="O8" s="238"/>
      <c r="P8" s="238"/>
      <c r="Q8" s="238"/>
      <c r="R8" s="238"/>
      <c r="S8" s="238"/>
      <c r="T8" s="238"/>
      <c r="U8" s="185" t="str">
        <f>IF(R6&gt;=26,"Corect","Trebuie alocate cel puțin 26 de ore pe săptămână")</f>
        <v>Corect</v>
      </c>
      <c r="V8" s="186"/>
      <c r="W8" s="186"/>
      <c r="X8" s="186"/>
      <c r="Y8" s="172"/>
      <c r="Z8" s="219"/>
      <c r="AA8" s="219"/>
      <c r="AB8" s="219"/>
      <c r="AC8" s="219"/>
      <c r="AD8" s="219"/>
      <c r="AE8" s="219"/>
      <c r="AF8" s="184"/>
      <c r="AG8" s="184"/>
    </row>
    <row r="9" spans="1:33" ht="15" customHeight="1" x14ac:dyDescent="0.25">
      <c r="A9" s="241" t="s">
        <v>686</v>
      </c>
      <c r="B9" s="241"/>
      <c r="C9" s="241"/>
      <c r="D9" s="241"/>
      <c r="E9" s="241"/>
      <c r="F9" s="241"/>
      <c r="G9" s="241"/>
      <c r="H9" s="241"/>
      <c r="I9" s="241"/>
      <c r="J9" s="241"/>
      <c r="K9" s="241"/>
      <c r="M9" s="238"/>
      <c r="N9" s="238"/>
      <c r="O9" s="238"/>
      <c r="P9" s="238"/>
      <c r="Q9" s="238"/>
      <c r="R9" s="238"/>
      <c r="S9" s="238"/>
      <c r="T9" s="238"/>
      <c r="U9"/>
      <c r="V9"/>
      <c r="W9"/>
      <c r="X9"/>
      <c r="Y9" s="172"/>
      <c r="Z9" s="219"/>
      <c r="AA9" s="219"/>
      <c r="AB9" s="219"/>
      <c r="AC9" s="219"/>
      <c r="AD9" s="219"/>
      <c r="AE9" s="219"/>
      <c r="AF9" s="184"/>
      <c r="AG9" s="184"/>
    </row>
    <row r="10" spans="1:33" ht="15" customHeight="1" x14ac:dyDescent="0.25">
      <c r="A10" s="241" t="s">
        <v>687</v>
      </c>
      <c r="B10" s="241"/>
      <c r="C10" s="241"/>
      <c r="D10" s="241"/>
      <c r="E10" s="241"/>
      <c r="F10" s="241"/>
      <c r="G10" s="241"/>
      <c r="H10" s="241"/>
      <c r="I10" s="241"/>
      <c r="J10" s="241"/>
      <c r="K10" s="241"/>
      <c r="M10" s="238"/>
      <c r="N10" s="238"/>
      <c r="O10" s="238"/>
      <c r="P10" s="238"/>
      <c r="Q10" s="238"/>
      <c r="R10" s="238"/>
      <c r="S10" s="238"/>
      <c r="T10" s="238"/>
      <c r="U10" s="86">
        <f>SUM(O4:T6)/6</f>
        <v>26.833333333333332</v>
      </c>
      <c r="V10" s="87" t="s">
        <v>683</v>
      </c>
      <c r="W10"/>
      <c r="X10"/>
      <c r="Y10" s="172"/>
      <c r="Z10" s="219"/>
      <c r="AA10" s="219"/>
      <c r="AB10" s="219"/>
      <c r="AC10" s="219"/>
      <c r="AD10" s="219"/>
      <c r="AE10" s="219"/>
      <c r="AF10" s="184"/>
      <c r="AG10" s="184"/>
    </row>
    <row r="11" spans="1:33" ht="15" customHeight="1" x14ac:dyDescent="0.25">
      <c r="A11" s="241" t="s">
        <v>18</v>
      </c>
      <c r="B11" s="241"/>
      <c r="C11" s="241"/>
      <c r="D11" s="241"/>
      <c r="E11" s="241"/>
      <c r="F11" s="241"/>
      <c r="G11" s="241"/>
      <c r="H11" s="241"/>
      <c r="I11" s="241"/>
      <c r="J11" s="241"/>
      <c r="K11" s="241"/>
      <c r="M11" s="238"/>
      <c r="N11" s="238"/>
      <c r="O11" s="238"/>
      <c r="P11" s="238"/>
      <c r="Q11" s="238"/>
      <c r="R11" s="238"/>
      <c r="S11" s="238"/>
      <c r="T11" s="238"/>
      <c r="U11"/>
      <c r="V11"/>
      <c r="W11"/>
      <c r="X11"/>
      <c r="Y11" s="220">
        <v>2</v>
      </c>
      <c r="Z11" s="222" t="s">
        <v>140</v>
      </c>
      <c r="AA11" s="223"/>
      <c r="AB11" s="223"/>
      <c r="AC11" s="223"/>
      <c r="AD11" s="223"/>
      <c r="AE11" s="223"/>
      <c r="AF11" s="226" t="s">
        <v>137</v>
      </c>
      <c r="AG11" s="226"/>
    </row>
    <row r="12" spans="1:33" ht="15" customHeight="1" x14ac:dyDescent="0.25">
      <c r="A12" s="241" t="s">
        <v>19</v>
      </c>
      <c r="B12" s="241"/>
      <c r="C12" s="241"/>
      <c r="D12" s="241"/>
      <c r="E12" s="241"/>
      <c r="F12" s="241"/>
      <c r="G12" s="241"/>
      <c r="H12" s="241"/>
      <c r="I12" s="241"/>
      <c r="J12" s="241"/>
      <c r="K12" s="241"/>
      <c r="M12" s="62"/>
      <c r="N12" s="62"/>
      <c r="O12" s="62"/>
      <c r="P12" s="62"/>
      <c r="Q12" s="62"/>
      <c r="R12" s="62"/>
      <c r="S12" s="62"/>
      <c r="T12" s="62"/>
      <c r="U12"/>
      <c r="V12"/>
      <c r="W12"/>
      <c r="X12"/>
      <c r="Y12" s="221"/>
      <c r="Z12" s="224"/>
      <c r="AA12" s="225"/>
      <c r="AB12" s="225"/>
      <c r="AC12" s="225"/>
      <c r="AD12" s="225"/>
      <c r="AE12" s="225"/>
      <c r="AF12" s="226"/>
      <c r="AG12" s="226"/>
    </row>
    <row r="13" spans="1:33" ht="15" customHeight="1" x14ac:dyDescent="0.2">
      <c r="A13" s="241"/>
      <c r="B13" s="241"/>
      <c r="C13" s="241"/>
      <c r="D13" s="241"/>
      <c r="E13" s="241"/>
      <c r="F13" s="241"/>
      <c r="G13" s="241"/>
      <c r="H13" s="241"/>
      <c r="I13" s="241"/>
      <c r="J13" s="241"/>
      <c r="K13" s="241"/>
      <c r="M13" s="239" t="s">
        <v>22</v>
      </c>
      <c r="N13" s="239"/>
      <c r="O13" s="239"/>
      <c r="P13" s="239"/>
      <c r="Q13" s="239"/>
      <c r="R13" s="239"/>
      <c r="S13" s="239"/>
      <c r="T13" s="239"/>
      <c r="U13" s="173" t="s">
        <v>91</v>
      </c>
      <c r="V13" s="173"/>
      <c r="W13" s="173"/>
      <c r="X13" s="173"/>
      <c r="Y13" s="220">
        <v>3</v>
      </c>
      <c r="Z13" s="228" t="s">
        <v>141</v>
      </c>
      <c r="AA13" s="229"/>
      <c r="AB13" s="229"/>
      <c r="AC13" s="229"/>
      <c r="AD13" s="229"/>
      <c r="AE13" s="229"/>
      <c r="AF13" s="184" t="s">
        <v>134</v>
      </c>
      <c r="AG13" s="184"/>
    </row>
    <row r="14" spans="1:33" ht="12.75" customHeight="1" x14ac:dyDescent="0.2">
      <c r="A14" s="242" t="s">
        <v>0</v>
      </c>
      <c r="B14" s="242"/>
      <c r="C14" s="242"/>
      <c r="D14" s="242"/>
      <c r="E14" s="242"/>
      <c r="F14" s="242"/>
      <c r="G14" s="242"/>
      <c r="H14" s="242"/>
      <c r="I14" s="242"/>
      <c r="J14" s="242"/>
      <c r="K14" s="242"/>
      <c r="M14" s="356" t="s">
        <v>326</v>
      </c>
      <c r="N14" s="239"/>
      <c r="O14" s="239"/>
      <c r="P14" s="239"/>
      <c r="Q14" s="239"/>
      <c r="R14" s="239"/>
      <c r="S14" s="239"/>
      <c r="T14" s="239"/>
      <c r="U14" s="173"/>
      <c r="V14" s="173"/>
      <c r="W14" s="173"/>
      <c r="X14" s="173"/>
      <c r="Y14" s="227"/>
      <c r="Z14" s="230"/>
      <c r="AA14" s="231"/>
      <c r="AB14" s="231"/>
      <c r="AC14" s="231"/>
      <c r="AD14" s="231"/>
      <c r="AE14" s="231"/>
      <c r="AF14" s="184"/>
      <c r="AG14" s="184"/>
    </row>
    <row r="15" spans="1:33" ht="12.75" customHeight="1" x14ac:dyDescent="0.2">
      <c r="A15" s="242" t="s">
        <v>1</v>
      </c>
      <c r="B15" s="242"/>
      <c r="C15" s="242"/>
      <c r="D15" s="242"/>
      <c r="E15" s="242"/>
      <c r="F15" s="242"/>
      <c r="G15" s="242"/>
      <c r="H15" s="242"/>
      <c r="I15" s="242"/>
      <c r="J15" s="242"/>
      <c r="K15" s="242"/>
      <c r="M15" s="353" t="s">
        <v>327</v>
      </c>
      <c r="N15" s="353"/>
      <c r="O15" s="353"/>
      <c r="P15" s="353"/>
      <c r="Q15" s="353"/>
      <c r="R15" s="353"/>
      <c r="S15" s="353"/>
      <c r="T15" s="353"/>
      <c r="U15" s="173"/>
      <c r="V15" s="173"/>
      <c r="W15" s="173"/>
      <c r="X15" s="173"/>
      <c r="Y15" s="221"/>
      <c r="Z15" s="232"/>
      <c r="AA15" s="233"/>
      <c r="AB15" s="233"/>
      <c r="AC15" s="233"/>
      <c r="AD15" s="233"/>
      <c r="AE15" s="233"/>
      <c r="AF15" s="184"/>
      <c r="AG15" s="184"/>
    </row>
    <row r="16" spans="1:33" ht="12.75" customHeight="1" x14ac:dyDescent="0.2">
      <c r="A16" s="244" t="s">
        <v>324</v>
      </c>
      <c r="B16" s="244"/>
      <c r="C16" s="244"/>
      <c r="D16" s="244"/>
      <c r="E16" s="244"/>
      <c r="F16" s="244"/>
      <c r="G16" s="244"/>
      <c r="H16" s="244"/>
      <c r="I16" s="244"/>
      <c r="J16" s="244"/>
      <c r="K16" s="244"/>
      <c r="M16" s="240" t="s">
        <v>684</v>
      </c>
      <c r="N16" s="240"/>
      <c r="O16" s="240"/>
      <c r="P16" s="240"/>
      <c r="Q16" s="240"/>
      <c r="R16" s="240"/>
      <c r="S16" s="240"/>
      <c r="T16" s="240"/>
      <c r="U16" s="173"/>
      <c r="V16" s="173"/>
      <c r="W16" s="173"/>
      <c r="X16" s="173"/>
      <c r="Y16" s="220">
        <v>4</v>
      </c>
      <c r="Z16" s="222" t="s">
        <v>142</v>
      </c>
      <c r="AA16" s="223"/>
      <c r="AB16" s="223"/>
      <c r="AC16" s="223"/>
      <c r="AD16" s="223"/>
      <c r="AE16" s="223"/>
      <c r="AF16" s="226" t="s">
        <v>213</v>
      </c>
      <c r="AG16" s="226"/>
    </row>
    <row r="17" spans="1:33" ht="12.75" customHeight="1" x14ac:dyDescent="0.2">
      <c r="A17" s="243" t="s">
        <v>688</v>
      </c>
      <c r="B17" s="244"/>
      <c r="C17" s="244"/>
      <c r="D17" s="244"/>
      <c r="E17" s="244"/>
      <c r="F17" s="244"/>
      <c r="G17" s="244"/>
      <c r="H17" s="244"/>
      <c r="I17" s="244"/>
      <c r="J17" s="244"/>
      <c r="K17" s="244"/>
      <c r="M17" s="240"/>
      <c r="N17" s="240"/>
      <c r="O17" s="240"/>
      <c r="P17" s="240"/>
      <c r="Q17" s="240"/>
      <c r="R17" s="240"/>
      <c r="S17" s="240"/>
      <c r="T17" s="240"/>
      <c r="U17" s="173"/>
      <c r="V17" s="173"/>
      <c r="W17" s="173"/>
      <c r="X17" s="173"/>
      <c r="Y17" s="221"/>
      <c r="Z17" s="224"/>
      <c r="AA17" s="225"/>
      <c r="AB17" s="225"/>
      <c r="AC17" s="225"/>
      <c r="AD17" s="225"/>
      <c r="AE17" s="225"/>
      <c r="AF17" s="226"/>
      <c r="AG17" s="226"/>
    </row>
    <row r="18" spans="1:33" ht="12.75" customHeight="1" x14ac:dyDescent="0.2">
      <c r="A18" s="241" t="s">
        <v>332</v>
      </c>
      <c r="B18" s="241"/>
      <c r="C18" s="241"/>
      <c r="D18" s="241"/>
      <c r="E18" s="241"/>
      <c r="F18" s="241"/>
      <c r="G18" s="241"/>
      <c r="H18" s="241"/>
      <c r="I18" s="241"/>
      <c r="J18" s="241"/>
      <c r="K18" s="241"/>
      <c r="M18" s="441" t="s">
        <v>328</v>
      </c>
      <c r="N18" s="441"/>
      <c r="O18" s="441"/>
      <c r="P18" s="441"/>
      <c r="Q18" s="441"/>
      <c r="R18" s="441"/>
      <c r="S18" s="441"/>
      <c r="T18" s="441"/>
      <c r="U18" s="5"/>
      <c r="V18" s="5"/>
      <c r="W18" s="5"/>
      <c r="X18" s="5"/>
    </row>
    <row r="19" spans="1:33" x14ac:dyDescent="0.2">
      <c r="A19" s="241" t="s">
        <v>68</v>
      </c>
      <c r="B19" s="241"/>
      <c r="C19" s="241"/>
      <c r="D19" s="241"/>
      <c r="E19" s="241"/>
      <c r="F19" s="241"/>
      <c r="G19" s="241"/>
      <c r="H19" s="241"/>
      <c r="I19" s="241"/>
      <c r="J19" s="241"/>
      <c r="K19" s="241"/>
      <c r="M19" s="426" t="s">
        <v>329</v>
      </c>
      <c r="N19" s="426"/>
      <c r="O19" s="426"/>
      <c r="P19" s="426"/>
      <c r="Q19" s="426"/>
      <c r="R19" s="426"/>
      <c r="S19" s="426"/>
      <c r="T19" s="426"/>
      <c r="U19" s="5"/>
      <c r="V19" s="5"/>
      <c r="W19" s="5"/>
      <c r="X19" s="5"/>
      <c r="Y19" s="5"/>
      <c r="Z19" s="5"/>
    </row>
    <row r="20" spans="1:33" x14ac:dyDescent="0.2">
      <c r="A20" s="241" t="s">
        <v>83</v>
      </c>
      <c r="B20" s="241"/>
      <c r="C20" s="241"/>
      <c r="D20" s="241"/>
      <c r="E20" s="241"/>
      <c r="F20" s="241"/>
      <c r="G20" s="241"/>
      <c r="H20" s="241"/>
      <c r="I20" s="241"/>
      <c r="J20" s="241"/>
      <c r="K20" s="241"/>
      <c r="M20" s="426" t="s">
        <v>330</v>
      </c>
      <c r="N20" s="426"/>
      <c r="O20" s="426"/>
      <c r="P20" s="426"/>
      <c r="Q20" s="426"/>
      <c r="R20" s="426"/>
      <c r="S20" s="426"/>
      <c r="T20" s="426"/>
      <c r="U20" s="5"/>
      <c r="V20" s="5"/>
      <c r="W20" s="5"/>
      <c r="X20" s="5"/>
      <c r="Y20" s="5"/>
      <c r="Z20" s="5"/>
    </row>
    <row r="21" spans="1:33" x14ac:dyDescent="0.2">
      <c r="A21" s="447" t="s">
        <v>325</v>
      </c>
      <c r="B21" s="447"/>
      <c r="C21" s="447"/>
      <c r="D21" s="447"/>
      <c r="E21" s="447"/>
      <c r="F21" s="447"/>
      <c r="G21" s="447"/>
      <c r="H21" s="447"/>
      <c r="I21" s="447"/>
      <c r="J21" s="447"/>
      <c r="K21" s="447"/>
      <c r="M21" s="3"/>
      <c r="N21" s="3"/>
      <c r="O21" s="3"/>
      <c r="P21" s="3"/>
      <c r="Q21" s="3"/>
      <c r="R21" s="3"/>
      <c r="S21" s="3"/>
      <c r="T21" s="3"/>
      <c r="U21" s="5"/>
      <c r="V21" s="5"/>
      <c r="W21" s="5"/>
      <c r="X21" s="5"/>
      <c r="Y21" s="5"/>
      <c r="Z21" s="5"/>
    </row>
    <row r="22" spans="1:33" x14ac:dyDescent="0.2">
      <c r="A22" s="60"/>
      <c r="B22" s="60"/>
      <c r="C22" s="60"/>
      <c r="D22" s="60"/>
      <c r="E22" s="60"/>
      <c r="F22" s="60"/>
      <c r="G22" s="60"/>
      <c r="H22" s="60"/>
      <c r="I22" s="60"/>
      <c r="J22" s="60"/>
      <c r="K22" s="60"/>
      <c r="L22" s="61"/>
      <c r="M22" s="438" t="s">
        <v>95</v>
      </c>
      <c r="N22" s="438"/>
      <c r="O22" s="438"/>
      <c r="P22" s="438"/>
      <c r="Q22" s="438"/>
      <c r="R22" s="438"/>
      <c r="S22" s="438"/>
      <c r="T22" s="438"/>
      <c r="U22" s="5"/>
      <c r="V22" s="5"/>
      <c r="W22" s="5"/>
      <c r="X22" s="5"/>
      <c r="Y22" s="5"/>
      <c r="Z22" s="5"/>
    </row>
    <row r="23" spans="1:33" x14ac:dyDescent="0.2">
      <c r="A23" s="438" t="s">
        <v>106</v>
      </c>
      <c r="B23" s="438"/>
      <c r="C23" s="438"/>
      <c r="D23" s="438"/>
      <c r="E23" s="438"/>
      <c r="F23" s="438"/>
      <c r="G23" s="438"/>
      <c r="H23" s="438"/>
      <c r="I23" s="438"/>
      <c r="J23" s="438"/>
      <c r="K23" s="438"/>
      <c r="L23" s="61"/>
      <c r="M23" s="438"/>
      <c r="N23" s="438"/>
      <c r="O23" s="438"/>
      <c r="P23" s="438"/>
      <c r="Q23" s="438"/>
      <c r="R23" s="438"/>
      <c r="S23" s="438"/>
      <c r="T23" s="438"/>
      <c r="U23" s="5"/>
      <c r="V23" s="5"/>
      <c r="W23" s="5"/>
      <c r="X23" s="5"/>
      <c r="Y23" s="5"/>
    </row>
    <row r="24" spans="1:33" x14ac:dyDescent="0.2">
      <c r="A24" s="438"/>
      <c r="B24" s="438"/>
      <c r="C24" s="438"/>
      <c r="D24" s="438"/>
      <c r="E24" s="438"/>
      <c r="F24" s="438"/>
      <c r="G24" s="438"/>
      <c r="H24" s="438"/>
      <c r="I24" s="438"/>
      <c r="J24" s="438"/>
      <c r="K24" s="438"/>
      <c r="L24" s="61"/>
      <c r="M24" s="438"/>
      <c r="N24" s="438"/>
      <c r="O24" s="438"/>
      <c r="P24" s="438"/>
      <c r="Q24" s="438"/>
      <c r="R24" s="438"/>
      <c r="S24" s="438"/>
      <c r="T24" s="438"/>
      <c r="U24" s="5"/>
      <c r="V24" s="5"/>
      <c r="W24" s="5"/>
      <c r="X24" s="5"/>
      <c r="Y24" s="5"/>
    </row>
    <row r="25" spans="1:33" x14ac:dyDescent="0.2">
      <c r="A25" s="438"/>
      <c r="B25" s="438"/>
      <c r="C25" s="438"/>
      <c r="D25" s="438"/>
      <c r="E25" s="438"/>
      <c r="F25" s="438"/>
      <c r="G25" s="438"/>
      <c r="H25" s="438"/>
      <c r="I25" s="438"/>
      <c r="J25" s="438"/>
      <c r="K25" s="438"/>
      <c r="L25" s="61"/>
      <c r="M25" s="438"/>
      <c r="N25" s="438"/>
      <c r="O25" s="438"/>
      <c r="P25" s="438"/>
      <c r="Q25" s="438"/>
      <c r="R25" s="438"/>
      <c r="S25" s="438"/>
      <c r="T25" s="438"/>
      <c r="U25" s="5"/>
      <c r="V25" s="5"/>
      <c r="W25" s="5"/>
      <c r="X25" s="5"/>
      <c r="Y25" s="5"/>
    </row>
    <row r="26" spans="1:33" x14ac:dyDescent="0.2">
      <c r="A26" s="438"/>
      <c r="B26" s="438"/>
      <c r="C26" s="438"/>
      <c r="D26" s="438"/>
      <c r="E26" s="438"/>
      <c r="F26" s="438"/>
      <c r="G26" s="438"/>
      <c r="H26" s="438"/>
      <c r="I26" s="438"/>
      <c r="J26" s="438"/>
      <c r="K26" s="438"/>
      <c r="L26" s="61"/>
      <c r="M26" s="438"/>
      <c r="N26" s="438"/>
      <c r="O26" s="438"/>
      <c r="P26" s="438"/>
      <c r="Q26" s="438"/>
      <c r="R26" s="438"/>
      <c r="S26" s="438"/>
      <c r="T26" s="438"/>
      <c r="U26" s="5"/>
      <c r="V26" s="5"/>
      <c r="W26" s="5"/>
      <c r="X26" s="5"/>
      <c r="Y26" s="5"/>
    </row>
    <row r="27" spans="1:33" x14ac:dyDescent="0.2">
      <c r="A27" s="2"/>
      <c r="B27" s="2"/>
      <c r="C27" s="2"/>
      <c r="D27" s="2"/>
      <c r="E27" s="2"/>
      <c r="F27" s="2"/>
      <c r="G27" s="2"/>
      <c r="H27" s="2"/>
      <c r="I27" s="2"/>
      <c r="J27" s="2"/>
      <c r="K27" s="2"/>
      <c r="M27" s="3"/>
      <c r="N27" s="3"/>
      <c r="O27" s="3"/>
      <c r="P27" s="3"/>
      <c r="Q27" s="3"/>
      <c r="R27" s="3"/>
      <c r="U27" s="5"/>
      <c r="V27" s="5"/>
      <c r="W27" s="5"/>
      <c r="X27" s="5"/>
      <c r="Y27" s="5"/>
    </row>
    <row r="28" spans="1:33" ht="12.75" customHeight="1" x14ac:dyDescent="0.2">
      <c r="A28" s="271" t="s">
        <v>17</v>
      </c>
      <c r="B28" s="271"/>
      <c r="C28" s="271"/>
      <c r="D28" s="271"/>
      <c r="E28" s="271"/>
      <c r="F28" s="271"/>
      <c r="G28" s="271"/>
      <c r="H28" s="271"/>
      <c r="I28" s="271"/>
      <c r="J28" s="271"/>
      <c r="K28" s="271"/>
      <c r="M28" s="31"/>
      <c r="N28" s="31"/>
      <c r="O28" s="31"/>
      <c r="P28" s="31"/>
      <c r="Q28" s="31"/>
      <c r="R28" s="31"/>
      <c r="S28" s="31"/>
      <c r="T28" s="31"/>
      <c r="U28" s="5"/>
      <c r="V28" s="5"/>
      <c r="W28" s="5"/>
      <c r="X28" s="5"/>
      <c r="Y28" s="5"/>
    </row>
    <row r="29" spans="1:33" ht="12.75" customHeight="1" x14ac:dyDescent="0.2">
      <c r="A29" s="374"/>
      <c r="B29" s="247" t="s">
        <v>2</v>
      </c>
      <c r="C29" s="249"/>
      <c r="D29" s="247" t="s">
        <v>3</v>
      </c>
      <c r="E29" s="248"/>
      <c r="F29" s="249"/>
      <c r="G29" s="234" t="s">
        <v>20</v>
      </c>
      <c r="H29" s="234" t="s">
        <v>10</v>
      </c>
      <c r="I29" s="247" t="s">
        <v>4</v>
      </c>
      <c r="J29" s="248"/>
      <c r="K29" s="249"/>
      <c r="M29" s="426" t="s">
        <v>331</v>
      </c>
      <c r="N29" s="426"/>
      <c r="O29" s="426"/>
      <c r="P29" s="426"/>
      <c r="Q29" s="426"/>
      <c r="R29" s="426"/>
      <c r="S29" s="426"/>
      <c r="T29" s="426"/>
    </row>
    <row r="30" spans="1:33" ht="12.75" customHeight="1" x14ac:dyDescent="0.2">
      <c r="A30" s="375"/>
      <c r="B30" s="250"/>
      <c r="C30" s="252"/>
      <c r="D30" s="250"/>
      <c r="E30" s="251"/>
      <c r="F30" s="252"/>
      <c r="G30" s="235"/>
      <c r="H30" s="235"/>
      <c r="I30" s="250"/>
      <c r="J30" s="251"/>
      <c r="K30" s="252"/>
      <c r="M30" s="426"/>
      <c r="N30" s="426"/>
      <c r="O30" s="426"/>
      <c r="P30" s="426"/>
      <c r="Q30" s="426"/>
      <c r="R30" s="426"/>
      <c r="S30" s="426"/>
      <c r="T30" s="426"/>
    </row>
    <row r="31" spans="1:33" x14ac:dyDescent="0.2">
      <c r="A31" s="376"/>
      <c r="B31" s="4" t="s">
        <v>5</v>
      </c>
      <c r="C31" s="4" t="s">
        <v>6</v>
      </c>
      <c r="D31" s="4" t="s">
        <v>7</v>
      </c>
      <c r="E31" s="4" t="s">
        <v>8</v>
      </c>
      <c r="F31" s="4" t="s">
        <v>9</v>
      </c>
      <c r="G31" s="236"/>
      <c r="H31" s="236"/>
      <c r="I31" s="4" t="s">
        <v>11</v>
      </c>
      <c r="J31" s="4" t="s">
        <v>12</v>
      </c>
      <c r="K31" s="4" t="s">
        <v>13</v>
      </c>
      <c r="M31" s="426"/>
      <c r="N31" s="426"/>
      <c r="O31" s="426"/>
      <c r="P31" s="426"/>
      <c r="Q31" s="426"/>
      <c r="R31" s="426"/>
      <c r="S31" s="426"/>
      <c r="T31" s="426"/>
    </row>
    <row r="32" spans="1:33" x14ac:dyDescent="0.2">
      <c r="A32" s="26" t="s">
        <v>14</v>
      </c>
      <c r="B32" s="65">
        <v>14</v>
      </c>
      <c r="C32" s="65">
        <v>14</v>
      </c>
      <c r="D32" s="66">
        <v>3</v>
      </c>
      <c r="E32" s="66">
        <v>3</v>
      </c>
      <c r="F32" s="66">
        <v>2</v>
      </c>
      <c r="G32" s="66"/>
      <c r="H32" s="66">
        <v>2</v>
      </c>
      <c r="I32" s="66">
        <v>2</v>
      </c>
      <c r="J32" s="66">
        <v>1</v>
      </c>
      <c r="K32" s="66">
        <v>11</v>
      </c>
      <c r="L32" s="19"/>
      <c r="M32" s="426"/>
      <c r="N32" s="426"/>
      <c r="O32" s="426"/>
      <c r="P32" s="426"/>
      <c r="Q32" s="426"/>
      <c r="R32" s="426"/>
      <c r="S32" s="426"/>
      <c r="T32" s="426"/>
      <c r="U32" s="157" t="str">
        <f t="shared" ref="U32" si="0">IF(SUM(B32:K32)=52,"Corect","Suma trebuie să fie 52")</f>
        <v>Corect</v>
      </c>
      <c r="V32" s="157"/>
    </row>
    <row r="33" spans="1:24" x14ac:dyDescent="0.2">
      <c r="A33" s="26" t="s">
        <v>15</v>
      </c>
      <c r="B33" s="65">
        <v>14</v>
      </c>
      <c r="C33" s="65">
        <v>14</v>
      </c>
      <c r="D33" s="66">
        <v>3</v>
      </c>
      <c r="E33" s="66">
        <v>3</v>
      </c>
      <c r="F33" s="66">
        <v>2</v>
      </c>
      <c r="G33" s="66"/>
      <c r="H33" s="66">
        <v>2</v>
      </c>
      <c r="I33" s="66">
        <v>2</v>
      </c>
      <c r="J33" s="66">
        <v>1</v>
      </c>
      <c r="K33" s="66">
        <v>11</v>
      </c>
      <c r="M33" s="426"/>
      <c r="N33" s="426"/>
      <c r="O33" s="426"/>
      <c r="P33" s="426"/>
      <c r="Q33" s="426"/>
      <c r="R33" s="426"/>
      <c r="S33" s="426"/>
      <c r="T33" s="426"/>
      <c r="U33" s="157" t="str">
        <f t="shared" ref="U33:U34" si="1">IF(SUM(B33:K33)=52,"Corect","Suma trebuie să fie 52")</f>
        <v>Corect</v>
      </c>
      <c r="V33" s="157"/>
    </row>
    <row r="34" spans="1:24" x14ac:dyDescent="0.2">
      <c r="A34" s="27" t="s">
        <v>16</v>
      </c>
      <c r="B34" s="65">
        <v>14</v>
      </c>
      <c r="C34" s="65">
        <v>12</v>
      </c>
      <c r="D34" s="66">
        <v>3</v>
      </c>
      <c r="E34" s="66">
        <v>3</v>
      </c>
      <c r="F34" s="66">
        <v>2</v>
      </c>
      <c r="G34" s="66"/>
      <c r="H34" s="66">
        <v>2</v>
      </c>
      <c r="I34" s="66">
        <v>2</v>
      </c>
      <c r="J34" s="66">
        <v>1</v>
      </c>
      <c r="K34" s="66">
        <v>13</v>
      </c>
      <c r="M34" s="426"/>
      <c r="N34" s="426"/>
      <c r="O34" s="426"/>
      <c r="P34" s="426"/>
      <c r="Q34" s="426"/>
      <c r="R34" s="426"/>
      <c r="S34" s="426"/>
      <c r="T34" s="426"/>
      <c r="U34" s="157" t="str">
        <f t="shared" si="1"/>
        <v>Corect</v>
      </c>
      <c r="V34" s="157"/>
    </row>
    <row r="37" spans="1:24" ht="14.25" customHeight="1" x14ac:dyDescent="0.2">
      <c r="A37" s="445" t="s">
        <v>162</v>
      </c>
      <c r="B37" s="445"/>
      <c r="C37" s="445"/>
      <c r="D37" s="445"/>
      <c r="E37" s="445"/>
      <c r="F37" s="445"/>
      <c r="G37" s="445"/>
      <c r="H37" s="445"/>
      <c r="I37" s="445"/>
      <c r="J37" s="445"/>
      <c r="K37" s="445"/>
      <c r="L37" s="445"/>
      <c r="M37" s="445"/>
      <c r="N37" s="445"/>
      <c r="O37" s="445"/>
      <c r="P37" s="445"/>
      <c r="Q37" s="445"/>
      <c r="R37" s="445"/>
      <c r="S37" s="445"/>
      <c r="T37" s="445"/>
    </row>
    <row r="38" spans="1:24" ht="14.25" customHeight="1" x14ac:dyDescent="0.2">
      <c r="A38" s="446"/>
      <c r="B38" s="446"/>
      <c r="C38" s="446"/>
      <c r="D38" s="446"/>
      <c r="E38" s="446"/>
      <c r="F38" s="446"/>
      <c r="G38" s="446"/>
      <c r="H38" s="446"/>
      <c r="I38" s="446"/>
      <c r="J38" s="446"/>
      <c r="K38" s="446"/>
      <c r="L38" s="446"/>
      <c r="M38" s="446"/>
      <c r="N38" s="446"/>
      <c r="O38" s="446"/>
      <c r="P38" s="446"/>
      <c r="Q38" s="446"/>
      <c r="R38" s="446"/>
      <c r="S38" s="446"/>
      <c r="T38" s="446"/>
    </row>
    <row r="39" spans="1:24" x14ac:dyDescent="0.2">
      <c r="A39" s="317" t="s">
        <v>41</v>
      </c>
      <c r="B39" s="318"/>
      <c r="C39" s="318"/>
      <c r="D39" s="318"/>
      <c r="E39" s="318"/>
      <c r="F39" s="318"/>
      <c r="G39" s="318"/>
      <c r="H39" s="318"/>
      <c r="I39" s="318"/>
      <c r="J39" s="318"/>
      <c r="K39" s="318"/>
      <c r="L39" s="318"/>
      <c r="M39" s="318"/>
      <c r="N39" s="318"/>
      <c r="O39" s="318"/>
      <c r="P39" s="318"/>
      <c r="Q39" s="318"/>
      <c r="R39" s="318"/>
      <c r="S39" s="318"/>
      <c r="T39" s="319"/>
    </row>
    <row r="40" spans="1:24" x14ac:dyDescent="0.2">
      <c r="A40" s="322"/>
      <c r="B40" s="159"/>
      <c r="C40" s="159"/>
      <c r="D40" s="159"/>
      <c r="E40" s="159"/>
      <c r="F40" s="159"/>
      <c r="G40" s="159"/>
      <c r="H40" s="159"/>
      <c r="I40" s="159"/>
      <c r="J40" s="159"/>
      <c r="K40" s="159"/>
      <c r="L40" s="159"/>
      <c r="M40" s="159"/>
      <c r="N40" s="159"/>
      <c r="O40" s="159"/>
      <c r="P40" s="159"/>
      <c r="Q40" s="159"/>
      <c r="R40" s="159"/>
      <c r="S40" s="159"/>
      <c r="T40" s="323"/>
    </row>
    <row r="41" spans="1:24" x14ac:dyDescent="0.2">
      <c r="A41" s="338" t="s">
        <v>28</v>
      </c>
      <c r="B41" s="317" t="s">
        <v>27</v>
      </c>
      <c r="C41" s="318"/>
      <c r="D41" s="318"/>
      <c r="E41" s="318"/>
      <c r="F41" s="318"/>
      <c r="G41" s="318"/>
      <c r="H41" s="318"/>
      <c r="I41" s="319"/>
      <c r="J41" s="234" t="s">
        <v>39</v>
      </c>
      <c r="K41" s="247" t="s">
        <v>25</v>
      </c>
      <c r="L41" s="248"/>
      <c r="M41" s="249"/>
      <c r="N41" s="247" t="s">
        <v>40</v>
      </c>
      <c r="O41" s="248"/>
      <c r="P41" s="249"/>
      <c r="Q41" s="247" t="s">
        <v>24</v>
      </c>
      <c r="R41" s="248"/>
      <c r="S41" s="249"/>
      <c r="T41" s="234" t="s">
        <v>23</v>
      </c>
    </row>
    <row r="42" spans="1:24" x14ac:dyDescent="0.2">
      <c r="A42" s="339"/>
      <c r="B42" s="320"/>
      <c r="C42" s="158"/>
      <c r="D42" s="158"/>
      <c r="E42" s="158"/>
      <c r="F42" s="158"/>
      <c r="G42" s="158"/>
      <c r="H42" s="158"/>
      <c r="I42" s="321"/>
      <c r="J42" s="235"/>
      <c r="K42" s="250"/>
      <c r="L42" s="251"/>
      <c r="M42" s="252"/>
      <c r="N42" s="250"/>
      <c r="O42" s="251"/>
      <c r="P42" s="252"/>
      <c r="Q42" s="250"/>
      <c r="R42" s="251"/>
      <c r="S42" s="252"/>
      <c r="T42" s="235"/>
    </row>
    <row r="43" spans="1:24" x14ac:dyDescent="0.2">
      <c r="A43" s="340"/>
      <c r="B43" s="322"/>
      <c r="C43" s="159"/>
      <c r="D43" s="159"/>
      <c r="E43" s="159"/>
      <c r="F43" s="159"/>
      <c r="G43" s="159"/>
      <c r="H43" s="159"/>
      <c r="I43" s="323"/>
      <c r="J43" s="236"/>
      <c r="K43" s="4" t="s">
        <v>29</v>
      </c>
      <c r="L43" s="4" t="s">
        <v>30</v>
      </c>
      <c r="M43" s="4" t="s">
        <v>31</v>
      </c>
      <c r="N43" s="4" t="s">
        <v>35</v>
      </c>
      <c r="O43" s="4" t="s">
        <v>7</v>
      </c>
      <c r="P43" s="4" t="s">
        <v>32</v>
      </c>
      <c r="Q43" s="4" t="s">
        <v>33</v>
      </c>
      <c r="R43" s="4" t="s">
        <v>29</v>
      </c>
      <c r="S43" s="4" t="s">
        <v>34</v>
      </c>
      <c r="T43" s="236"/>
    </row>
    <row r="44" spans="1:24" ht="28.35" customHeight="1" x14ac:dyDescent="0.2">
      <c r="A44" s="79" t="s">
        <v>219</v>
      </c>
      <c r="B44" s="194" t="s">
        <v>220</v>
      </c>
      <c r="C44" s="195"/>
      <c r="D44" s="195"/>
      <c r="E44" s="195"/>
      <c r="F44" s="195"/>
      <c r="G44" s="195"/>
      <c r="H44" s="195"/>
      <c r="I44" s="196"/>
      <c r="J44" s="80">
        <v>6</v>
      </c>
      <c r="K44" s="80">
        <v>2</v>
      </c>
      <c r="L44" s="80">
        <v>2</v>
      </c>
      <c r="M44" s="80">
        <v>0</v>
      </c>
      <c r="N44" s="8">
        <f>K44+L44+M44</f>
        <v>4</v>
      </c>
      <c r="O44" s="9">
        <f>P44-N44</f>
        <v>7</v>
      </c>
      <c r="P44" s="9">
        <f>ROUND(PRODUCT(J44,25)/14,0)</f>
        <v>11</v>
      </c>
      <c r="Q44" s="12" t="s">
        <v>33</v>
      </c>
      <c r="R44" s="6"/>
      <c r="S44" s="13"/>
      <c r="T44" s="6" t="s">
        <v>122</v>
      </c>
    </row>
    <row r="45" spans="1:24" ht="19.7" customHeight="1" x14ac:dyDescent="0.2">
      <c r="A45" s="79" t="s">
        <v>221</v>
      </c>
      <c r="B45" s="341" t="s">
        <v>222</v>
      </c>
      <c r="C45" s="342"/>
      <c r="D45" s="342"/>
      <c r="E45" s="342"/>
      <c r="F45" s="342"/>
      <c r="G45" s="342"/>
      <c r="H45" s="342"/>
      <c r="I45" s="343"/>
      <c r="J45" s="80">
        <v>4</v>
      </c>
      <c r="K45" s="80">
        <v>2</v>
      </c>
      <c r="L45" s="80">
        <v>2</v>
      </c>
      <c r="M45" s="80">
        <v>0</v>
      </c>
      <c r="N45" s="8">
        <f t="shared" ref="N45:N51" si="2">K45+L45+M45</f>
        <v>4</v>
      </c>
      <c r="O45" s="9">
        <f t="shared" ref="O45:O51" si="3">P45-N45</f>
        <v>3</v>
      </c>
      <c r="P45" s="9">
        <f t="shared" ref="P45:P48" si="4">ROUND(PRODUCT(J45,25)/14,0)</f>
        <v>7</v>
      </c>
      <c r="Q45" s="12" t="s">
        <v>33</v>
      </c>
      <c r="R45" s="6"/>
      <c r="S45" s="13"/>
      <c r="T45" s="6" t="s">
        <v>123</v>
      </c>
    </row>
    <row r="46" spans="1:24" ht="19.7" customHeight="1" x14ac:dyDescent="0.2">
      <c r="A46" s="79" t="s">
        <v>223</v>
      </c>
      <c r="B46" s="341" t="s">
        <v>224</v>
      </c>
      <c r="C46" s="342"/>
      <c r="D46" s="342"/>
      <c r="E46" s="342"/>
      <c r="F46" s="342"/>
      <c r="G46" s="342"/>
      <c r="H46" s="342"/>
      <c r="I46" s="343"/>
      <c r="J46" s="80">
        <v>4</v>
      </c>
      <c r="K46" s="80">
        <v>0</v>
      </c>
      <c r="L46" s="80">
        <v>2</v>
      </c>
      <c r="M46" s="80">
        <v>0</v>
      </c>
      <c r="N46" s="8">
        <f t="shared" si="2"/>
        <v>2</v>
      </c>
      <c r="O46" s="9">
        <f t="shared" si="3"/>
        <v>5</v>
      </c>
      <c r="P46" s="9">
        <f t="shared" si="4"/>
        <v>7</v>
      </c>
      <c r="Q46" s="12" t="s">
        <v>33</v>
      </c>
      <c r="R46" s="6"/>
      <c r="S46" s="13"/>
      <c r="T46" s="6" t="s">
        <v>123</v>
      </c>
    </row>
    <row r="47" spans="1:24" ht="19.7" customHeight="1" x14ac:dyDescent="0.2">
      <c r="A47" s="79" t="s">
        <v>225</v>
      </c>
      <c r="B47" s="194" t="s">
        <v>226</v>
      </c>
      <c r="C47" s="195"/>
      <c r="D47" s="195"/>
      <c r="E47" s="195"/>
      <c r="F47" s="195"/>
      <c r="G47" s="195"/>
      <c r="H47" s="195"/>
      <c r="I47" s="196"/>
      <c r="J47" s="80">
        <v>5</v>
      </c>
      <c r="K47" s="80">
        <v>2</v>
      </c>
      <c r="L47" s="80">
        <v>2</v>
      </c>
      <c r="M47" s="80">
        <v>0</v>
      </c>
      <c r="N47" s="8">
        <f t="shared" si="2"/>
        <v>4</v>
      </c>
      <c r="O47" s="9">
        <f t="shared" si="3"/>
        <v>5</v>
      </c>
      <c r="P47" s="9">
        <f t="shared" si="4"/>
        <v>9</v>
      </c>
      <c r="Q47" s="12" t="s">
        <v>33</v>
      </c>
      <c r="R47" s="6"/>
      <c r="S47" s="13"/>
      <c r="T47" s="6" t="s">
        <v>123</v>
      </c>
      <c r="X47" s="1" t="s">
        <v>87</v>
      </c>
    </row>
    <row r="48" spans="1:24" ht="28.35" customHeight="1" x14ac:dyDescent="0.2">
      <c r="A48" s="79" t="s">
        <v>227</v>
      </c>
      <c r="B48" s="194" t="s">
        <v>228</v>
      </c>
      <c r="C48" s="195"/>
      <c r="D48" s="195"/>
      <c r="E48" s="195"/>
      <c r="F48" s="195"/>
      <c r="G48" s="195"/>
      <c r="H48" s="195"/>
      <c r="I48" s="196"/>
      <c r="J48" s="80">
        <v>4</v>
      </c>
      <c r="K48" s="80">
        <v>2</v>
      </c>
      <c r="L48" s="80">
        <v>2</v>
      </c>
      <c r="M48" s="80">
        <v>0</v>
      </c>
      <c r="N48" s="8">
        <f t="shared" si="2"/>
        <v>4</v>
      </c>
      <c r="O48" s="9">
        <f t="shared" si="3"/>
        <v>3</v>
      </c>
      <c r="P48" s="9">
        <f t="shared" si="4"/>
        <v>7</v>
      </c>
      <c r="Q48" s="12" t="s">
        <v>33</v>
      </c>
      <c r="R48" s="6"/>
      <c r="S48" s="13"/>
      <c r="T48" s="6" t="s">
        <v>123</v>
      </c>
    </row>
    <row r="49" spans="1:25" ht="19.7" customHeight="1" x14ac:dyDescent="0.2">
      <c r="A49" s="79" t="s">
        <v>229</v>
      </c>
      <c r="B49" s="341" t="s">
        <v>230</v>
      </c>
      <c r="C49" s="342"/>
      <c r="D49" s="342"/>
      <c r="E49" s="342"/>
      <c r="F49" s="342"/>
      <c r="G49" s="342"/>
      <c r="H49" s="342"/>
      <c r="I49" s="343"/>
      <c r="J49" s="80">
        <v>4</v>
      </c>
      <c r="K49" s="80">
        <v>2</v>
      </c>
      <c r="L49" s="80">
        <v>2</v>
      </c>
      <c r="M49" s="80">
        <v>0</v>
      </c>
      <c r="N49" s="8">
        <f>K49+L49+M49</f>
        <v>4</v>
      </c>
      <c r="O49" s="9">
        <f>P49-N49</f>
        <v>3</v>
      </c>
      <c r="P49" s="9">
        <f>ROUND(PRODUCT(J49,25)/14,0)</f>
        <v>7</v>
      </c>
      <c r="Q49" s="12" t="s">
        <v>33</v>
      </c>
      <c r="R49" s="6"/>
      <c r="S49" s="13"/>
      <c r="T49" s="6" t="s">
        <v>123</v>
      </c>
    </row>
    <row r="50" spans="1:25" ht="19.7" customHeight="1" x14ac:dyDescent="0.2">
      <c r="A50" s="74" t="s">
        <v>86</v>
      </c>
      <c r="B50" s="442" t="s">
        <v>115</v>
      </c>
      <c r="C50" s="443"/>
      <c r="D50" s="443"/>
      <c r="E50" s="443"/>
      <c r="F50" s="443"/>
      <c r="G50" s="443"/>
      <c r="H50" s="443"/>
      <c r="I50" s="444"/>
      <c r="J50" s="28">
        <v>3</v>
      </c>
      <c r="K50" s="28">
        <v>0</v>
      </c>
      <c r="L50" s="28">
        <v>2</v>
      </c>
      <c r="M50" s="28">
        <v>0</v>
      </c>
      <c r="N50" s="8">
        <f t="shared" ref="N50" si="5">K50+L50+M50</f>
        <v>2</v>
      </c>
      <c r="O50" s="9">
        <f t="shared" ref="O50" si="6">P50-N50</f>
        <v>3</v>
      </c>
      <c r="P50" s="9">
        <f t="shared" ref="P50:P51" si="7">ROUND(PRODUCT(J50,25)/14,0)</f>
        <v>5</v>
      </c>
      <c r="Q50" s="57"/>
      <c r="R50" s="58" t="s">
        <v>29</v>
      </c>
      <c r="S50" s="59"/>
      <c r="T50" s="28" t="s">
        <v>38</v>
      </c>
      <c r="U50" s="30"/>
      <c r="V50" s="30"/>
      <c r="W50" s="30"/>
      <c r="X50" s="30"/>
      <c r="Y50" s="30"/>
    </row>
    <row r="51" spans="1:25" ht="19.7" customHeight="1" x14ac:dyDescent="0.2">
      <c r="A51" s="18" t="s">
        <v>80</v>
      </c>
      <c r="B51" s="347" t="s">
        <v>117</v>
      </c>
      <c r="C51" s="348"/>
      <c r="D51" s="348"/>
      <c r="E51" s="348"/>
      <c r="F51" s="348"/>
      <c r="G51" s="348"/>
      <c r="H51" s="348"/>
      <c r="I51" s="349"/>
      <c r="J51" s="8">
        <v>2</v>
      </c>
      <c r="K51" s="8">
        <v>0</v>
      </c>
      <c r="L51" s="8">
        <v>2</v>
      </c>
      <c r="M51" s="8">
        <v>0</v>
      </c>
      <c r="N51" s="8">
        <f t="shared" si="2"/>
        <v>2</v>
      </c>
      <c r="O51" s="9">
        <f t="shared" si="3"/>
        <v>2</v>
      </c>
      <c r="P51" s="9">
        <f t="shared" si="7"/>
        <v>4</v>
      </c>
      <c r="Q51" s="57"/>
      <c r="R51" s="58"/>
      <c r="S51" s="59" t="s">
        <v>34</v>
      </c>
      <c r="T51" s="28" t="s">
        <v>38</v>
      </c>
      <c r="U51" s="330" t="str">
        <f>IF(J52&gt;=32,"Corect","Sunt necesare cel puțin 32 de credite")</f>
        <v>Corect</v>
      </c>
      <c r="V51" s="331"/>
      <c r="W51" s="331"/>
      <c r="X51" s="30"/>
      <c r="Y51" s="30"/>
    </row>
    <row r="52" spans="1:25" x14ac:dyDescent="0.2">
      <c r="A52" s="10" t="s">
        <v>26</v>
      </c>
      <c r="B52" s="324"/>
      <c r="C52" s="325"/>
      <c r="D52" s="325"/>
      <c r="E52" s="325"/>
      <c r="F52" s="325"/>
      <c r="G52" s="325"/>
      <c r="H52" s="325"/>
      <c r="I52" s="326"/>
      <c r="J52" s="10">
        <f t="shared" ref="J52:P52" si="8">SUM(J44:J51)</f>
        <v>32</v>
      </c>
      <c r="K52" s="10">
        <f t="shared" si="8"/>
        <v>10</v>
      </c>
      <c r="L52" s="10">
        <f t="shared" si="8"/>
        <v>16</v>
      </c>
      <c r="M52" s="10">
        <f t="shared" si="8"/>
        <v>0</v>
      </c>
      <c r="N52" s="10">
        <f t="shared" si="8"/>
        <v>26</v>
      </c>
      <c r="O52" s="10">
        <f t="shared" si="8"/>
        <v>31</v>
      </c>
      <c r="P52" s="10">
        <f t="shared" si="8"/>
        <v>57</v>
      </c>
      <c r="Q52" s="10">
        <f>COUNTIF(Q44:Q51,"E")</f>
        <v>6</v>
      </c>
      <c r="R52" s="10">
        <f>COUNTIF(R44:R51,"C")</f>
        <v>1</v>
      </c>
      <c r="S52" s="10">
        <f>COUNTIF(S44:S51,"VP")</f>
        <v>1</v>
      </c>
      <c r="T52" s="44">
        <f>COUNTA(T44:T51)</f>
        <v>8</v>
      </c>
      <c r="U52" s="423" t="str">
        <f>IF(Q52&gt;=SUM(R52:S52),"Corect","E trebuie să fie cel puțin egal cu C+VP")</f>
        <v>Corect</v>
      </c>
      <c r="V52" s="423"/>
      <c r="W52" s="423"/>
    </row>
    <row r="53" spans="1:25" x14ac:dyDescent="0.2">
      <c r="A53" s="439" t="s">
        <v>94</v>
      </c>
      <c r="B53" s="439"/>
      <c r="C53" s="439"/>
      <c r="D53" s="439"/>
      <c r="E53" s="439"/>
      <c r="F53" s="439"/>
      <c r="G53" s="439"/>
      <c r="H53" s="439"/>
      <c r="I53" s="439"/>
      <c r="J53" s="439"/>
      <c r="K53" s="439"/>
      <c r="L53" s="439"/>
      <c r="M53" s="439"/>
      <c r="N53" s="439"/>
      <c r="O53" s="439"/>
      <c r="P53" s="439"/>
      <c r="Q53" s="439"/>
      <c r="R53" s="439"/>
      <c r="S53" s="439"/>
      <c r="T53" s="439"/>
      <c r="W53" s="63"/>
    </row>
    <row r="54" spans="1:25" x14ac:dyDescent="0.2">
      <c r="A54" s="440"/>
      <c r="B54" s="440"/>
      <c r="C54" s="440"/>
      <c r="D54" s="440"/>
      <c r="E54" s="440"/>
      <c r="F54" s="440"/>
      <c r="G54" s="440"/>
      <c r="H54" s="440"/>
      <c r="I54" s="440"/>
      <c r="J54" s="440"/>
      <c r="K54" s="440"/>
      <c r="L54" s="440"/>
      <c r="M54" s="440"/>
      <c r="N54" s="440"/>
      <c r="O54" s="440"/>
      <c r="P54" s="440"/>
      <c r="Q54" s="440"/>
      <c r="R54" s="440"/>
      <c r="S54" s="440"/>
      <c r="T54" s="440"/>
    </row>
    <row r="55" spans="1:25" x14ac:dyDescent="0.2">
      <c r="A55" s="440"/>
      <c r="B55" s="440"/>
      <c r="C55" s="440"/>
      <c r="D55" s="440"/>
      <c r="E55" s="440"/>
      <c r="F55" s="440"/>
      <c r="G55" s="440"/>
      <c r="H55" s="440"/>
      <c r="I55" s="440"/>
      <c r="J55" s="440"/>
      <c r="K55" s="440"/>
      <c r="L55" s="440"/>
      <c r="M55" s="440"/>
      <c r="N55" s="440"/>
      <c r="O55" s="440"/>
      <c r="P55" s="440"/>
      <c r="Q55" s="440"/>
      <c r="R55" s="440"/>
      <c r="S55" s="440"/>
      <c r="T55" s="440"/>
    </row>
    <row r="57" spans="1:25" x14ac:dyDescent="0.2">
      <c r="A57" s="317" t="s">
        <v>42</v>
      </c>
      <c r="B57" s="318"/>
      <c r="C57" s="318"/>
      <c r="D57" s="318"/>
      <c r="E57" s="318"/>
      <c r="F57" s="318"/>
      <c r="G57" s="318"/>
      <c r="H57" s="318"/>
      <c r="I57" s="318"/>
      <c r="J57" s="318"/>
      <c r="K57" s="318"/>
      <c r="L57" s="318"/>
      <c r="M57" s="318"/>
      <c r="N57" s="318"/>
      <c r="O57" s="318"/>
      <c r="P57" s="318"/>
      <c r="Q57" s="318"/>
      <c r="R57" s="318"/>
      <c r="S57" s="318"/>
      <c r="T57" s="319"/>
    </row>
    <row r="58" spans="1:25" x14ac:dyDescent="0.2">
      <c r="A58" s="320"/>
      <c r="B58" s="158"/>
      <c r="C58" s="158"/>
      <c r="D58" s="158"/>
      <c r="E58" s="158"/>
      <c r="F58" s="158"/>
      <c r="G58" s="158"/>
      <c r="H58" s="158"/>
      <c r="I58" s="158"/>
      <c r="J58" s="158"/>
      <c r="K58" s="158"/>
      <c r="L58" s="158"/>
      <c r="M58" s="158"/>
      <c r="N58" s="158"/>
      <c r="O58" s="158"/>
      <c r="P58" s="158"/>
      <c r="Q58" s="158"/>
      <c r="R58" s="158"/>
      <c r="S58" s="158"/>
      <c r="T58" s="321"/>
    </row>
    <row r="59" spans="1:25" x14ac:dyDescent="0.2">
      <c r="A59" s="338" t="s">
        <v>28</v>
      </c>
      <c r="B59" s="317" t="s">
        <v>27</v>
      </c>
      <c r="C59" s="318"/>
      <c r="D59" s="318"/>
      <c r="E59" s="318"/>
      <c r="F59" s="318"/>
      <c r="G59" s="318"/>
      <c r="H59" s="318"/>
      <c r="I59" s="319"/>
      <c r="J59" s="234" t="s">
        <v>39</v>
      </c>
      <c r="K59" s="247" t="s">
        <v>25</v>
      </c>
      <c r="L59" s="248"/>
      <c r="M59" s="249"/>
      <c r="N59" s="247" t="s">
        <v>40</v>
      </c>
      <c r="O59" s="248"/>
      <c r="P59" s="249"/>
      <c r="Q59" s="247" t="s">
        <v>24</v>
      </c>
      <c r="R59" s="248"/>
      <c r="S59" s="249"/>
      <c r="T59" s="237" t="s">
        <v>23</v>
      </c>
    </row>
    <row r="60" spans="1:25" x14ac:dyDescent="0.2">
      <c r="A60" s="339"/>
      <c r="B60" s="320"/>
      <c r="C60" s="158"/>
      <c r="D60" s="158"/>
      <c r="E60" s="158"/>
      <c r="F60" s="158"/>
      <c r="G60" s="158"/>
      <c r="H60" s="158"/>
      <c r="I60" s="321"/>
      <c r="J60" s="235"/>
      <c r="K60" s="250"/>
      <c r="L60" s="251"/>
      <c r="M60" s="252"/>
      <c r="N60" s="250"/>
      <c r="O60" s="251"/>
      <c r="P60" s="252"/>
      <c r="Q60" s="250"/>
      <c r="R60" s="251"/>
      <c r="S60" s="252"/>
      <c r="T60" s="237"/>
    </row>
    <row r="61" spans="1:25" x14ac:dyDescent="0.2">
      <c r="A61" s="340"/>
      <c r="B61" s="322"/>
      <c r="C61" s="159"/>
      <c r="D61" s="159"/>
      <c r="E61" s="159"/>
      <c r="F61" s="159"/>
      <c r="G61" s="159"/>
      <c r="H61" s="159"/>
      <c r="I61" s="323"/>
      <c r="J61" s="236"/>
      <c r="K61" s="4" t="s">
        <v>29</v>
      </c>
      <c r="L61" s="4" t="s">
        <v>30</v>
      </c>
      <c r="M61" s="4" t="s">
        <v>31</v>
      </c>
      <c r="N61" s="4" t="s">
        <v>35</v>
      </c>
      <c r="O61" s="4" t="s">
        <v>7</v>
      </c>
      <c r="P61" s="4" t="s">
        <v>32</v>
      </c>
      <c r="Q61" s="4" t="s">
        <v>33</v>
      </c>
      <c r="R61" s="4" t="s">
        <v>29</v>
      </c>
      <c r="S61" s="4" t="s">
        <v>34</v>
      </c>
      <c r="T61" s="237"/>
    </row>
    <row r="62" spans="1:25" ht="19.7" customHeight="1" x14ac:dyDescent="0.2">
      <c r="A62" s="81" t="s">
        <v>231</v>
      </c>
      <c r="B62" s="194" t="s">
        <v>232</v>
      </c>
      <c r="C62" s="195"/>
      <c r="D62" s="195"/>
      <c r="E62" s="195"/>
      <c r="F62" s="195"/>
      <c r="G62" s="195"/>
      <c r="H62" s="195"/>
      <c r="I62" s="196"/>
      <c r="J62" s="80">
        <v>6</v>
      </c>
      <c r="K62" s="80">
        <v>2</v>
      </c>
      <c r="L62" s="80">
        <v>2</v>
      </c>
      <c r="M62" s="80">
        <v>0</v>
      </c>
      <c r="N62" s="8">
        <f t="shared" ref="N62" si="9">K62+L62+M62</f>
        <v>4</v>
      </c>
      <c r="O62" s="9">
        <f t="shared" ref="O62" si="10">P62-N62</f>
        <v>7</v>
      </c>
      <c r="P62" s="9">
        <f t="shared" ref="P62" si="11">ROUND(PRODUCT(J62,25)/14,0)</f>
        <v>11</v>
      </c>
      <c r="Q62" s="12" t="s">
        <v>33</v>
      </c>
      <c r="R62" s="6"/>
      <c r="S62" s="13"/>
      <c r="T62" s="6" t="s">
        <v>123</v>
      </c>
    </row>
    <row r="63" spans="1:25" ht="28.35" customHeight="1" x14ac:dyDescent="0.2">
      <c r="A63" s="81" t="s">
        <v>233</v>
      </c>
      <c r="B63" s="142" t="s">
        <v>234</v>
      </c>
      <c r="C63" s="142"/>
      <c r="D63" s="142"/>
      <c r="E63" s="142"/>
      <c r="F63" s="142"/>
      <c r="G63" s="142"/>
      <c r="H63" s="142"/>
      <c r="I63" s="142"/>
      <c r="J63" s="80">
        <v>5</v>
      </c>
      <c r="K63" s="80">
        <v>2</v>
      </c>
      <c r="L63" s="80">
        <v>2</v>
      </c>
      <c r="M63" s="80">
        <v>0</v>
      </c>
      <c r="N63" s="8">
        <f t="shared" ref="N63:N69" si="12">K63+L63+M63</f>
        <v>4</v>
      </c>
      <c r="O63" s="9">
        <f t="shared" ref="O63:O69" si="13">P63-N63</f>
        <v>5</v>
      </c>
      <c r="P63" s="9">
        <f t="shared" ref="P63:P69" si="14">ROUND(PRODUCT(J63,25)/14,0)</f>
        <v>9</v>
      </c>
      <c r="Q63" s="12" t="s">
        <v>33</v>
      </c>
      <c r="R63" s="6"/>
      <c r="S63" s="13"/>
      <c r="T63" s="6" t="s">
        <v>123</v>
      </c>
    </row>
    <row r="64" spans="1:25" ht="19.7" customHeight="1" x14ac:dyDescent="0.2">
      <c r="A64" s="81" t="s">
        <v>235</v>
      </c>
      <c r="B64" s="194" t="s">
        <v>236</v>
      </c>
      <c r="C64" s="195"/>
      <c r="D64" s="195"/>
      <c r="E64" s="195"/>
      <c r="F64" s="195"/>
      <c r="G64" s="195"/>
      <c r="H64" s="195"/>
      <c r="I64" s="196"/>
      <c r="J64" s="80">
        <v>4</v>
      </c>
      <c r="K64" s="80">
        <v>2</v>
      </c>
      <c r="L64" s="80">
        <v>1</v>
      </c>
      <c r="M64" s="80">
        <v>0</v>
      </c>
      <c r="N64" s="8">
        <f t="shared" si="12"/>
        <v>3</v>
      </c>
      <c r="O64" s="9">
        <f t="shared" si="13"/>
        <v>4</v>
      </c>
      <c r="P64" s="9">
        <f t="shared" si="14"/>
        <v>7</v>
      </c>
      <c r="Q64" s="12" t="s">
        <v>33</v>
      </c>
      <c r="R64" s="6"/>
      <c r="S64" s="13"/>
      <c r="T64" s="6" t="s">
        <v>123</v>
      </c>
    </row>
    <row r="65" spans="1:25" ht="28.35" customHeight="1" x14ac:dyDescent="0.2">
      <c r="A65" s="79" t="s">
        <v>237</v>
      </c>
      <c r="B65" s="194" t="s">
        <v>238</v>
      </c>
      <c r="C65" s="195"/>
      <c r="D65" s="195"/>
      <c r="E65" s="195"/>
      <c r="F65" s="195"/>
      <c r="G65" s="195"/>
      <c r="H65" s="195"/>
      <c r="I65" s="196"/>
      <c r="J65" s="80">
        <v>4</v>
      </c>
      <c r="K65" s="80">
        <v>2</v>
      </c>
      <c r="L65" s="80">
        <v>2</v>
      </c>
      <c r="M65" s="80">
        <v>0</v>
      </c>
      <c r="N65" s="8">
        <f>K65+L65+M65</f>
        <v>4</v>
      </c>
      <c r="O65" s="9">
        <f>P65-N65</f>
        <v>3</v>
      </c>
      <c r="P65" s="9">
        <f>ROUND(PRODUCT(J65,25)/14,0)</f>
        <v>7</v>
      </c>
      <c r="Q65" s="12" t="s">
        <v>33</v>
      </c>
      <c r="R65" s="6"/>
      <c r="S65" s="13"/>
      <c r="T65" s="6" t="s">
        <v>123</v>
      </c>
    </row>
    <row r="66" spans="1:25" ht="19.7" customHeight="1" x14ac:dyDescent="0.2">
      <c r="A66" s="79" t="s">
        <v>239</v>
      </c>
      <c r="B66" s="194" t="s">
        <v>240</v>
      </c>
      <c r="C66" s="195"/>
      <c r="D66" s="195"/>
      <c r="E66" s="195"/>
      <c r="F66" s="195"/>
      <c r="G66" s="195"/>
      <c r="H66" s="195"/>
      <c r="I66" s="196"/>
      <c r="J66" s="80">
        <v>4</v>
      </c>
      <c r="K66" s="80">
        <v>0</v>
      </c>
      <c r="L66" s="80">
        <v>0</v>
      </c>
      <c r="M66" s="80">
        <v>6</v>
      </c>
      <c r="N66" s="8">
        <f t="shared" si="12"/>
        <v>6</v>
      </c>
      <c r="O66" s="9">
        <f t="shared" si="13"/>
        <v>1</v>
      </c>
      <c r="P66" s="9">
        <f t="shared" si="14"/>
        <v>7</v>
      </c>
      <c r="Q66" s="12"/>
      <c r="R66" s="6" t="s">
        <v>29</v>
      </c>
      <c r="S66" s="13"/>
      <c r="T66" s="6" t="s">
        <v>123</v>
      </c>
    </row>
    <row r="67" spans="1:25" ht="19.7" customHeight="1" x14ac:dyDescent="0.2">
      <c r="A67" s="79" t="s">
        <v>241</v>
      </c>
      <c r="B67" s="194" t="s">
        <v>242</v>
      </c>
      <c r="C67" s="195"/>
      <c r="D67" s="195"/>
      <c r="E67" s="195"/>
      <c r="F67" s="195"/>
      <c r="G67" s="195"/>
      <c r="H67" s="195"/>
      <c r="I67" s="196"/>
      <c r="J67" s="80">
        <v>4</v>
      </c>
      <c r="K67" s="80">
        <v>2</v>
      </c>
      <c r="L67" s="80">
        <v>1</v>
      </c>
      <c r="M67" s="80">
        <v>0</v>
      </c>
      <c r="N67" s="8">
        <f t="shared" si="12"/>
        <v>3</v>
      </c>
      <c r="O67" s="9">
        <f t="shared" si="13"/>
        <v>4</v>
      </c>
      <c r="P67" s="9">
        <f t="shared" si="14"/>
        <v>7</v>
      </c>
      <c r="Q67" s="12" t="s">
        <v>33</v>
      </c>
      <c r="R67" s="6"/>
      <c r="S67" s="13"/>
      <c r="T67" s="6" t="s">
        <v>123</v>
      </c>
    </row>
    <row r="68" spans="1:25" ht="19.7" customHeight="1" x14ac:dyDescent="0.2">
      <c r="A68" s="74" t="s">
        <v>92</v>
      </c>
      <c r="B68" s="350" t="s">
        <v>116</v>
      </c>
      <c r="C68" s="351"/>
      <c r="D68" s="351"/>
      <c r="E68" s="351"/>
      <c r="F68" s="351"/>
      <c r="G68" s="351"/>
      <c r="H68" s="351"/>
      <c r="I68" s="352"/>
      <c r="J68" s="28">
        <v>3</v>
      </c>
      <c r="K68" s="28">
        <v>0</v>
      </c>
      <c r="L68" s="28">
        <v>2</v>
      </c>
      <c r="M68" s="28">
        <v>0</v>
      </c>
      <c r="N68" s="8">
        <f t="shared" si="12"/>
        <v>2</v>
      </c>
      <c r="O68" s="9">
        <f t="shared" si="13"/>
        <v>3</v>
      </c>
      <c r="P68" s="9">
        <f t="shared" si="14"/>
        <v>5</v>
      </c>
      <c r="Q68" s="57"/>
      <c r="R68" s="58" t="s">
        <v>29</v>
      </c>
      <c r="S68" s="59"/>
      <c r="T68" s="28" t="s">
        <v>38</v>
      </c>
      <c r="U68" s="30"/>
      <c r="V68" s="30"/>
      <c r="W68" s="30"/>
      <c r="X68" s="30"/>
      <c r="Y68" s="30"/>
    </row>
    <row r="69" spans="1:25" ht="19.7" customHeight="1" x14ac:dyDescent="0.2">
      <c r="A69" s="18" t="s">
        <v>81</v>
      </c>
      <c r="B69" s="347" t="s">
        <v>119</v>
      </c>
      <c r="C69" s="348"/>
      <c r="D69" s="348"/>
      <c r="E69" s="348"/>
      <c r="F69" s="348"/>
      <c r="G69" s="348"/>
      <c r="H69" s="348"/>
      <c r="I69" s="349"/>
      <c r="J69" s="8">
        <v>2</v>
      </c>
      <c r="K69" s="8">
        <v>0</v>
      </c>
      <c r="L69" s="8">
        <v>2</v>
      </c>
      <c r="M69" s="8">
        <v>0</v>
      </c>
      <c r="N69" s="8">
        <f t="shared" si="12"/>
        <v>2</v>
      </c>
      <c r="O69" s="9">
        <f t="shared" si="13"/>
        <v>2</v>
      </c>
      <c r="P69" s="9">
        <f t="shared" si="14"/>
        <v>4</v>
      </c>
      <c r="Q69" s="57"/>
      <c r="R69" s="58"/>
      <c r="S69" s="59" t="s">
        <v>34</v>
      </c>
      <c r="T69" s="28" t="s">
        <v>38</v>
      </c>
      <c r="U69" s="330" t="str">
        <f>IF(J70&gt;=32,"Corect","Sunt necesare cel puțin 32 de credite")</f>
        <v>Corect</v>
      </c>
      <c r="V69" s="331"/>
      <c r="W69" s="331"/>
      <c r="X69" s="30"/>
      <c r="Y69" s="30"/>
    </row>
    <row r="70" spans="1:25" x14ac:dyDescent="0.2">
      <c r="A70" s="10" t="s">
        <v>26</v>
      </c>
      <c r="B70" s="324"/>
      <c r="C70" s="325"/>
      <c r="D70" s="325"/>
      <c r="E70" s="325"/>
      <c r="F70" s="325"/>
      <c r="G70" s="325"/>
      <c r="H70" s="325"/>
      <c r="I70" s="326"/>
      <c r="J70" s="10">
        <f t="shared" ref="J70:P70" si="15">SUM(J62:J69)</f>
        <v>32</v>
      </c>
      <c r="K70" s="10">
        <f t="shared" si="15"/>
        <v>10</v>
      </c>
      <c r="L70" s="10">
        <f t="shared" si="15"/>
        <v>12</v>
      </c>
      <c r="M70" s="10">
        <f t="shared" si="15"/>
        <v>6</v>
      </c>
      <c r="N70" s="10">
        <f t="shared" si="15"/>
        <v>28</v>
      </c>
      <c r="O70" s="10">
        <f t="shared" si="15"/>
        <v>29</v>
      </c>
      <c r="P70" s="10">
        <f t="shared" si="15"/>
        <v>57</v>
      </c>
      <c r="Q70" s="10">
        <f>COUNTIF(Q62:Q69,"E")</f>
        <v>5</v>
      </c>
      <c r="R70" s="10">
        <f>COUNTIF(R62:R69,"C")</f>
        <v>2</v>
      </c>
      <c r="S70" s="10">
        <f>COUNTIF(S62:S69,"VP")</f>
        <v>1</v>
      </c>
      <c r="T70" s="44">
        <f>COUNTA(T62:T69)</f>
        <v>8</v>
      </c>
      <c r="U70" s="245" t="str">
        <f>IF(Q70&gt;=SUM(R70:S70),"Corect","E trebuie să fie cel puțin egal cu C+VP")</f>
        <v>Corect</v>
      </c>
      <c r="V70" s="246"/>
      <c r="W70" s="246"/>
    </row>
    <row r="71" spans="1:25" x14ac:dyDescent="0.2">
      <c r="A71" s="439" t="s">
        <v>93</v>
      </c>
      <c r="B71" s="439"/>
      <c r="C71" s="439"/>
      <c r="D71" s="439"/>
      <c r="E71" s="439"/>
      <c r="F71" s="439"/>
      <c r="G71" s="439"/>
      <c r="H71" s="439"/>
      <c r="I71" s="439"/>
      <c r="J71" s="439"/>
      <c r="K71" s="439"/>
      <c r="L71" s="439"/>
      <c r="M71" s="439"/>
      <c r="N71" s="439"/>
      <c r="O71" s="439"/>
      <c r="P71" s="439"/>
      <c r="Q71" s="439"/>
      <c r="R71" s="439"/>
      <c r="S71" s="439"/>
      <c r="T71" s="439"/>
    </row>
    <row r="72" spans="1:25" x14ac:dyDescent="0.2">
      <c r="A72" s="440"/>
      <c r="B72" s="440"/>
      <c r="C72" s="440"/>
      <c r="D72" s="440"/>
      <c r="E72" s="440"/>
      <c r="F72" s="440"/>
      <c r="G72" s="440"/>
      <c r="H72" s="440"/>
      <c r="I72" s="440"/>
      <c r="J72" s="440"/>
      <c r="K72" s="440"/>
      <c r="L72" s="440"/>
      <c r="M72" s="440"/>
      <c r="N72" s="440"/>
      <c r="O72" s="440"/>
      <c r="P72" s="440"/>
      <c r="Q72" s="440"/>
      <c r="R72" s="440"/>
      <c r="S72" s="440"/>
      <c r="T72" s="440"/>
    </row>
    <row r="73" spans="1:25" x14ac:dyDescent="0.2">
      <c r="A73" s="440"/>
      <c r="B73" s="440"/>
      <c r="C73" s="440"/>
      <c r="D73" s="440"/>
      <c r="E73" s="440"/>
      <c r="F73" s="440"/>
      <c r="G73" s="440"/>
      <c r="H73" s="440"/>
      <c r="I73" s="440"/>
      <c r="J73" s="440"/>
      <c r="K73" s="440"/>
      <c r="L73" s="440"/>
      <c r="M73" s="440"/>
      <c r="N73" s="440"/>
      <c r="O73" s="440"/>
      <c r="P73" s="440"/>
      <c r="Q73" s="440"/>
      <c r="R73" s="440"/>
      <c r="S73" s="440"/>
      <c r="T73" s="440"/>
    </row>
    <row r="74" spans="1:25" x14ac:dyDescent="0.2">
      <c r="A74" s="46"/>
      <c r="B74" s="46"/>
      <c r="C74" s="46"/>
      <c r="D74" s="46"/>
      <c r="E74" s="46"/>
      <c r="F74" s="46"/>
      <c r="G74" s="46"/>
      <c r="H74" s="46"/>
      <c r="I74" s="46"/>
      <c r="J74" s="46"/>
      <c r="K74" s="46"/>
      <c r="L74" s="46"/>
      <c r="M74" s="46"/>
      <c r="N74" s="46"/>
      <c r="O74" s="46"/>
      <c r="P74" s="46"/>
      <c r="Q74" s="46"/>
      <c r="R74" s="46"/>
      <c r="S74" s="46"/>
      <c r="T74" s="46"/>
    </row>
    <row r="75" spans="1:25" x14ac:dyDescent="0.2">
      <c r="A75" s="317" t="s">
        <v>43</v>
      </c>
      <c r="B75" s="318"/>
      <c r="C75" s="318"/>
      <c r="D75" s="318"/>
      <c r="E75" s="318"/>
      <c r="F75" s="318"/>
      <c r="G75" s="318"/>
      <c r="H75" s="318"/>
      <c r="I75" s="318"/>
      <c r="J75" s="318"/>
      <c r="K75" s="318"/>
      <c r="L75" s="318"/>
      <c r="M75" s="318"/>
      <c r="N75" s="318"/>
      <c r="O75" s="318"/>
      <c r="P75" s="318"/>
      <c r="Q75" s="318"/>
      <c r="R75" s="318"/>
      <c r="S75" s="318"/>
      <c r="T75" s="319"/>
    </row>
    <row r="76" spans="1:25" x14ac:dyDescent="0.2">
      <c r="A76" s="320"/>
      <c r="B76" s="158"/>
      <c r="C76" s="158"/>
      <c r="D76" s="158"/>
      <c r="E76" s="158"/>
      <c r="F76" s="158"/>
      <c r="G76" s="158"/>
      <c r="H76" s="158"/>
      <c r="I76" s="158"/>
      <c r="J76" s="158"/>
      <c r="K76" s="158"/>
      <c r="L76" s="158"/>
      <c r="M76" s="158"/>
      <c r="N76" s="158"/>
      <c r="O76" s="158"/>
      <c r="P76" s="158"/>
      <c r="Q76" s="158"/>
      <c r="R76" s="158"/>
      <c r="S76" s="158"/>
      <c r="T76" s="321"/>
    </row>
    <row r="77" spans="1:25" x14ac:dyDescent="0.2">
      <c r="A77" s="338" t="s">
        <v>28</v>
      </c>
      <c r="B77" s="317" t="s">
        <v>27</v>
      </c>
      <c r="C77" s="318"/>
      <c r="D77" s="318"/>
      <c r="E77" s="318"/>
      <c r="F77" s="318"/>
      <c r="G77" s="318"/>
      <c r="H77" s="318"/>
      <c r="I77" s="319"/>
      <c r="J77" s="234" t="s">
        <v>39</v>
      </c>
      <c r="K77" s="247" t="s">
        <v>25</v>
      </c>
      <c r="L77" s="248"/>
      <c r="M77" s="249"/>
      <c r="N77" s="247" t="s">
        <v>40</v>
      </c>
      <c r="O77" s="248"/>
      <c r="P77" s="249"/>
      <c r="Q77" s="247" t="s">
        <v>24</v>
      </c>
      <c r="R77" s="248"/>
      <c r="S77" s="249"/>
      <c r="T77" s="237" t="s">
        <v>23</v>
      </c>
    </row>
    <row r="78" spans="1:25" x14ac:dyDescent="0.2">
      <c r="A78" s="339"/>
      <c r="B78" s="320"/>
      <c r="C78" s="158"/>
      <c r="D78" s="158"/>
      <c r="E78" s="158"/>
      <c r="F78" s="158"/>
      <c r="G78" s="158"/>
      <c r="H78" s="158"/>
      <c r="I78" s="321"/>
      <c r="J78" s="235"/>
      <c r="K78" s="250"/>
      <c r="L78" s="251"/>
      <c r="M78" s="252"/>
      <c r="N78" s="250"/>
      <c r="O78" s="251"/>
      <c r="P78" s="252"/>
      <c r="Q78" s="250"/>
      <c r="R78" s="251"/>
      <c r="S78" s="252"/>
      <c r="T78" s="237"/>
    </row>
    <row r="79" spans="1:25" x14ac:dyDescent="0.2">
      <c r="A79" s="340"/>
      <c r="B79" s="322"/>
      <c r="C79" s="159"/>
      <c r="D79" s="159"/>
      <c r="E79" s="159"/>
      <c r="F79" s="159"/>
      <c r="G79" s="159"/>
      <c r="H79" s="159"/>
      <c r="I79" s="323"/>
      <c r="J79" s="236"/>
      <c r="K79" s="4" t="s">
        <v>29</v>
      </c>
      <c r="L79" s="4" t="s">
        <v>30</v>
      </c>
      <c r="M79" s="4" t="s">
        <v>31</v>
      </c>
      <c r="N79" s="4" t="s">
        <v>35</v>
      </c>
      <c r="O79" s="4" t="s">
        <v>7</v>
      </c>
      <c r="P79" s="4" t="s">
        <v>32</v>
      </c>
      <c r="Q79" s="4" t="s">
        <v>33</v>
      </c>
      <c r="R79" s="4" t="s">
        <v>29</v>
      </c>
      <c r="S79" s="4" t="s">
        <v>34</v>
      </c>
      <c r="T79" s="237"/>
    </row>
    <row r="80" spans="1:25" ht="19.7" customHeight="1" x14ac:dyDescent="0.2">
      <c r="A80" s="79" t="s">
        <v>243</v>
      </c>
      <c r="B80" s="341" t="s">
        <v>244</v>
      </c>
      <c r="C80" s="342"/>
      <c r="D80" s="342"/>
      <c r="E80" s="342"/>
      <c r="F80" s="342"/>
      <c r="G80" s="342"/>
      <c r="H80" s="342"/>
      <c r="I80" s="343"/>
      <c r="J80" s="80">
        <v>7</v>
      </c>
      <c r="K80" s="80">
        <v>2</v>
      </c>
      <c r="L80" s="80">
        <v>2</v>
      </c>
      <c r="M80" s="80">
        <v>0</v>
      </c>
      <c r="N80" s="8">
        <f t="shared" ref="N80" si="16">K80+L80+M80</f>
        <v>4</v>
      </c>
      <c r="O80" s="9">
        <f t="shared" ref="O80" si="17">P80-N80</f>
        <v>9</v>
      </c>
      <c r="P80" s="9">
        <f t="shared" ref="P80" si="18">ROUND(PRODUCT(J80,25)/14,0)</f>
        <v>13</v>
      </c>
      <c r="Q80" s="12" t="s">
        <v>33</v>
      </c>
      <c r="R80" s="6"/>
      <c r="S80" s="13"/>
      <c r="T80" s="6" t="s">
        <v>122</v>
      </c>
      <c r="U80" s="330" t="str">
        <f>IF(J86&gt;=30,"Corect","Sunt necesare cel puțin 30 de credite")</f>
        <v>Corect</v>
      </c>
      <c r="V80" s="331"/>
      <c r="W80" s="331"/>
    </row>
    <row r="81" spans="1:23" ht="19.7" customHeight="1" x14ac:dyDescent="0.2">
      <c r="A81" s="79" t="s">
        <v>245</v>
      </c>
      <c r="B81" s="341" t="s">
        <v>246</v>
      </c>
      <c r="C81" s="342"/>
      <c r="D81" s="342"/>
      <c r="E81" s="342"/>
      <c r="F81" s="342"/>
      <c r="G81" s="342"/>
      <c r="H81" s="342"/>
      <c r="I81" s="343"/>
      <c r="J81" s="80">
        <v>7</v>
      </c>
      <c r="K81" s="80">
        <v>2</v>
      </c>
      <c r="L81" s="80">
        <v>2</v>
      </c>
      <c r="M81" s="80">
        <v>0</v>
      </c>
      <c r="N81" s="8">
        <f t="shared" ref="N81:N85" si="19">K81+L81+M81</f>
        <v>4</v>
      </c>
      <c r="O81" s="9">
        <f t="shared" ref="O81:O85" si="20">P81-N81</f>
        <v>9</v>
      </c>
      <c r="P81" s="9">
        <f t="shared" ref="P81:P85" si="21">ROUND(PRODUCT(J81,25)/14,0)</f>
        <v>13</v>
      </c>
      <c r="Q81" s="12" t="s">
        <v>33</v>
      </c>
      <c r="R81" s="6"/>
      <c r="S81" s="13"/>
      <c r="T81" s="6" t="s">
        <v>122</v>
      </c>
    </row>
    <row r="82" spans="1:23" ht="19.7" customHeight="1" x14ac:dyDescent="0.2">
      <c r="A82" s="79" t="s">
        <v>247</v>
      </c>
      <c r="B82" s="341" t="s">
        <v>248</v>
      </c>
      <c r="C82" s="342"/>
      <c r="D82" s="342"/>
      <c r="E82" s="342"/>
      <c r="F82" s="342"/>
      <c r="G82" s="342"/>
      <c r="H82" s="342"/>
      <c r="I82" s="343"/>
      <c r="J82" s="80">
        <v>4</v>
      </c>
      <c r="K82" s="80">
        <v>2</v>
      </c>
      <c r="L82" s="80">
        <v>2</v>
      </c>
      <c r="M82" s="80">
        <v>2</v>
      </c>
      <c r="N82" s="8">
        <f t="shared" si="19"/>
        <v>6</v>
      </c>
      <c r="O82" s="9">
        <f t="shared" si="20"/>
        <v>1</v>
      </c>
      <c r="P82" s="9">
        <f t="shared" si="21"/>
        <v>7</v>
      </c>
      <c r="Q82" s="12" t="s">
        <v>33</v>
      </c>
      <c r="R82" s="6"/>
      <c r="S82" s="13"/>
      <c r="T82" s="6" t="s">
        <v>123</v>
      </c>
    </row>
    <row r="83" spans="1:23" ht="19.7" customHeight="1" x14ac:dyDescent="0.2">
      <c r="A83" s="79" t="s">
        <v>249</v>
      </c>
      <c r="B83" s="197" t="s">
        <v>250</v>
      </c>
      <c r="C83" s="198"/>
      <c r="D83" s="198"/>
      <c r="E83" s="198"/>
      <c r="F83" s="198"/>
      <c r="G83" s="198"/>
      <c r="H83" s="198"/>
      <c r="I83" s="199"/>
      <c r="J83" s="6">
        <v>4</v>
      </c>
      <c r="K83" s="6">
        <v>2</v>
      </c>
      <c r="L83" s="6">
        <v>2</v>
      </c>
      <c r="M83" s="6">
        <v>0</v>
      </c>
      <c r="N83" s="8">
        <f t="shared" si="19"/>
        <v>4</v>
      </c>
      <c r="O83" s="9">
        <f t="shared" si="20"/>
        <v>3</v>
      </c>
      <c r="P83" s="9">
        <f t="shared" si="21"/>
        <v>7</v>
      </c>
      <c r="Q83" s="12" t="s">
        <v>33</v>
      </c>
      <c r="R83" s="6"/>
      <c r="S83" s="13"/>
      <c r="T83" s="6" t="s">
        <v>123</v>
      </c>
    </row>
    <row r="84" spans="1:23" ht="19.7" customHeight="1" x14ac:dyDescent="0.2">
      <c r="A84" s="17" t="s">
        <v>249</v>
      </c>
      <c r="B84" s="197" t="s">
        <v>251</v>
      </c>
      <c r="C84" s="198"/>
      <c r="D84" s="198"/>
      <c r="E84" s="198"/>
      <c r="F84" s="198"/>
      <c r="G84" s="198"/>
      <c r="H84" s="198"/>
      <c r="I84" s="199"/>
      <c r="J84" s="6">
        <v>4</v>
      </c>
      <c r="K84" s="6">
        <v>2</v>
      </c>
      <c r="L84" s="6">
        <v>2</v>
      </c>
      <c r="M84" s="6">
        <v>0</v>
      </c>
      <c r="N84" s="8">
        <f t="shared" si="19"/>
        <v>4</v>
      </c>
      <c r="O84" s="9">
        <f t="shared" si="20"/>
        <v>3</v>
      </c>
      <c r="P84" s="9">
        <f t="shared" si="21"/>
        <v>7</v>
      </c>
      <c r="Q84" s="12" t="s">
        <v>33</v>
      </c>
      <c r="R84" s="6"/>
      <c r="S84" s="13"/>
      <c r="T84" s="6" t="s">
        <v>123</v>
      </c>
    </row>
    <row r="85" spans="1:23" ht="19.7" customHeight="1" x14ac:dyDescent="0.2">
      <c r="A85" s="17" t="s">
        <v>249</v>
      </c>
      <c r="B85" s="197" t="s">
        <v>252</v>
      </c>
      <c r="C85" s="198"/>
      <c r="D85" s="198"/>
      <c r="E85" s="198"/>
      <c r="F85" s="198"/>
      <c r="G85" s="198"/>
      <c r="H85" s="198"/>
      <c r="I85" s="199"/>
      <c r="J85" s="6">
        <v>4</v>
      </c>
      <c r="K85" s="6">
        <v>2</v>
      </c>
      <c r="L85" s="6">
        <v>2</v>
      </c>
      <c r="M85" s="6">
        <v>0</v>
      </c>
      <c r="N85" s="8">
        <f t="shared" si="19"/>
        <v>4</v>
      </c>
      <c r="O85" s="9">
        <f t="shared" si="20"/>
        <v>3</v>
      </c>
      <c r="P85" s="9">
        <f t="shared" si="21"/>
        <v>7</v>
      </c>
      <c r="Q85" s="12" t="s">
        <v>33</v>
      </c>
      <c r="R85" s="6"/>
      <c r="S85" s="13"/>
      <c r="T85" s="6" t="s">
        <v>123</v>
      </c>
    </row>
    <row r="86" spans="1:23" x14ac:dyDescent="0.2">
      <c r="A86" s="10" t="s">
        <v>26</v>
      </c>
      <c r="B86" s="324"/>
      <c r="C86" s="325"/>
      <c r="D86" s="325"/>
      <c r="E86" s="325"/>
      <c r="F86" s="325"/>
      <c r="G86" s="325"/>
      <c r="H86" s="325"/>
      <c r="I86" s="326"/>
      <c r="J86" s="10">
        <f t="shared" ref="J86:P86" si="22">SUM(J80:J85)</f>
        <v>30</v>
      </c>
      <c r="K86" s="10">
        <f t="shared" si="22"/>
        <v>12</v>
      </c>
      <c r="L86" s="10">
        <f t="shared" si="22"/>
        <v>12</v>
      </c>
      <c r="M86" s="10">
        <f t="shared" si="22"/>
        <v>2</v>
      </c>
      <c r="N86" s="10">
        <f t="shared" si="22"/>
        <v>26</v>
      </c>
      <c r="O86" s="10">
        <f t="shared" si="22"/>
        <v>28</v>
      </c>
      <c r="P86" s="10">
        <f t="shared" si="22"/>
        <v>54</v>
      </c>
      <c r="Q86" s="10">
        <f>COUNTIF(Q80:Q85,"E")</f>
        <v>6</v>
      </c>
      <c r="R86" s="10">
        <f>COUNTIF(R80:R85,"C")</f>
        <v>0</v>
      </c>
      <c r="S86" s="10">
        <f>COUNTIF(S80:S85,"VP")</f>
        <v>0</v>
      </c>
      <c r="T86" s="44">
        <f>COUNTA(T80:T85)</f>
        <v>6</v>
      </c>
      <c r="U86" s="245" t="str">
        <f>IF(Q86&gt;=SUM(R86:S86),"Corect","E trebuie să fie cel puțin egal cu C+VP")</f>
        <v>Corect</v>
      </c>
      <c r="V86" s="246"/>
      <c r="W86" s="246"/>
    </row>
    <row r="87" spans="1:23" x14ac:dyDescent="0.2">
      <c r="V87" s="63"/>
      <c r="W87" s="63"/>
    </row>
    <row r="89" spans="1:23" x14ac:dyDescent="0.2">
      <c r="A89" s="317" t="s">
        <v>44</v>
      </c>
      <c r="B89" s="318"/>
      <c r="C89" s="318"/>
      <c r="D89" s="318"/>
      <c r="E89" s="318"/>
      <c r="F89" s="318"/>
      <c r="G89" s="318"/>
      <c r="H89" s="318"/>
      <c r="I89" s="318"/>
      <c r="J89" s="318"/>
      <c r="K89" s="318"/>
      <c r="L89" s="318"/>
      <c r="M89" s="318"/>
      <c r="N89" s="318"/>
      <c r="O89" s="318"/>
      <c r="P89" s="318"/>
      <c r="Q89" s="318"/>
      <c r="R89" s="318"/>
      <c r="S89" s="318"/>
      <c r="T89" s="319"/>
    </row>
    <row r="90" spans="1:23" x14ac:dyDescent="0.2">
      <c r="A90" s="320"/>
      <c r="B90" s="158"/>
      <c r="C90" s="158"/>
      <c r="D90" s="158"/>
      <c r="E90" s="158"/>
      <c r="F90" s="158"/>
      <c r="G90" s="158"/>
      <c r="H90" s="158"/>
      <c r="I90" s="158"/>
      <c r="J90" s="158"/>
      <c r="K90" s="158"/>
      <c r="L90" s="158"/>
      <c r="M90" s="158"/>
      <c r="N90" s="158"/>
      <c r="O90" s="158"/>
      <c r="P90" s="158"/>
      <c r="Q90" s="158"/>
      <c r="R90" s="158"/>
      <c r="S90" s="158"/>
      <c r="T90" s="321"/>
    </row>
    <row r="91" spans="1:23" x14ac:dyDescent="0.2">
      <c r="A91" s="338" t="s">
        <v>28</v>
      </c>
      <c r="B91" s="317" t="s">
        <v>27</v>
      </c>
      <c r="C91" s="318"/>
      <c r="D91" s="318"/>
      <c r="E91" s="318"/>
      <c r="F91" s="318"/>
      <c r="G91" s="318"/>
      <c r="H91" s="318"/>
      <c r="I91" s="319"/>
      <c r="J91" s="234" t="s">
        <v>39</v>
      </c>
      <c r="K91" s="247" t="s">
        <v>25</v>
      </c>
      <c r="L91" s="248"/>
      <c r="M91" s="249"/>
      <c r="N91" s="247" t="s">
        <v>40</v>
      </c>
      <c r="O91" s="248"/>
      <c r="P91" s="249"/>
      <c r="Q91" s="237" t="s">
        <v>24</v>
      </c>
      <c r="R91" s="237"/>
      <c r="S91" s="237"/>
      <c r="T91" s="237" t="s">
        <v>23</v>
      </c>
    </row>
    <row r="92" spans="1:23" x14ac:dyDescent="0.2">
      <c r="A92" s="339"/>
      <c r="B92" s="320"/>
      <c r="C92" s="158"/>
      <c r="D92" s="158"/>
      <c r="E92" s="158"/>
      <c r="F92" s="158"/>
      <c r="G92" s="158"/>
      <c r="H92" s="158"/>
      <c r="I92" s="321"/>
      <c r="J92" s="235"/>
      <c r="K92" s="250"/>
      <c r="L92" s="251"/>
      <c r="M92" s="252"/>
      <c r="N92" s="250"/>
      <c r="O92" s="251"/>
      <c r="P92" s="252"/>
      <c r="Q92" s="237"/>
      <c r="R92" s="237"/>
      <c r="S92" s="237"/>
      <c r="T92" s="237"/>
    </row>
    <row r="93" spans="1:23" x14ac:dyDescent="0.2">
      <c r="A93" s="340"/>
      <c r="B93" s="322"/>
      <c r="C93" s="159"/>
      <c r="D93" s="159"/>
      <c r="E93" s="159"/>
      <c r="F93" s="159"/>
      <c r="G93" s="159"/>
      <c r="H93" s="159"/>
      <c r="I93" s="323"/>
      <c r="J93" s="236"/>
      <c r="K93" s="4" t="s">
        <v>29</v>
      </c>
      <c r="L93" s="4" t="s">
        <v>30</v>
      </c>
      <c r="M93" s="4" t="s">
        <v>31</v>
      </c>
      <c r="N93" s="4" t="s">
        <v>35</v>
      </c>
      <c r="O93" s="4" t="s">
        <v>7</v>
      </c>
      <c r="P93" s="4" t="s">
        <v>32</v>
      </c>
      <c r="Q93" s="4" t="s">
        <v>33</v>
      </c>
      <c r="R93" s="4" t="s">
        <v>29</v>
      </c>
      <c r="S93" s="4" t="s">
        <v>34</v>
      </c>
      <c r="T93" s="237"/>
    </row>
    <row r="94" spans="1:23" ht="19.7" customHeight="1" x14ac:dyDescent="0.2">
      <c r="A94" s="79" t="s">
        <v>253</v>
      </c>
      <c r="B94" s="341" t="s">
        <v>254</v>
      </c>
      <c r="C94" s="342"/>
      <c r="D94" s="342"/>
      <c r="E94" s="342"/>
      <c r="F94" s="342"/>
      <c r="G94" s="342"/>
      <c r="H94" s="342"/>
      <c r="I94" s="343"/>
      <c r="J94" s="80">
        <v>5</v>
      </c>
      <c r="K94" s="80">
        <v>2</v>
      </c>
      <c r="L94" s="80">
        <v>2</v>
      </c>
      <c r="M94" s="80">
        <v>0</v>
      </c>
      <c r="N94" s="8">
        <f>K94+L94+M94</f>
        <v>4</v>
      </c>
      <c r="O94" s="9">
        <f>P94-N94</f>
        <v>5</v>
      </c>
      <c r="P94" s="9">
        <f>ROUND(PRODUCT(J94,25)/14,0)</f>
        <v>9</v>
      </c>
      <c r="Q94" s="12" t="s">
        <v>33</v>
      </c>
      <c r="R94" s="6"/>
      <c r="S94" s="13"/>
      <c r="T94" s="6" t="s">
        <v>123</v>
      </c>
      <c r="U94" s="330" t="str">
        <f>IF(J100&gt;=30,"Corect","Sunt necesare cel puțin 30 de credite")</f>
        <v>Corect</v>
      </c>
      <c r="V94" s="331"/>
      <c r="W94" s="331"/>
    </row>
    <row r="95" spans="1:23" ht="19.7" customHeight="1" x14ac:dyDescent="0.2">
      <c r="A95" s="79" t="s">
        <v>255</v>
      </c>
      <c r="B95" s="341" t="s">
        <v>256</v>
      </c>
      <c r="C95" s="342"/>
      <c r="D95" s="342"/>
      <c r="E95" s="342"/>
      <c r="F95" s="342"/>
      <c r="G95" s="342"/>
      <c r="H95" s="342"/>
      <c r="I95" s="343"/>
      <c r="J95" s="80">
        <v>6</v>
      </c>
      <c r="K95" s="80">
        <v>2</v>
      </c>
      <c r="L95" s="80">
        <v>2</v>
      </c>
      <c r="M95" s="80">
        <v>0</v>
      </c>
      <c r="N95" s="8">
        <f t="shared" ref="N95:N99" si="23">K95+L95+M95</f>
        <v>4</v>
      </c>
      <c r="O95" s="9">
        <f t="shared" ref="O95:O99" si="24">P95-N95</f>
        <v>7</v>
      </c>
      <c r="P95" s="9">
        <f t="shared" ref="P95:P99" si="25">ROUND(PRODUCT(J95,25)/14,0)</f>
        <v>11</v>
      </c>
      <c r="Q95" s="12" t="s">
        <v>33</v>
      </c>
      <c r="R95" s="6"/>
      <c r="S95" s="13"/>
      <c r="T95" s="6" t="s">
        <v>123</v>
      </c>
    </row>
    <row r="96" spans="1:23" ht="19.7" customHeight="1" x14ac:dyDescent="0.2">
      <c r="A96" s="79" t="s">
        <v>257</v>
      </c>
      <c r="B96" s="379" t="s">
        <v>258</v>
      </c>
      <c r="C96" s="380"/>
      <c r="D96" s="380"/>
      <c r="E96" s="380"/>
      <c r="F96" s="380"/>
      <c r="G96" s="380"/>
      <c r="H96" s="380"/>
      <c r="I96" s="381"/>
      <c r="J96" s="80">
        <v>5</v>
      </c>
      <c r="K96" s="80">
        <v>2</v>
      </c>
      <c r="L96" s="80">
        <v>2</v>
      </c>
      <c r="M96" s="80">
        <v>0</v>
      </c>
      <c r="N96" s="8">
        <f t="shared" si="23"/>
        <v>4</v>
      </c>
      <c r="O96" s="9">
        <f t="shared" si="24"/>
        <v>5</v>
      </c>
      <c r="P96" s="9">
        <f t="shared" si="25"/>
        <v>9</v>
      </c>
      <c r="Q96" s="12" t="s">
        <v>33</v>
      </c>
      <c r="R96" s="6"/>
      <c r="S96" s="13"/>
      <c r="T96" s="6" t="s">
        <v>123</v>
      </c>
    </row>
    <row r="97" spans="1:23" ht="19.7" customHeight="1" x14ac:dyDescent="0.2">
      <c r="A97" s="79" t="s">
        <v>259</v>
      </c>
      <c r="B97" s="341" t="s">
        <v>260</v>
      </c>
      <c r="C97" s="342"/>
      <c r="D97" s="342"/>
      <c r="E97" s="342"/>
      <c r="F97" s="342"/>
      <c r="G97" s="342"/>
      <c r="H97" s="342"/>
      <c r="I97" s="343"/>
      <c r="J97" s="80">
        <v>4</v>
      </c>
      <c r="K97" s="80">
        <v>0</v>
      </c>
      <c r="L97" s="80">
        <v>0</v>
      </c>
      <c r="M97" s="80">
        <v>7</v>
      </c>
      <c r="N97" s="8">
        <f t="shared" si="23"/>
        <v>7</v>
      </c>
      <c r="O97" s="9">
        <f t="shared" si="24"/>
        <v>0</v>
      </c>
      <c r="P97" s="9">
        <f t="shared" si="25"/>
        <v>7</v>
      </c>
      <c r="Q97" s="12"/>
      <c r="R97" s="6" t="s">
        <v>29</v>
      </c>
      <c r="S97" s="13"/>
      <c r="T97" s="6" t="s">
        <v>123</v>
      </c>
    </row>
    <row r="98" spans="1:23" ht="19.7" customHeight="1" x14ac:dyDescent="0.2">
      <c r="A98" s="17" t="s">
        <v>261</v>
      </c>
      <c r="B98" s="197" t="s">
        <v>262</v>
      </c>
      <c r="C98" s="198"/>
      <c r="D98" s="198"/>
      <c r="E98" s="198"/>
      <c r="F98" s="198"/>
      <c r="G98" s="198"/>
      <c r="H98" s="198"/>
      <c r="I98" s="199"/>
      <c r="J98" s="80">
        <v>5</v>
      </c>
      <c r="K98" s="80">
        <v>2</v>
      </c>
      <c r="L98" s="80">
        <v>2</v>
      </c>
      <c r="M98" s="80">
        <v>0</v>
      </c>
      <c r="N98" s="8">
        <f t="shared" si="23"/>
        <v>4</v>
      </c>
      <c r="O98" s="9">
        <f t="shared" si="24"/>
        <v>5</v>
      </c>
      <c r="P98" s="9">
        <f t="shared" si="25"/>
        <v>9</v>
      </c>
      <c r="Q98" s="12" t="s">
        <v>33</v>
      </c>
      <c r="R98" s="6"/>
      <c r="S98" s="13"/>
      <c r="T98" s="6" t="s">
        <v>123</v>
      </c>
    </row>
    <row r="99" spans="1:23" ht="19.7" customHeight="1" x14ac:dyDescent="0.2">
      <c r="A99" s="17" t="s">
        <v>261</v>
      </c>
      <c r="B99" s="197" t="s">
        <v>263</v>
      </c>
      <c r="C99" s="198"/>
      <c r="D99" s="198"/>
      <c r="E99" s="198"/>
      <c r="F99" s="198"/>
      <c r="G99" s="198"/>
      <c r="H99" s="198"/>
      <c r="I99" s="199"/>
      <c r="J99" s="6">
        <v>5</v>
      </c>
      <c r="K99" s="6">
        <v>2</v>
      </c>
      <c r="L99" s="6">
        <v>2</v>
      </c>
      <c r="M99" s="6">
        <v>0</v>
      </c>
      <c r="N99" s="8">
        <f t="shared" si="23"/>
        <v>4</v>
      </c>
      <c r="O99" s="9">
        <f t="shared" si="24"/>
        <v>5</v>
      </c>
      <c r="P99" s="9">
        <f t="shared" si="25"/>
        <v>9</v>
      </c>
      <c r="Q99" s="12" t="s">
        <v>33</v>
      </c>
      <c r="R99" s="6"/>
      <c r="S99" s="13"/>
      <c r="T99" s="6" t="s">
        <v>123</v>
      </c>
    </row>
    <row r="100" spans="1:23" x14ac:dyDescent="0.2">
      <c r="A100" s="10" t="s">
        <v>26</v>
      </c>
      <c r="B100" s="324"/>
      <c r="C100" s="325"/>
      <c r="D100" s="325"/>
      <c r="E100" s="325"/>
      <c r="F100" s="325"/>
      <c r="G100" s="325"/>
      <c r="H100" s="325"/>
      <c r="I100" s="326"/>
      <c r="J100" s="10">
        <f t="shared" ref="J100:P100" si="26">SUM(J94:J99)</f>
        <v>30</v>
      </c>
      <c r="K100" s="10">
        <f t="shared" si="26"/>
        <v>10</v>
      </c>
      <c r="L100" s="10">
        <f t="shared" si="26"/>
        <v>10</v>
      </c>
      <c r="M100" s="10">
        <f t="shared" si="26"/>
        <v>7</v>
      </c>
      <c r="N100" s="10">
        <f t="shared" si="26"/>
        <v>27</v>
      </c>
      <c r="O100" s="10">
        <f t="shared" si="26"/>
        <v>27</v>
      </c>
      <c r="P100" s="10">
        <f t="shared" si="26"/>
        <v>54</v>
      </c>
      <c r="Q100" s="10">
        <f>COUNTIF(Q94:Q99,"E")</f>
        <v>5</v>
      </c>
      <c r="R100" s="10">
        <f>COUNTIF(R94:R99,"C")</f>
        <v>1</v>
      </c>
      <c r="S100" s="10">
        <f>COUNTIF(S94:S99,"VP")</f>
        <v>0</v>
      </c>
      <c r="T100" s="44">
        <f>COUNTA(T94:T99)</f>
        <v>6</v>
      </c>
      <c r="U100" s="245" t="str">
        <f>IF(Q100&gt;=SUM(R100:S100),"Corect","E trebuie să fie cel puțin egal cu C+VP")</f>
        <v>Corect</v>
      </c>
      <c r="V100" s="246"/>
      <c r="W100" s="246"/>
    </row>
    <row r="101" spans="1:23" x14ac:dyDescent="0.2">
      <c r="V101" s="63"/>
      <c r="W101" s="63"/>
    </row>
    <row r="102" spans="1:23" x14ac:dyDescent="0.2">
      <c r="B102" s="2"/>
      <c r="C102" s="2"/>
      <c r="D102" s="2"/>
      <c r="E102" s="2"/>
      <c r="F102" s="2"/>
      <c r="G102" s="2"/>
      <c r="M102" s="5"/>
      <c r="N102" s="5"/>
      <c r="O102" s="5"/>
      <c r="P102" s="5"/>
      <c r="Q102" s="5"/>
      <c r="R102" s="5"/>
      <c r="S102" s="5"/>
    </row>
    <row r="104" spans="1:23" x14ac:dyDescent="0.2">
      <c r="A104" s="317" t="s">
        <v>45</v>
      </c>
      <c r="B104" s="318"/>
      <c r="C104" s="318"/>
      <c r="D104" s="318"/>
      <c r="E104" s="318"/>
      <c r="F104" s="318"/>
      <c r="G104" s="318"/>
      <c r="H104" s="318"/>
      <c r="I104" s="318"/>
      <c r="J104" s="318"/>
      <c r="K104" s="318"/>
      <c r="L104" s="318"/>
      <c r="M104" s="318"/>
      <c r="N104" s="318"/>
      <c r="O104" s="318"/>
      <c r="P104" s="318"/>
      <c r="Q104" s="318"/>
      <c r="R104" s="318"/>
      <c r="S104" s="318"/>
      <c r="T104" s="319"/>
    </row>
    <row r="105" spans="1:23" x14ac:dyDescent="0.2">
      <c r="A105" s="320"/>
      <c r="B105" s="158"/>
      <c r="C105" s="158"/>
      <c r="D105" s="158"/>
      <c r="E105" s="158"/>
      <c r="F105" s="158"/>
      <c r="G105" s="158"/>
      <c r="H105" s="158"/>
      <c r="I105" s="158"/>
      <c r="J105" s="158"/>
      <c r="K105" s="158"/>
      <c r="L105" s="158"/>
      <c r="M105" s="158"/>
      <c r="N105" s="158"/>
      <c r="O105" s="158"/>
      <c r="P105" s="158"/>
      <c r="Q105" s="158"/>
      <c r="R105" s="158"/>
      <c r="S105" s="158"/>
      <c r="T105" s="321"/>
    </row>
    <row r="106" spans="1:23" x14ac:dyDescent="0.2">
      <c r="A106" s="338" t="s">
        <v>28</v>
      </c>
      <c r="B106" s="317" t="s">
        <v>27</v>
      </c>
      <c r="C106" s="318"/>
      <c r="D106" s="318"/>
      <c r="E106" s="318"/>
      <c r="F106" s="318"/>
      <c r="G106" s="318"/>
      <c r="H106" s="318"/>
      <c r="I106" s="319"/>
      <c r="J106" s="234" t="s">
        <v>39</v>
      </c>
      <c r="K106" s="247" t="s">
        <v>25</v>
      </c>
      <c r="L106" s="248"/>
      <c r="M106" s="249"/>
      <c r="N106" s="247" t="s">
        <v>40</v>
      </c>
      <c r="O106" s="248"/>
      <c r="P106" s="249"/>
      <c r="Q106" s="247" t="s">
        <v>24</v>
      </c>
      <c r="R106" s="248"/>
      <c r="S106" s="249"/>
      <c r="T106" s="237" t="s">
        <v>23</v>
      </c>
    </row>
    <row r="107" spans="1:23" x14ac:dyDescent="0.2">
      <c r="A107" s="339"/>
      <c r="B107" s="320"/>
      <c r="C107" s="158"/>
      <c r="D107" s="158"/>
      <c r="E107" s="158"/>
      <c r="F107" s="158"/>
      <c r="G107" s="158"/>
      <c r="H107" s="158"/>
      <c r="I107" s="321"/>
      <c r="J107" s="235"/>
      <c r="K107" s="250"/>
      <c r="L107" s="251"/>
      <c r="M107" s="252"/>
      <c r="N107" s="250"/>
      <c r="O107" s="251"/>
      <c r="P107" s="252"/>
      <c r="Q107" s="250"/>
      <c r="R107" s="251"/>
      <c r="S107" s="252"/>
      <c r="T107" s="237"/>
    </row>
    <row r="108" spans="1:23" x14ac:dyDescent="0.2">
      <c r="A108" s="340"/>
      <c r="B108" s="322"/>
      <c r="C108" s="159"/>
      <c r="D108" s="159"/>
      <c r="E108" s="159"/>
      <c r="F108" s="159"/>
      <c r="G108" s="159"/>
      <c r="H108" s="159"/>
      <c r="I108" s="323"/>
      <c r="J108" s="236"/>
      <c r="K108" s="4" t="s">
        <v>29</v>
      </c>
      <c r="L108" s="4" t="s">
        <v>30</v>
      </c>
      <c r="M108" s="4" t="s">
        <v>31</v>
      </c>
      <c r="N108" s="4" t="s">
        <v>35</v>
      </c>
      <c r="O108" s="4" t="s">
        <v>7</v>
      </c>
      <c r="P108" s="4" t="s">
        <v>32</v>
      </c>
      <c r="Q108" s="4" t="s">
        <v>33</v>
      </c>
      <c r="R108" s="4" t="s">
        <v>29</v>
      </c>
      <c r="S108" s="4" t="s">
        <v>34</v>
      </c>
      <c r="T108" s="237"/>
    </row>
    <row r="109" spans="1:23" ht="19.7" customHeight="1" x14ac:dyDescent="0.2">
      <c r="A109" s="79" t="s">
        <v>264</v>
      </c>
      <c r="B109" s="194" t="s">
        <v>265</v>
      </c>
      <c r="C109" s="195"/>
      <c r="D109" s="195"/>
      <c r="E109" s="195"/>
      <c r="F109" s="195"/>
      <c r="G109" s="195"/>
      <c r="H109" s="195"/>
      <c r="I109" s="196"/>
      <c r="J109" s="80">
        <v>5</v>
      </c>
      <c r="K109" s="80">
        <v>2</v>
      </c>
      <c r="L109" s="80">
        <v>2</v>
      </c>
      <c r="M109" s="80">
        <v>0</v>
      </c>
      <c r="N109" s="8">
        <f t="shared" ref="N109" si="27">K109+L109+M109</f>
        <v>4</v>
      </c>
      <c r="O109" s="9">
        <f t="shared" ref="O109" si="28">P109-N109</f>
        <v>5</v>
      </c>
      <c r="P109" s="9">
        <f t="shared" ref="P109" si="29">ROUND(PRODUCT(J109,25)/14,0)</f>
        <v>9</v>
      </c>
      <c r="Q109" s="12" t="s">
        <v>33</v>
      </c>
      <c r="R109" s="6"/>
      <c r="S109" s="13"/>
      <c r="T109" s="6" t="s">
        <v>123</v>
      </c>
      <c r="U109" s="330" t="str">
        <f>IF(J115&gt;=30,"Corect","Sunt necesare cel puțin 30 de credite")</f>
        <v>Corect</v>
      </c>
      <c r="V109" s="331"/>
      <c r="W109" s="331"/>
    </row>
    <row r="110" spans="1:23" ht="19.7" customHeight="1" x14ac:dyDescent="0.2">
      <c r="A110" s="79" t="s">
        <v>266</v>
      </c>
      <c r="B110" s="194" t="s">
        <v>267</v>
      </c>
      <c r="C110" s="195"/>
      <c r="D110" s="195"/>
      <c r="E110" s="195"/>
      <c r="F110" s="195"/>
      <c r="G110" s="195"/>
      <c r="H110" s="195"/>
      <c r="I110" s="196"/>
      <c r="J110" s="80">
        <v>5</v>
      </c>
      <c r="K110" s="80">
        <v>2</v>
      </c>
      <c r="L110" s="80">
        <v>2</v>
      </c>
      <c r="M110" s="80">
        <v>0</v>
      </c>
      <c r="N110" s="8">
        <f t="shared" ref="N110:N114" si="30">K110+L110+M110</f>
        <v>4</v>
      </c>
      <c r="O110" s="9">
        <f t="shared" ref="O110:O114" si="31">P110-N110</f>
        <v>5</v>
      </c>
      <c r="P110" s="9">
        <f t="shared" ref="P110:P114" si="32">ROUND(PRODUCT(J110,25)/14,0)</f>
        <v>9</v>
      </c>
      <c r="Q110" s="12" t="s">
        <v>33</v>
      </c>
      <c r="R110" s="6"/>
      <c r="S110" s="13"/>
      <c r="T110" s="6" t="s">
        <v>122</v>
      </c>
    </row>
    <row r="111" spans="1:23" ht="19.7" customHeight="1" x14ac:dyDescent="0.2">
      <c r="A111" s="79" t="s">
        <v>268</v>
      </c>
      <c r="B111" s="194" t="s">
        <v>269</v>
      </c>
      <c r="C111" s="195"/>
      <c r="D111" s="195"/>
      <c r="E111" s="195"/>
      <c r="F111" s="195"/>
      <c r="G111" s="195"/>
      <c r="H111" s="195"/>
      <c r="I111" s="196"/>
      <c r="J111" s="80">
        <v>7</v>
      </c>
      <c r="K111" s="80">
        <v>2</v>
      </c>
      <c r="L111" s="80">
        <v>2</v>
      </c>
      <c r="M111" s="80">
        <v>0</v>
      </c>
      <c r="N111" s="8">
        <f t="shared" si="30"/>
        <v>4</v>
      </c>
      <c r="O111" s="9">
        <f t="shared" si="31"/>
        <v>9</v>
      </c>
      <c r="P111" s="9">
        <f t="shared" si="32"/>
        <v>13</v>
      </c>
      <c r="Q111" s="12" t="s">
        <v>33</v>
      </c>
      <c r="R111" s="6"/>
      <c r="S111" s="13"/>
      <c r="T111" s="6" t="s">
        <v>122</v>
      </c>
    </row>
    <row r="112" spans="1:23" ht="19.7" customHeight="1" x14ac:dyDescent="0.2">
      <c r="A112" s="40" t="s">
        <v>270</v>
      </c>
      <c r="B112" s="357" t="s">
        <v>271</v>
      </c>
      <c r="C112" s="358"/>
      <c r="D112" s="358"/>
      <c r="E112" s="358"/>
      <c r="F112" s="358"/>
      <c r="G112" s="358"/>
      <c r="H112" s="358"/>
      <c r="I112" s="359"/>
      <c r="J112" s="80">
        <v>4</v>
      </c>
      <c r="K112" s="80">
        <v>2</v>
      </c>
      <c r="L112" s="80">
        <v>2</v>
      </c>
      <c r="M112" s="80">
        <v>0</v>
      </c>
      <c r="N112" s="8">
        <f t="shared" si="30"/>
        <v>4</v>
      </c>
      <c r="O112" s="9">
        <f t="shared" si="31"/>
        <v>3</v>
      </c>
      <c r="P112" s="9">
        <f t="shared" si="32"/>
        <v>7</v>
      </c>
      <c r="Q112" s="12" t="s">
        <v>33</v>
      </c>
      <c r="R112" s="6"/>
      <c r="S112" s="13"/>
      <c r="T112" s="6" t="s">
        <v>123</v>
      </c>
    </row>
    <row r="113" spans="1:23" ht="28.35" customHeight="1" x14ac:dyDescent="0.2">
      <c r="A113" s="79" t="s">
        <v>272</v>
      </c>
      <c r="B113" s="194" t="s">
        <v>273</v>
      </c>
      <c r="C113" s="195"/>
      <c r="D113" s="195"/>
      <c r="E113" s="195"/>
      <c r="F113" s="195"/>
      <c r="G113" s="195"/>
      <c r="H113" s="195"/>
      <c r="I113" s="196"/>
      <c r="J113" s="80">
        <v>5</v>
      </c>
      <c r="K113" s="80">
        <v>2</v>
      </c>
      <c r="L113" s="80">
        <v>2</v>
      </c>
      <c r="M113" s="80">
        <v>2</v>
      </c>
      <c r="N113" s="8">
        <f t="shared" si="30"/>
        <v>6</v>
      </c>
      <c r="O113" s="9">
        <f t="shared" si="31"/>
        <v>3</v>
      </c>
      <c r="P113" s="9">
        <f t="shared" si="32"/>
        <v>9</v>
      </c>
      <c r="Q113" s="12" t="s">
        <v>33</v>
      </c>
      <c r="R113" s="6"/>
      <c r="S113" s="13"/>
      <c r="T113" s="6" t="s">
        <v>123</v>
      </c>
    </row>
    <row r="114" spans="1:23" ht="19.7" customHeight="1" x14ac:dyDescent="0.2">
      <c r="A114" s="17" t="s">
        <v>274</v>
      </c>
      <c r="B114" s="197" t="s">
        <v>275</v>
      </c>
      <c r="C114" s="198"/>
      <c r="D114" s="198"/>
      <c r="E114" s="198"/>
      <c r="F114" s="198"/>
      <c r="G114" s="198"/>
      <c r="H114" s="198"/>
      <c r="I114" s="199"/>
      <c r="J114" s="6">
        <v>4</v>
      </c>
      <c r="K114" s="6">
        <v>2</v>
      </c>
      <c r="L114" s="6">
        <v>2</v>
      </c>
      <c r="M114" s="6">
        <v>0</v>
      </c>
      <c r="N114" s="8">
        <f t="shared" si="30"/>
        <v>4</v>
      </c>
      <c r="O114" s="9">
        <f t="shared" si="31"/>
        <v>3</v>
      </c>
      <c r="P114" s="9">
        <f t="shared" si="32"/>
        <v>7</v>
      </c>
      <c r="Q114" s="12" t="s">
        <v>33</v>
      </c>
      <c r="R114" s="6"/>
      <c r="S114" s="13"/>
      <c r="T114" s="6" t="s">
        <v>123</v>
      </c>
    </row>
    <row r="115" spans="1:23" x14ac:dyDescent="0.2">
      <c r="A115" s="10" t="s">
        <v>26</v>
      </c>
      <c r="B115" s="324"/>
      <c r="C115" s="325"/>
      <c r="D115" s="325"/>
      <c r="E115" s="325"/>
      <c r="F115" s="325"/>
      <c r="G115" s="325"/>
      <c r="H115" s="325"/>
      <c r="I115" s="326"/>
      <c r="J115" s="10">
        <f t="shared" ref="J115:P115" si="33">SUM(J109:J114)</f>
        <v>30</v>
      </c>
      <c r="K115" s="10">
        <f t="shared" si="33"/>
        <v>12</v>
      </c>
      <c r="L115" s="10">
        <f t="shared" si="33"/>
        <v>12</v>
      </c>
      <c r="M115" s="10">
        <f t="shared" si="33"/>
        <v>2</v>
      </c>
      <c r="N115" s="10">
        <f t="shared" si="33"/>
        <v>26</v>
      </c>
      <c r="O115" s="10">
        <f t="shared" si="33"/>
        <v>28</v>
      </c>
      <c r="P115" s="10">
        <f t="shared" si="33"/>
        <v>54</v>
      </c>
      <c r="Q115" s="10">
        <f>COUNTIF(Q109:Q114,"E")</f>
        <v>6</v>
      </c>
      <c r="R115" s="10">
        <f>COUNTIF(R109:R114,"C")</f>
        <v>0</v>
      </c>
      <c r="S115" s="10">
        <f>COUNTIF(S109:S114,"VP")</f>
        <v>0</v>
      </c>
      <c r="T115" s="44">
        <f>COUNTA(T109:T114)</f>
        <v>6</v>
      </c>
      <c r="U115" s="245" t="str">
        <f>IF(Q115&gt;=SUM(R115:S115),"Corect","E trebuie să fie cel puțin egal cu C+VP")</f>
        <v>Corect</v>
      </c>
      <c r="V115" s="246"/>
      <c r="W115" s="246"/>
    </row>
    <row r="116" spans="1:23" x14ac:dyDescent="0.2">
      <c r="A116" s="48"/>
      <c r="B116" s="48"/>
      <c r="C116" s="48"/>
      <c r="D116" s="48"/>
      <c r="E116" s="48"/>
      <c r="F116" s="48"/>
      <c r="G116" s="48"/>
      <c r="H116" s="48"/>
      <c r="I116" s="48"/>
      <c r="J116" s="48"/>
      <c r="K116" s="48"/>
      <c r="L116" s="48"/>
      <c r="M116" s="48"/>
      <c r="N116" s="48"/>
      <c r="O116" s="48"/>
      <c r="P116" s="48"/>
      <c r="Q116" s="48"/>
      <c r="R116" s="48"/>
      <c r="S116" s="48"/>
      <c r="T116" s="48"/>
      <c r="V116" s="63"/>
      <c r="W116" s="63"/>
    </row>
    <row r="117" spans="1:23" x14ac:dyDescent="0.2">
      <c r="A117" s="49"/>
      <c r="B117" s="49"/>
      <c r="C117" s="49"/>
      <c r="D117" s="49"/>
      <c r="E117" s="49"/>
      <c r="F117" s="49"/>
      <c r="G117" s="49"/>
      <c r="H117" s="49"/>
      <c r="I117" s="49"/>
      <c r="J117" s="49"/>
      <c r="K117" s="49"/>
      <c r="L117" s="49"/>
      <c r="M117" s="49"/>
      <c r="N117" s="49"/>
      <c r="O117" s="49"/>
      <c r="P117" s="49"/>
      <c r="Q117" s="49"/>
      <c r="R117" s="49"/>
      <c r="S117" s="49"/>
      <c r="T117" s="49"/>
    </row>
    <row r="118" spans="1:23" x14ac:dyDescent="0.2">
      <c r="A118" s="317" t="s">
        <v>46</v>
      </c>
      <c r="B118" s="318"/>
      <c r="C118" s="318"/>
      <c r="D118" s="318"/>
      <c r="E118" s="318"/>
      <c r="F118" s="318"/>
      <c r="G118" s="318"/>
      <c r="H118" s="318"/>
      <c r="I118" s="318"/>
      <c r="J118" s="318"/>
      <c r="K118" s="318"/>
      <c r="L118" s="318"/>
      <c r="M118" s="318"/>
      <c r="N118" s="318"/>
      <c r="O118" s="318"/>
      <c r="P118" s="318"/>
      <c r="Q118" s="318"/>
      <c r="R118" s="318"/>
      <c r="S118" s="318"/>
      <c r="T118" s="319"/>
    </row>
    <row r="119" spans="1:23" x14ac:dyDescent="0.2">
      <c r="A119" s="320"/>
      <c r="B119" s="158"/>
      <c r="C119" s="158"/>
      <c r="D119" s="158"/>
      <c r="E119" s="158"/>
      <c r="F119" s="158"/>
      <c r="G119" s="158"/>
      <c r="H119" s="158"/>
      <c r="I119" s="158"/>
      <c r="J119" s="158"/>
      <c r="K119" s="158"/>
      <c r="L119" s="158"/>
      <c r="M119" s="158"/>
      <c r="N119" s="158"/>
      <c r="O119" s="158"/>
      <c r="P119" s="158"/>
      <c r="Q119" s="158"/>
      <c r="R119" s="158"/>
      <c r="S119" s="158"/>
      <c r="T119" s="321"/>
    </row>
    <row r="120" spans="1:23" x14ac:dyDescent="0.2">
      <c r="A120" s="338" t="s">
        <v>28</v>
      </c>
      <c r="B120" s="317" t="s">
        <v>27</v>
      </c>
      <c r="C120" s="318"/>
      <c r="D120" s="318"/>
      <c r="E120" s="318"/>
      <c r="F120" s="318"/>
      <c r="G120" s="318"/>
      <c r="H120" s="318"/>
      <c r="I120" s="319"/>
      <c r="J120" s="234" t="s">
        <v>39</v>
      </c>
      <c r="K120" s="247" t="s">
        <v>25</v>
      </c>
      <c r="L120" s="248"/>
      <c r="M120" s="249"/>
      <c r="N120" s="247" t="s">
        <v>40</v>
      </c>
      <c r="O120" s="248"/>
      <c r="P120" s="249"/>
      <c r="Q120" s="237" t="s">
        <v>24</v>
      </c>
      <c r="R120" s="237"/>
      <c r="S120" s="237"/>
      <c r="T120" s="237" t="s">
        <v>23</v>
      </c>
    </row>
    <row r="121" spans="1:23" x14ac:dyDescent="0.2">
      <c r="A121" s="339"/>
      <c r="B121" s="320"/>
      <c r="C121" s="158"/>
      <c r="D121" s="158"/>
      <c r="E121" s="158"/>
      <c r="F121" s="158"/>
      <c r="G121" s="158"/>
      <c r="H121" s="158"/>
      <c r="I121" s="321"/>
      <c r="J121" s="235"/>
      <c r="K121" s="250"/>
      <c r="L121" s="251"/>
      <c r="M121" s="252"/>
      <c r="N121" s="250"/>
      <c r="O121" s="251"/>
      <c r="P121" s="252"/>
      <c r="Q121" s="237"/>
      <c r="R121" s="237"/>
      <c r="S121" s="237"/>
      <c r="T121" s="237"/>
    </row>
    <row r="122" spans="1:23" x14ac:dyDescent="0.2">
      <c r="A122" s="340"/>
      <c r="B122" s="322"/>
      <c r="C122" s="159"/>
      <c r="D122" s="159"/>
      <c r="E122" s="159"/>
      <c r="F122" s="159"/>
      <c r="G122" s="159"/>
      <c r="H122" s="159"/>
      <c r="I122" s="323"/>
      <c r="J122" s="236"/>
      <c r="K122" s="4" t="s">
        <v>29</v>
      </c>
      <c r="L122" s="4" t="s">
        <v>30</v>
      </c>
      <c r="M122" s="4" t="s">
        <v>31</v>
      </c>
      <c r="N122" s="4" t="s">
        <v>35</v>
      </c>
      <c r="O122" s="4" t="s">
        <v>7</v>
      </c>
      <c r="P122" s="4" t="s">
        <v>32</v>
      </c>
      <c r="Q122" s="4" t="s">
        <v>33</v>
      </c>
      <c r="R122" s="4" t="s">
        <v>29</v>
      </c>
      <c r="S122" s="4" t="s">
        <v>34</v>
      </c>
      <c r="T122" s="237"/>
    </row>
    <row r="123" spans="1:23" ht="28.35" customHeight="1" x14ac:dyDescent="0.2">
      <c r="A123" s="81" t="s">
        <v>276</v>
      </c>
      <c r="B123" s="194" t="s">
        <v>277</v>
      </c>
      <c r="C123" s="195"/>
      <c r="D123" s="195"/>
      <c r="E123" s="195"/>
      <c r="F123" s="195"/>
      <c r="G123" s="195"/>
      <c r="H123" s="195"/>
      <c r="I123" s="196"/>
      <c r="J123" s="6">
        <v>5</v>
      </c>
      <c r="K123" s="6">
        <v>2</v>
      </c>
      <c r="L123" s="6">
        <v>2</v>
      </c>
      <c r="M123" s="6">
        <v>0</v>
      </c>
      <c r="N123" s="8">
        <f>K123+L123+M123</f>
        <v>4</v>
      </c>
      <c r="O123" s="9">
        <f>P123-N123</f>
        <v>6</v>
      </c>
      <c r="P123" s="9">
        <f>ROUND(PRODUCT(J123,25)/12,0)</f>
        <v>10</v>
      </c>
      <c r="Q123" s="12" t="s">
        <v>33</v>
      </c>
      <c r="R123" s="6"/>
      <c r="S123" s="13"/>
      <c r="T123" s="6" t="s">
        <v>123</v>
      </c>
      <c r="U123" s="330" t="str">
        <f>IF(J129&gt;=30,"Corect","Sunt necesare cel puțin 30 de credite")</f>
        <v>Corect</v>
      </c>
      <c r="V123" s="331"/>
      <c r="W123" s="331"/>
    </row>
    <row r="124" spans="1:23" ht="19.7" customHeight="1" x14ac:dyDescent="0.2">
      <c r="A124" s="81" t="s">
        <v>278</v>
      </c>
      <c r="B124" s="194" t="s">
        <v>279</v>
      </c>
      <c r="C124" s="195"/>
      <c r="D124" s="195"/>
      <c r="E124" s="195"/>
      <c r="F124" s="195"/>
      <c r="G124" s="195"/>
      <c r="H124" s="195"/>
      <c r="I124" s="196"/>
      <c r="J124" s="6">
        <v>6</v>
      </c>
      <c r="K124" s="6">
        <v>2</v>
      </c>
      <c r="L124" s="6">
        <v>2</v>
      </c>
      <c r="M124" s="6">
        <v>0</v>
      </c>
      <c r="N124" s="8">
        <f t="shared" ref="N124:N128" si="34">K124+L124+M124</f>
        <v>4</v>
      </c>
      <c r="O124" s="9">
        <f t="shared" ref="O124:O128" si="35">P124-N124</f>
        <v>9</v>
      </c>
      <c r="P124" s="9">
        <f t="shared" ref="P124:P128" si="36">ROUND(PRODUCT(J124,25)/12,0)</f>
        <v>13</v>
      </c>
      <c r="Q124" s="12" t="s">
        <v>33</v>
      </c>
      <c r="R124" s="6"/>
      <c r="S124" s="13"/>
      <c r="T124" s="6" t="s">
        <v>122</v>
      </c>
    </row>
    <row r="125" spans="1:23" ht="19.7" customHeight="1" x14ac:dyDescent="0.2">
      <c r="A125" s="81" t="s">
        <v>280</v>
      </c>
      <c r="B125" s="194" t="s">
        <v>281</v>
      </c>
      <c r="C125" s="195"/>
      <c r="D125" s="195"/>
      <c r="E125" s="195"/>
      <c r="F125" s="195"/>
      <c r="G125" s="195"/>
      <c r="H125" s="195"/>
      <c r="I125" s="196"/>
      <c r="J125" s="6">
        <v>5</v>
      </c>
      <c r="K125" s="6">
        <v>2</v>
      </c>
      <c r="L125" s="6">
        <v>2</v>
      </c>
      <c r="M125" s="6">
        <v>0</v>
      </c>
      <c r="N125" s="8">
        <f t="shared" si="34"/>
        <v>4</v>
      </c>
      <c r="O125" s="9">
        <f t="shared" si="35"/>
        <v>6</v>
      </c>
      <c r="P125" s="9">
        <f t="shared" si="36"/>
        <v>10</v>
      </c>
      <c r="Q125" s="12" t="s">
        <v>33</v>
      </c>
      <c r="R125" s="6"/>
      <c r="S125" s="13"/>
      <c r="T125" s="6" t="s">
        <v>123</v>
      </c>
    </row>
    <row r="126" spans="1:23" ht="19.7" customHeight="1" x14ac:dyDescent="0.2">
      <c r="A126" s="79" t="s">
        <v>282</v>
      </c>
      <c r="B126" s="194" t="s">
        <v>283</v>
      </c>
      <c r="C126" s="195"/>
      <c r="D126" s="195"/>
      <c r="E126" s="195"/>
      <c r="F126" s="195"/>
      <c r="G126" s="195"/>
      <c r="H126" s="195"/>
      <c r="I126" s="196"/>
      <c r="J126" s="6">
        <v>5</v>
      </c>
      <c r="K126" s="6">
        <v>0</v>
      </c>
      <c r="L126" s="6">
        <v>0</v>
      </c>
      <c r="M126" s="6">
        <v>7</v>
      </c>
      <c r="N126" s="8">
        <f t="shared" si="34"/>
        <v>7</v>
      </c>
      <c r="O126" s="9">
        <f t="shared" si="35"/>
        <v>3</v>
      </c>
      <c r="P126" s="9">
        <f t="shared" si="36"/>
        <v>10</v>
      </c>
      <c r="Q126" s="12"/>
      <c r="R126" s="6" t="s">
        <v>29</v>
      </c>
      <c r="S126" s="13"/>
      <c r="T126" s="6" t="s">
        <v>123</v>
      </c>
    </row>
    <row r="127" spans="1:23" ht="19.7" customHeight="1" x14ac:dyDescent="0.2">
      <c r="A127" s="17" t="s">
        <v>284</v>
      </c>
      <c r="B127" s="194" t="s">
        <v>285</v>
      </c>
      <c r="C127" s="195"/>
      <c r="D127" s="195"/>
      <c r="E127" s="195"/>
      <c r="F127" s="195"/>
      <c r="G127" s="195"/>
      <c r="H127" s="195"/>
      <c r="I127" s="196"/>
      <c r="J127" s="6">
        <v>6</v>
      </c>
      <c r="K127" s="6">
        <v>2</v>
      </c>
      <c r="L127" s="6">
        <v>2</v>
      </c>
      <c r="M127" s="6">
        <v>0</v>
      </c>
      <c r="N127" s="8">
        <f t="shared" si="34"/>
        <v>4</v>
      </c>
      <c r="O127" s="9">
        <f t="shared" si="35"/>
        <v>9</v>
      </c>
      <c r="P127" s="9">
        <f t="shared" si="36"/>
        <v>13</v>
      </c>
      <c r="Q127" s="12" t="s">
        <v>33</v>
      </c>
      <c r="R127" s="6"/>
      <c r="S127" s="13"/>
      <c r="T127" s="6" t="s">
        <v>123</v>
      </c>
    </row>
    <row r="128" spans="1:23" ht="19.7" customHeight="1" x14ac:dyDescent="0.2">
      <c r="A128" s="79" t="s">
        <v>286</v>
      </c>
      <c r="B128" s="194" t="s">
        <v>287</v>
      </c>
      <c r="C128" s="195"/>
      <c r="D128" s="195"/>
      <c r="E128" s="195"/>
      <c r="F128" s="195"/>
      <c r="G128" s="195"/>
      <c r="H128" s="195"/>
      <c r="I128" s="196"/>
      <c r="J128" s="6">
        <v>3</v>
      </c>
      <c r="K128" s="6">
        <v>0</v>
      </c>
      <c r="L128" s="6">
        <v>0</v>
      </c>
      <c r="M128" s="6">
        <v>5</v>
      </c>
      <c r="N128" s="8">
        <f t="shared" si="34"/>
        <v>5</v>
      </c>
      <c r="O128" s="9">
        <f t="shared" si="35"/>
        <v>1</v>
      </c>
      <c r="P128" s="9">
        <f t="shared" si="36"/>
        <v>6</v>
      </c>
      <c r="Q128" s="12" t="s">
        <v>33</v>
      </c>
      <c r="R128" s="6"/>
      <c r="S128" s="13"/>
      <c r="T128" s="6" t="s">
        <v>123</v>
      </c>
    </row>
    <row r="129" spans="1:29" x14ac:dyDescent="0.2">
      <c r="A129" s="10" t="s">
        <v>26</v>
      </c>
      <c r="B129" s="324"/>
      <c r="C129" s="325"/>
      <c r="D129" s="325"/>
      <c r="E129" s="325"/>
      <c r="F129" s="325"/>
      <c r="G129" s="325"/>
      <c r="H129" s="325"/>
      <c r="I129" s="326"/>
      <c r="J129" s="10">
        <f t="shared" ref="J129:P129" si="37">SUM(J123:J128)</f>
        <v>30</v>
      </c>
      <c r="K129" s="10">
        <f t="shared" si="37"/>
        <v>8</v>
      </c>
      <c r="L129" s="10">
        <f t="shared" si="37"/>
        <v>8</v>
      </c>
      <c r="M129" s="10">
        <f t="shared" si="37"/>
        <v>12</v>
      </c>
      <c r="N129" s="10">
        <f t="shared" si="37"/>
        <v>28</v>
      </c>
      <c r="O129" s="10">
        <f t="shared" si="37"/>
        <v>34</v>
      </c>
      <c r="P129" s="10">
        <f t="shared" si="37"/>
        <v>62</v>
      </c>
      <c r="Q129" s="10">
        <f>COUNTIF(Q123:Q128,"E")</f>
        <v>5</v>
      </c>
      <c r="R129" s="10">
        <f>COUNTIF(R123:R128,"C")</f>
        <v>1</v>
      </c>
      <c r="S129" s="10">
        <f>COUNTIF(S123:S128,"VP")</f>
        <v>0</v>
      </c>
      <c r="T129" s="44">
        <f>COUNTA(T123:T128)</f>
        <v>6</v>
      </c>
      <c r="U129" s="245" t="str">
        <f>IF(Q129&gt;=SUM(R129:S129),"Corect","E trebuie să fie cel puțin egal cu C+VP")</f>
        <v>Corect</v>
      </c>
      <c r="V129" s="246"/>
      <c r="W129" s="246"/>
    </row>
    <row r="130" spans="1:29" x14ac:dyDescent="0.2">
      <c r="V130" s="63"/>
      <c r="W130" s="63"/>
    </row>
    <row r="131" spans="1:29" x14ac:dyDescent="0.2">
      <c r="B131" s="2"/>
      <c r="C131" s="2"/>
      <c r="D131" s="2"/>
      <c r="E131" s="2"/>
      <c r="F131" s="2"/>
      <c r="G131" s="2"/>
      <c r="M131" s="5"/>
      <c r="N131" s="5"/>
      <c r="O131" s="5"/>
      <c r="P131" s="5"/>
      <c r="Q131" s="5"/>
      <c r="R131" s="5"/>
      <c r="S131" s="5"/>
    </row>
    <row r="132" spans="1:29" x14ac:dyDescent="0.2">
      <c r="B132" s="5"/>
      <c r="C132" s="5"/>
      <c r="D132" s="5"/>
      <c r="E132" s="5"/>
      <c r="F132" s="5"/>
      <c r="G132" s="5"/>
      <c r="M132" s="5"/>
      <c r="N132" s="5"/>
      <c r="O132" s="5"/>
      <c r="P132" s="5"/>
      <c r="Q132" s="5"/>
      <c r="R132" s="5"/>
      <c r="S132" s="5"/>
    </row>
    <row r="133" spans="1:29" ht="12.75" customHeight="1" x14ac:dyDescent="0.2">
      <c r="A133" s="317" t="s">
        <v>180</v>
      </c>
      <c r="B133" s="318"/>
      <c r="C133" s="318"/>
      <c r="D133" s="318"/>
      <c r="E133" s="318"/>
      <c r="F133" s="318"/>
      <c r="G133" s="318"/>
      <c r="H133" s="318"/>
      <c r="I133" s="318"/>
      <c r="J133" s="318"/>
      <c r="K133" s="318"/>
      <c r="L133" s="318"/>
      <c r="M133" s="318"/>
      <c r="N133" s="318"/>
      <c r="O133" s="318"/>
      <c r="P133" s="318"/>
      <c r="Q133" s="318"/>
      <c r="R133" s="318"/>
      <c r="S133" s="318"/>
      <c r="T133" s="319"/>
      <c r="U133" s="200" t="s">
        <v>189</v>
      </c>
      <c r="V133" s="201"/>
      <c r="W133" s="201"/>
      <c r="X133" s="201"/>
      <c r="Y133" s="201"/>
      <c r="Z133" s="201"/>
      <c r="AA133" s="201"/>
      <c r="AB133" s="201"/>
      <c r="AC133" s="31"/>
    </row>
    <row r="134" spans="1:29" x14ac:dyDescent="0.2">
      <c r="A134" s="322"/>
      <c r="B134" s="159"/>
      <c r="C134" s="159"/>
      <c r="D134" s="159"/>
      <c r="E134" s="159"/>
      <c r="F134" s="159"/>
      <c r="G134" s="159"/>
      <c r="H134" s="159"/>
      <c r="I134" s="159"/>
      <c r="J134" s="159"/>
      <c r="K134" s="159"/>
      <c r="L134" s="159"/>
      <c r="M134" s="159"/>
      <c r="N134" s="159"/>
      <c r="O134" s="159"/>
      <c r="P134" s="159"/>
      <c r="Q134" s="159"/>
      <c r="R134" s="159"/>
      <c r="S134" s="159"/>
      <c r="T134" s="323"/>
      <c r="U134" s="200"/>
      <c r="V134" s="201"/>
      <c r="W134" s="201"/>
      <c r="X134" s="201"/>
      <c r="Y134" s="201"/>
      <c r="Z134" s="201"/>
      <c r="AA134" s="201"/>
      <c r="AB134" s="201"/>
      <c r="AC134" s="31"/>
    </row>
    <row r="135" spans="1:29" ht="12.75" customHeight="1" x14ac:dyDescent="0.2">
      <c r="A135" s="346" t="s">
        <v>28</v>
      </c>
      <c r="B135" s="317" t="s">
        <v>27</v>
      </c>
      <c r="C135" s="318"/>
      <c r="D135" s="318"/>
      <c r="E135" s="318"/>
      <c r="F135" s="318"/>
      <c r="G135" s="318"/>
      <c r="H135" s="318"/>
      <c r="I135" s="319"/>
      <c r="J135" s="237" t="s">
        <v>39</v>
      </c>
      <c r="K135" s="247" t="s">
        <v>25</v>
      </c>
      <c r="L135" s="248"/>
      <c r="M135" s="249"/>
      <c r="N135" s="247" t="s">
        <v>40</v>
      </c>
      <c r="O135" s="248"/>
      <c r="P135" s="249"/>
      <c r="Q135" s="247" t="s">
        <v>24</v>
      </c>
      <c r="R135" s="248"/>
      <c r="S135" s="249"/>
      <c r="T135" s="237" t="s">
        <v>23</v>
      </c>
      <c r="U135" s="31"/>
      <c r="V135" s="31"/>
      <c r="W135" s="31"/>
      <c r="X135" s="31"/>
      <c r="Y135" s="31"/>
      <c r="Z135" s="31"/>
      <c r="AA135" s="31"/>
      <c r="AB135" s="31"/>
      <c r="AC135" s="31"/>
    </row>
    <row r="136" spans="1:29" x14ac:dyDescent="0.2">
      <c r="A136" s="346"/>
      <c r="B136" s="320"/>
      <c r="C136" s="158"/>
      <c r="D136" s="158"/>
      <c r="E136" s="158"/>
      <c r="F136" s="158"/>
      <c r="G136" s="158"/>
      <c r="H136" s="158"/>
      <c r="I136" s="321"/>
      <c r="J136" s="237"/>
      <c r="K136" s="250"/>
      <c r="L136" s="251"/>
      <c r="M136" s="252"/>
      <c r="N136" s="250"/>
      <c r="O136" s="251"/>
      <c r="P136" s="252"/>
      <c r="Q136" s="250"/>
      <c r="R136" s="251"/>
      <c r="S136" s="252"/>
      <c r="T136" s="237"/>
      <c r="U136" s="377" t="s">
        <v>179</v>
      </c>
      <c r="V136" s="377"/>
      <c r="W136" s="377"/>
      <c r="X136" s="377"/>
      <c r="Y136" s="377"/>
      <c r="Z136" s="377"/>
      <c r="AA136" s="377"/>
      <c r="AB136" s="377"/>
      <c r="AC136" s="31"/>
    </row>
    <row r="137" spans="1:29" ht="12.75" customHeight="1" x14ac:dyDescent="0.2">
      <c r="A137" s="346"/>
      <c r="B137" s="322"/>
      <c r="C137" s="159"/>
      <c r="D137" s="159"/>
      <c r="E137" s="159"/>
      <c r="F137" s="159"/>
      <c r="G137" s="159"/>
      <c r="H137" s="159"/>
      <c r="I137" s="323"/>
      <c r="J137" s="237"/>
      <c r="K137" s="4" t="s">
        <v>29</v>
      </c>
      <c r="L137" s="4" t="s">
        <v>30</v>
      </c>
      <c r="M137" s="4" t="s">
        <v>31</v>
      </c>
      <c r="N137" s="4" t="s">
        <v>35</v>
      </c>
      <c r="O137" s="4" t="s">
        <v>7</v>
      </c>
      <c r="P137" s="4" t="s">
        <v>32</v>
      </c>
      <c r="Q137" s="4" t="s">
        <v>33</v>
      </c>
      <c r="R137" s="4" t="s">
        <v>29</v>
      </c>
      <c r="S137" s="4" t="s">
        <v>34</v>
      </c>
      <c r="T137" s="237"/>
      <c r="U137" s="377"/>
      <c r="V137" s="377"/>
      <c r="W137" s="377"/>
      <c r="X137" s="377"/>
      <c r="Y137" s="377"/>
      <c r="Z137" s="377"/>
      <c r="AA137" s="377"/>
      <c r="AB137" s="377"/>
      <c r="AC137" s="31"/>
    </row>
    <row r="138" spans="1:29" x14ac:dyDescent="0.2">
      <c r="A138" s="88" t="s">
        <v>229</v>
      </c>
      <c r="B138" s="346" t="s">
        <v>316</v>
      </c>
      <c r="C138" s="346"/>
      <c r="D138" s="346"/>
      <c r="E138" s="346"/>
      <c r="F138" s="346"/>
      <c r="G138" s="346"/>
      <c r="H138" s="346"/>
      <c r="I138" s="346"/>
      <c r="J138" s="346"/>
      <c r="K138" s="346"/>
      <c r="L138" s="346"/>
      <c r="M138" s="346"/>
      <c r="N138" s="346"/>
      <c r="O138" s="346"/>
      <c r="P138" s="346"/>
      <c r="Q138" s="346"/>
      <c r="R138" s="346"/>
      <c r="S138" s="346"/>
      <c r="T138" s="346"/>
      <c r="U138" s="328" t="s">
        <v>135</v>
      </c>
      <c r="V138" s="327" t="s">
        <v>136</v>
      </c>
      <c r="W138" s="327"/>
      <c r="X138" s="327"/>
      <c r="Y138" s="327"/>
      <c r="Z138" s="327"/>
      <c r="AA138" s="479" t="s">
        <v>181</v>
      </c>
      <c r="AB138" s="479"/>
      <c r="AC138" s="31"/>
    </row>
    <row r="139" spans="1:29" ht="19.7" customHeight="1" x14ac:dyDescent="0.2">
      <c r="A139" s="40" t="s">
        <v>288</v>
      </c>
      <c r="B139" s="194" t="s">
        <v>289</v>
      </c>
      <c r="C139" s="195"/>
      <c r="D139" s="195"/>
      <c r="E139" s="195"/>
      <c r="F139" s="195"/>
      <c r="G139" s="195"/>
      <c r="H139" s="195"/>
      <c r="I139" s="196"/>
      <c r="J139" s="80">
        <v>4</v>
      </c>
      <c r="K139" s="80">
        <v>2</v>
      </c>
      <c r="L139" s="80">
        <v>2</v>
      </c>
      <c r="M139" s="80">
        <v>0</v>
      </c>
      <c r="N139" s="8">
        <f t="shared" ref="N139:N140" si="38">K139+L139+M139</f>
        <v>4</v>
      </c>
      <c r="O139" s="9">
        <f t="shared" ref="O139:O140" si="39">P139-N139</f>
        <v>3</v>
      </c>
      <c r="P139" s="9">
        <f t="shared" ref="P139:P140" si="40">ROUND(PRODUCT(J139,25)/14,0)</f>
        <v>7</v>
      </c>
      <c r="Q139" s="12" t="s">
        <v>33</v>
      </c>
      <c r="R139" s="6"/>
      <c r="S139" s="13"/>
      <c r="T139" s="6" t="s">
        <v>123</v>
      </c>
      <c r="U139" s="328"/>
      <c r="V139" s="327"/>
      <c r="W139" s="327"/>
      <c r="X139" s="327"/>
      <c r="Y139" s="327"/>
      <c r="Z139" s="327"/>
      <c r="AA139" s="479"/>
      <c r="AB139" s="479"/>
      <c r="AC139" s="31"/>
    </row>
    <row r="140" spans="1:29" ht="28.35" customHeight="1" x14ac:dyDescent="0.2">
      <c r="A140" s="40" t="s">
        <v>290</v>
      </c>
      <c r="B140" s="194" t="s">
        <v>291</v>
      </c>
      <c r="C140" s="195"/>
      <c r="D140" s="195"/>
      <c r="E140" s="195"/>
      <c r="F140" s="195"/>
      <c r="G140" s="195"/>
      <c r="H140" s="195"/>
      <c r="I140" s="196"/>
      <c r="J140" s="80">
        <v>4</v>
      </c>
      <c r="K140" s="80">
        <v>2</v>
      </c>
      <c r="L140" s="80">
        <v>2</v>
      </c>
      <c r="M140" s="80">
        <v>0</v>
      </c>
      <c r="N140" s="8">
        <f t="shared" si="38"/>
        <v>4</v>
      </c>
      <c r="O140" s="9">
        <f t="shared" si="39"/>
        <v>3</v>
      </c>
      <c r="P140" s="9">
        <f t="shared" si="40"/>
        <v>7</v>
      </c>
      <c r="Q140" s="12" t="s">
        <v>33</v>
      </c>
      <c r="R140" s="6"/>
      <c r="S140" s="13"/>
      <c r="T140" s="6" t="s">
        <v>123</v>
      </c>
      <c r="U140" s="83" t="s">
        <v>103</v>
      </c>
      <c r="V140" s="329" t="s">
        <v>182</v>
      </c>
      <c r="W140" s="329"/>
      <c r="X140" s="329"/>
      <c r="Y140" s="329"/>
      <c r="Z140" s="329"/>
      <c r="AA140" s="474">
        <v>0.05</v>
      </c>
      <c r="AB140" s="226"/>
      <c r="AC140" s="31"/>
    </row>
    <row r="141" spans="1:29" x14ac:dyDescent="0.2">
      <c r="A141" s="42" t="s">
        <v>241</v>
      </c>
      <c r="B141" s="202" t="s">
        <v>317</v>
      </c>
      <c r="C141" s="202"/>
      <c r="D141" s="202"/>
      <c r="E141" s="202"/>
      <c r="F141" s="202"/>
      <c r="G141" s="202"/>
      <c r="H141" s="202"/>
      <c r="I141" s="202"/>
      <c r="J141" s="202"/>
      <c r="K141" s="202"/>
      <c r="L141" s="202"/>
      <c r="M141" s="202"/>
      <c r="N141" s="202"/>
      <c r="O141" s="202"/>
      <c r="P141" s="202"/>
      <c r="Q141" s="202"/>
      <c r="R141" s="202"/>
      <c r="S141" s="202"/>
      <c r="T141" s="202"/>
      <c r="U141" s="328" t="s">
        <v>104</v>
      </c>
      <c r="V141" s="329" t="s">
        <v>188</v>
      </c>
      <c r="W141" s="329"/>
      <c r="X141" s="329"/>
      <c r="Y141" s="329"/>
      <c r="Z141" s="329"/>
      <c r="AA141" s="474">
        <v>0.1</v>
      </c>
      <c r="AB141" s="474"/>
      <c r="AC141" s="31"/>
    </row>
    <row r="142" spans="1:29" ht="28.35" customHeight="1" x14ac:dyDescent="0.2">
      <c r="A142" s="40" t="s">
        <v>682</v>
      </c>
      <c r="B142" s="194" t="s">
        <v>292</v>
      </c>
      <c r="C142" s="195"/>
      <c r="D142" s="195"/>
      <c r="E142" s="195"/>
      <c r="F142" s="195"/>
      <c r="G142" s="195"/>
      <c r="H142" s="195"/>
      <c r="I142" s="196"/>
      <c r="J142" s="80">
        <v>4</v>
      </c>
      <c r="K142" s="80">
        <v>2</v>
      </c>
      <c r="L142" s="80">
        <v>1</v>
      </c>
      <c r="M142" s="80">
        <v>0</v>
      </c>
      <c r="N142" s="8">
        <f t="shared" ref="N142:N143" si="41">K142+L142+M142</f>
        <v>3</v>
      </c>
      <c r="O142" s="9">
        <f t="shared" ref="O142:O143" si="42">P142-N142</f>
        <v>4</v>
      </c>
      <c r="P142" s="9">
        <f t="shared" ref="P142:P143" si="43">ROUND(PRODUCT(J142,25)/14,0)</f>
        <v>7</v>
      </c>
      <c r="Q142" s="12" t="s">
        <v>33</v>
      </c>
      <c r="R142" s="6"/>
      <c r="S142" s="13"/>
      <c r="T142" s="6" t="s">
        <v>123</v>
      </c>
      <c r="U142" s="328"/>
      <c r="V142" s="329"/>
      <c r="W142" s="329"/>
      <c r="X142" s="329"/>
      <c r="Y142" s="329"/>
      <c r="Z142" s="329"/>
      <c r="AA142" s="474"/>
      <c r="AB142" s="474"/>
      <c r="AC142" s="31"/>
    </row>
    <row r="143" spans="1:29" ht="28.35" customHeight="1" x14ac:dyDescent="0.2">
      <c r="A143" s="82" t="s">
        <v>290</v>
      </c>
      <c r="B143" s="194" t="s">
        <v>291</v>
      </c>
      <c r="C143" s="195"/>
      <c r="D143" s="195"/>
      <c r="E143" s="195"/>
      <c r="F143" s="195"/>
      <c r="G143" s="195"/>
      <c r="H143" s="195"/>
      <c r="I143" s="196"/>
      <c r="J143" s="80">
        <v>4</v>
      </c>
      <c r="K143" s="80">
        <v>2</v>
      </c>
      <c r="L143" s="80">
        <v>1</v>
      </c>
      <c r="M143" s="80">
        <v>0</v>
      </c>
      <c r="N143" s="8">
        <f t="shared" si="41"/>
        <v>3</v>
      </c>
      <c r="O143" s="9">
        <f t="shared" si="42"/>
        <v>4</v>
      </c>
      <c r="P143" s="9">
        <f t="shared" si="43"/>
        <v>7</v>
      </c>
      <c r="Q143" s="12" t="s">
        <v>33</v>
      </c>
      <c r="R143" s="6"/>
      <c r="S143" s="13"/>
      <c r="T143" s="6" t="s">
        <v>123</v>
      </c>
      <c r="U143" s="328"/>
      <c r="V143" s="329"/>
      <c r="W143" s="329"/>
      <c r="X143" s="329"/>
      <c r="Y143" s="329"/>
      <c r="Z143" s="329"/>
      <c r="AA143" s="474"/>
      <c r="AB143" s="474"/>
      <c r="AC143" s="31"/>
    </row>
    <row r="144" spans="1:29" x14ac:dyDescent="0.2">
      <c r="A144" s="88" t="s">
        <v>249</v>
      </c>
      <c r="B144" s="202" t="s">
        <v>318</v>
      </c>
      <c r="C144" s="202"/>
      <c r="D144" s="202"/>
      <c r="E144" s="202"/>
      <c r="F144" s="202"/>
      <c r="G144" s="202"/>
      <c r="H144" s="202"/>
      <c r="I144" s="202"/>
      <c r="J144" s="202"/>
      <c r="K144" s="202"/>
      <c r="L144" s="202"/>
      <c r="M144" s="202"/>
      <c r="N144" s="202"/>
      <c r="O144" s="202"/>
      <c r="P144" s="202"/>
      <c r="Q144" s="202"/>
      <c r="R144" s="202"/>
      <c r="S144" s="202"/>
      <c r="T144" s="202"/>
      <c r="U144" s="83"/>
      <c r="V144" s="329"/>
      <c r="W144" s="329"/>
      <c r="X144" s="329"/>
      <c r="Y144" s="329"/>
      <c r="Z144" s="329"/>
      <c r="AA144" s="226"/>
      <c r="AB144" s="226"/>
      <c r="AC144" s="31"/>
    </row>
    <row r="145" spans="1:29" ht="28.35" customHeight="1" x14ac:dyDescent="0.2">
      <c r="A145" s="79" t="s">
        <v>293</v>
      </c>
      <c r="B145" s="194" t="s">
        <v>294</v>
      </c>
      <c r="C145" s="195"/>
      <c r="D145" s="195"/>
      <c r="E145" s="195"/>
      <c r="F145" s="195"/>
      <c r="G145" s="195"/>
      <c r="H145" s="195"/>
      <c r="I145" s="196"/>
      <c r="J145" s="6">
        <v>4</v>
      </c>
      <c r="K145" s="6">
        <v>2</v>
      </c>
      <c r="L145" s="6">
        <v>2</v>
      </c>
      <c r="M145" s="6">
        <v>0</v>
      </c>
      <c r="N145" s="8">
        <f t="shared" ref="N145:N149" si="44">K145+L145+M145</f>
        <v>4</v>
      </c>
      <c r="O145" s="9">
        <f t="shared" ref="O145:O149" si="45">P145-N145</f>
        <v>3</v>
      </c>
      <c r="P145" s="9">
        <f t="shared" ref="P145:P149" si="46">ROUND(PRODUCT(J145,25)/14,0)</f>
        <v>7</v>
      </c>
      <c r="Q145" s="12" t="s">
        <v>33</v>
      </c>
      <c r="R145" s="6"/>
      <c r="S145" s="13"/>
      <c r="T145" s="6" t="s">
        <v>123</v>
      </c>
      <c r="U145" s="328" t="s">
        <v>105</v>
      </c>
      <c r="V145" s="329" t="s">
        <v>187</v>
      </c>
      <c r="W145" s="329"/>
      <c r="X145" s="329"/>
      <c r="Y145" s="329"/>
      <c r="Z145" s="329"/>
      <c r="AA145" s="474">
        <v>0.2</v>
      </c>
      <c r="AB145" s="474"/>
    </row>
    <row r="146" spans="1:29" ht="19.7" customHeight="1" x14ac:dyDescent="0.2">
      <c r="A146" s="79" t="s">
        <v>295</v>
      </c>
      <c r="B146" s="194" t="s">
        <v>296</v>
      </c>
      <c r="C146" s="195"/>
      <c r="D146" s="195"/>
      <c r="E146" s="195"/>
      <c r="F146" s="195"/>
      <c r="G146" s="195"/>
      <c r="H146" s="195"/>
      <c r="I146" s="196"/>
      <c r="J146" s="6">
        <v>4</v>
      </c>
      <c r="K146" s="6">
        <v>2</v>
      </c>
      <c r="L146" s="6">
        <v>2</v>
      </c>
      <c r="M146" s="6">
        <v>0</v>
      </c>
      <c r="N146" s="8">
        <f t="shared" si="44"/>
        <v>4</v>
      </c>
      <c r="O146" s="9">
        <f t="shared" si="45"/>
        <v>3</v>
      </c>
      <c r="P146" s="9">
        <f t="shared" si="46"/>
        <v>7</v>
      </c>
      <c r="Q146" s="12" t="s">
        <v>33</v>
      </c>
      <c r="R146" s="6"/>
      <c r="S146" s="13"/>
      <c r="T146" s="6" t="s">
        <v>123</v>
      </c>
      <c r="U146" s="328"/>
      <c r="V146" s="329"/>
      <c r="W146" s="329"/>
      <c r="X146" s="329"/>
      <c r="Y146" s="329"/>
      <c r="Z146" s="329"/>
      <c r="AA146" s="474"/>
      <c r="AB146" s="474"/>
      <c r="AC146" s="31"/>
    </row>
    <row r="147" spans="1:29" ht="28.35" customHeight="1" x14ac:dyDescent="0.2">
      <c r="A147" s="79" t="s">
        <v>297</v>
      </c>
      <c r="B147" s="194" t="s">
        <v>298</v>
      </c>
      <c r="C147" s="195"/>
      <c r="D147" s="195"/>
      <c r="E147" s="195"/>
      <c r="F147" s="195"/>
      <c r="G147" s="195"/>
      <c r="H147" s="195"/>
      <c r="I147" s="196"/>
      <c r="J147" s="6">
        <v>4</v>
      </c>
      <c r="K147" s="6">
        <v>2</v>
      </c>
      <c r="L147" s="6">
        <v>2</v>
      </c>
      <c r="M147" s="6">
        <v>0</v>
      </c>
      <c r="N147" s="8">
        <f t="shared" si="44"/>
        <v>4</v>
      </c>
      <c r="O147" s="9">
        <f t="shared" si="45"/>
        <v>3</v>
      </c>
      <c r="P147" s="9">
        <f t="shared" si="46"/>
        <v>7</v>
      </c>
      <c r="Q147" s="12" t="s">
        <v>33</v>
      </c>
      <c r="R147" s="6"/>
      <c r="S147" s="13"/>
      <c r="T147" s="6" t="s">
        <v>123</v>
      </c>
      <c r="U147" s="328"/>
      <c r="V147" s="329"/>
      <c r="W147" s="329"/>
      <c r="X147" s="329"/>
      <c r="Y147" s="329"/>
      <c r="Z147" s="329"/>
      <c r="AA147" s="474"/>
      <c r="AB147" s="474"/>
    </row>
    <row r="148" spans="1:29" ht="19.7" customHeight="1" x14ac:dyDescent="0.2">
      <c r="A148" s="79" t="s">
        <v>299</v>
      </c>
      <c r="B148" s="194" t="s">
        <v>300</v>
      </c>
      <c r="C148" s="195"/>
      <c r="D148" s="195"/>
      <c r="E148" s="195"/>
      <c r="F148" s="195"/>
      <c r="G148" s="195"/>
      <c r="H148" s="195"/>
      <c r="I148" s="196"/>
      <c r="J148" s="6">
        <v>4</v>
      </c>
      <c r="K148" s="6">
        <v>2</v>
      </c>
      <c r="L148" s="6">
        <v>2</v>
      </c>
      <c r="M148" s="6">
        <v>0</v>
      </c>
      <c r="N148" s="8">
        <f t="shared" si="44"/>
        <v>4</v>
      </c>
      <c r="O148" s="9">
        <f t="shared" si="45"/>
        <v>3</v>
      </c>
      <c r="P148" s="9">
        <f t="shared" si="46"/>
        <v>7</v>
      </c>
      <c r="Q148" s="12" t="s">
        <v>33</v>
      </c>
      <c r="R148" s="6"/>
      <c r="S148" s="13"/>
      <c r="T148" s="6" t="s">
        <v>123</v>
      </c>
      <c r="U148" s="328"/>
      <c r="V148" s="329"/>
      <c r="W148" s="329"/>
      <c r="X148" s="329"/>
      <c r="Y148" s="329"/>
      <c r="Z148" s="329"/>
      <c r="AA148" s="474"/>
      <c r="AB148" s="474"/>
      <c r="AC148" s="31"/>
    </row>
    <row r="149" spans="1:29" ht="28.35" customHeight="1" x14ac:dyDescent="0.2">
      <c r="A149" s="82" t="s">
        <v>290</v>
      </c>
      <c r="B149" s="194" t="s">
        <v>291</v>
      </c>
      <c r="C149" s="195"/>
      <c r="D149" s="195"/>
      <c r="E149" s="195"/>
      <c r="F149" s="195"/>
      <c r="G149" s="195"/>
      <c r="H149" s="195"/>
      <c r="I149" s="196"/>
      <c r="J149" s="6">
        <v>4</v>
      </c>
      <c r="K149" s="6">
        <v>2</v>
      </c>
      <c r="L149" s="6">
        <v>2</v>
      </c>
      <c r="M149" s="6">
        <v>0</v>
      </c>
      <c r="N149" s="8">
        <f t="shared" si="44"/>
        <v>4</v>
      </c>
      <c r="O149" s="9">
        <f t="shared" si="45"/>
        <v>3</v>
      </c>
      <c r="P149" s="9">
        <f t="shared" si="46"/>
        <v>7</v>
      </c>
      <c r="Q149" s="12" t="s">
        <v>33</v>
      </c>
      <c r="R149" s="6"/>
      <c r="S149" s="13"/>
      <c r="T149" s="6" t="s">
        <v>123</v>
      </c>
      <c r="U149" s="328"/>
      <c r="V149" s="329"/>
      <c r="W149" s="329"/>
      <c r="X149" s="329"/>
      <c r="Y149" s="329"/>
      <c r="Z149" s="329"/>
      <c r="AA149" s="474"/>
      <c r="AB149" s="474"/>
      <c r="AC149" s="31"/>
    </row>
    <row r="150" spans="1:29" x14ac:dyDescent="0.2">
      <c r="A150" s="88" t="s">
        <v>261</v>
      </c>
      <c r="B150" s="202" t="s">
        <v>319</v>
      </c>
      <c r="C150" s="202"/>
      <c r="D150" s="202"/>
      <c r="E150" s="202"/>
      <c r="F150" s="202"/>
      <c r="G150" s="202"/>
      <c r="H150" s="202"/>
      <c r="I150" s="202"/>
      <c r="J150" s="202"/>
      <c r="K150" s="202"/>
      <c r="L150" s="202"/>
      <c r="M150" s="202"/>
      <c r="N150" s="202"/>
      <c r="O150" s="202"/>
      <c r="P150" s="202"/>
      <c r="Q150" s="202"/>
      <c r="R150" s="202"/>
      <c r="S150" s="202"/>
      <c r="T150" s="202"/>
      <c r="U150" s="31"/>
      <c r="V150" s="31"/>
      <c r="W150" s="31"/>
      <c r="X150" s="31"/>
      <c r="Y150" s="31"/>
      <c r="Z150" s="31"/>
      <c r="AA150" s="31"/>
      <c r="AB150" s="31"/>
      <c r="AC150" s="31"/>
    </row>
    <row r="151" spans="1:29" ht="28.35" customHeight="1" x14ac:dyDescent="0.2">
      <c r="A151" s="79" t="s">
        <v>301</v>
      </c>
      <c r="B151" s="203" t="s">
        <v>302</v>
      </c>
      <c r="C151" s="204"/>
      <c r="D151" s="204"/>
      <c r="E151" s="204"/>
      <c r="F151" s="204"/>
      <c r="G151" s="204"/>
      <c r="H151" s="204"/>
      <c r="I151" s="205"/>
      <c r="J151" s="80">
        <v>5</v>
      </c>
      <c r="K151" s="80">
        <v>2</v>
      </c>
      <c r="L151" s="80">
        <v>2</v>
      </c>
      <c r="M151" s="80">
        <v>0</v>
      </c>
      <c r="N151" s="8">
        <f t="shared" ref="N151:N154" si="47">K151+L151+M151</f>
        <v>4</v>
      </c>
      <c r="O151" s="9">
        <f t="shared" ref="O151:O154" si="48">P151-N151</f>
        <v>5</v>
      </c>
      <c r="P151" s="9">
        <f t="shared" ref="P151:P154" si="49">ROUND(PRODUCT(J151,25)/14,0)</f>
        <v>9</v>
      </c>
      <c r="Q151" s="12" t="s">
        <v>33</v>
      </c>
      <c r="R151" s="6"/>
      <c r="S151" s="13"/>
      <c r="T151" s="6" t="s">
        <v>123</v>
      </c>
      <c r="U151" s="31"/>
      <c r="V151" s="31"/>
      <c r="W151" s="31"/>
      <c r="X151" s="31"/>
      <c r="Y151" s="31"/>
      <c r="Z151" s="31"/>
      <c r="AA151" s="31"/>
      <c r="AB151" s="31"/>
      <c r="AC151" s="31"/>
    </row>
    <row r="152" spans="1:29" ht="19.7" customHeight="1" x14ac:dyDescent="0.2">
      <c r="A152" s="82" t="s">
        <v>303</v>
      </c>
      <c r="B152" s="206" t="s">
        <v>304</v>
      </c>
      <c r="C152" s="207"/>
      <c r="D152" s="207"/>
      <c r="E152" s="207"/>
      <c r="F152" s="207"/>
      <c r="G152" s="207"/>
      <c r="H152" s="207"/>
      <c r="I152" s="208"/>
      <c r="J152" s="80">
        <v>5</v>
      </c>
      <c r="K152" s="80">
        <v>2</v>
      </c>
      <c r="L152" s="80">
        <v>2</v>
      </c>
      <c r="M152" s="80">
        <v>0</v>
      </c>
      <c r="N152" s="8">
        <f t="shared" si="47"/>
        <v>4</v>
      </c>
      <c r="O152" s="9">
        <f t="shared" si="48"/>
        <v>5</v>
      </c>
      <c r="P152" s="9">
        <f t="shared" si="49"/>
        <v>9</v>
      </c>
      <c r="Q152" s="12" t="s">
        <v>33</v>
      </c>
      <c r="R152" s="6"/>
      <c r="S152" s="13"/>
      <c r="T152" s="6" t="s">
        <v>123</v>
      </c>
      <c r="U152" s="31"/>
      <c r="V152" s="31"/>
      <c r="W152" s="31"/>
      <c r="X152" s="31"/>
      <c r="Y152" s="31"/>
      <c r="Z152" s="31"/>
      <c r="AA152" s="31"/>
      <c r="AB152" s="31"/>
      <c r="AC152" s="31"/>
    </row>
    <row r="153" spans="1:29" ht="42.6" customHeight="1" x14ac:dyDescent="0.2">
      <c r="A153" s="79" t="s">
        <v>305</v>
      </c>
      <c r="B153" s="206" t="s">
        <v>306</v>
      </c>
      <c r="C153" s="207"/>
      <c r="D153" s="207"/>
      <c r="E153" s="207"/>
      <c r="F153" s="207"/>
      <c r="G153" s="207"/>
      <c r="H153" s="207"/>
      <c r="I153" s="208"/>
      <c r="J153" s="80">
        <v>5</v>
      </c>
      <c r="K153" s="80">
        <v>2</v>
      </c>
      <c r="L153" s="80">
        <v>2</v>
      </c>
      <c r="M153" s="80">
        <v>0</v>
      </c>
      <c r="N153" s="8">
        <f t="shared" si="47"/>
        <v>4</v>
      </c>
      <c r="O153" s="9">
        <f t="shared" si="48"/>
        <v>5</v>
      </c>
      <c r="P153" s="9">
        <f t="shared" si="49"/>
        <v>9</v>
      </c>
      <c r="Q153" s="12" t="s">
        <v>33</v>
      </c>
      <c r="R153" s="6"/>
      <c r="S153" s="13"/>
      <c r="T153" s="6" t="s">
        <v>123</v>
      </c>
      <c r="U153" s="31"/>
      <c r="V153" s="31"/>
      <c r="W153" s="31"/>
      <c r="X153" s="31"/>
      <c r="Y153" s="31"/>
      <c r="Z153" s="31"/>
      <c r="AA153" s="31"/>
      <c r="AB153" s="31"/>
      <c r="AC153" s="31"/>
    </row>
    <row r="154" spans="1:29" ht="28.35" customHeight="1" x14ac:dyDescent="0.2">
      <c r="A154" s="82" t="s">
        <v>290</v>
      </c>
      <c r="B154" s="194" t="s">
        <v>291</v>
      </c>
      <c r="C154" s="195"/>
      <c r="D154" s="195"/>
      <c r="E154" s="195"/>
      <c r="F154" s="195"/>
      <c r="G154" s="195"/>
      <c r="H154" s="195"/>
      <c r="I154" s="196"/>
      <c r="J154" s="80">
        <v>5</v>
      </c>
      <c r="K154" s="80">
        <v>2</v>
      </c>
      <c r="L154" s="80">
        <v>2</v>
      </c>
      <c r="M154" s="80">
        <v>0</v>
      </c>
      <c r="N154" s="8">
        <f t="shared" si="47"/>
        <v>4</v>
      </c>
      <c r="O154" s="9">
        <f t="shared" si="48"/>
        <v>5</v>
      </c>
      <c r="P154" s="9">
        <f t="shared" si="49"/>
        <v>9</v>
      </c>
      <c r="Q154" s="12" t="s">
        <v>33</v>
      </c>
      <c r="R154" s="6"/>
      <c r="S154" s="13"/>
      <c r="T154" s="6" t="s">
        <v>123</v>
      </c>
      <c r="U154" s="31"/>
      <c r="V154" s="31"/>
      <c r="W154" s="31"/>
      <c r="X154" s="31"/>
      <c r="Y154" s="31"/>
      <c r="Z154" s="31"/>
      <c r="AA154" s="31"/>
      <c r="AB154" s="31"/>
      <c r="AC154" s="31"/>
    </row>
    <row r="155" spans="1:29" x14ac:dyDescent="0.2">
      <c r="A155" s="88" t="s">
        <v>274</v>
      </c>
      <c r="B155" s="202" t="s">
        <v>320</v>
      </c>
      <c r="C155" s="202"/>
      <c r="D155" s="202"/>
      <c r="E155" s="202"/>
      <c r="F155" s="202"/>
      <c r="G155" s="202"/>
      <c r="H155" s="202"/>
      <c r="I155" s="202"/>
      <c r="J155" s="202"/>
      <c r="K155" s="202"/>
      <c r="L155" s="202"/>
      <c r="M155" s="202"/>
      <c r="N155" s="202"/>
      <c r="O155" s="202"/>
      <c r="P155" s="202"/>
      <c r="Q155" s="202"/>
      <c r="R155" s="202"/>
      <c r="S155" s="202"/>
      <c r="T155" s="202"/>
      <c r="U155" s="31"/>
      <c r="V155" s="31"/>
      <c r="W155" s="31"/>
      <c r="X155" s="31"/>
      <c r="Y155" s="31"/>
      <c r="Z155" s="31"/>
      <c r="AA155" s="31"/>
      <c r="AB155" s="31"/>
      <c r="AC155" s="31"/>
    </row>
    <row r="156" spans="1:29" ht="28.35" customHeight="1" x14ac:dyDescent="0.2">
      <c r="A156" s="82" t="s">
        <v>307</v>
      </c>
      <c r="B156" s="194" t="s">
        <v>308</v>
      </c>
      <c r="C156" s="195"/>
      <c r="D156" s="195"/>
      <c r="E156" s="195"/>
      <c r="F156" s="195"/>
      <c r="G156" s="195"/>
      <c r="H156" s="195"/>
      <c r="I156" s="196"/>
      <c r="J156" s="6">
        <v>4</v>
      </c>
      <c r="K156" s="6">
        <v>2</v>
      </c>
      <c r="L156" s="6">
        <v>2</v>
      </c>
      <c r="M156" s="6">
        <v>0</v>
      </c>
      <c r="N156" s="8">
        <f t="shared" ref="N156:N158" si="50">K156+L156+M156</f>
        <v>4</v>
      </c>
      <c r="O156" s="9">
        <f t="shared" ref="O156:O158" si="51">P156-N156</f>
        <v>3</v>
      </c>
      <c r="P156" s="9">
        <f t="shared" ref="P156:P158" si="52">ROUND(PRODUCT(J156,25)/14,0)</f>
        <v>7</v>
      </c>
      <c r="Q156" s="12" t="s">
        <v>33</v>
      </c>
      <c r="R156" s="6"/>
      <c r="S156" s="13"/>
      <c r="T156" s="6" t="s">
        <v>123</v>
      </c>
      <c r="U156" s="31"/>
      <c r="V156" s="31"/>
      <c r="W156" s="31"/>
      <c r="X156" s="31"/>
      <c r="Y156" s="31"/>
      <c r="Z156" s="31"/>
      <c r="AA156" s="31"/>
      <c r="AB156" s="31"/>
      <c r="AC156" s="31"/>
    </row>
    <row r="157" spans="1:29" ht="42.6" customHeight="1" x14ac:dyDescent="0.2">
      <c r="A157" s="79" t="s">
        <v>309</v>
      </c>
      <c r="B157" s="203" t="s">
        <v>310</v>
      </c>
      <c r="C157" s="204"/>
      <c r="D157" s="204"/>
      <c r="E157" s="204"/>
      <c r="F157" s="204"/>
      <c r="G157" s="204"/>
      <c r="H157" s="204"/>
      <c r="I157" s="205"/>
      <c r="J157" s="6">
        <v>4</v>
      </c>
      <c r="K157" s="6">
        <v>2</v>
      </c>
      <c r="L157" s="6">
        <v>2</v>
      </c>
      <c r="M157" s="6">
        <v>0</v>
      </c>
      <c r="N157" s="8">
        <f t="shared" si="50"/>
        <v>4</v>
      </c>
      <c r="O157" s="9">
        <f t="shared" si="51"/>
        <v>3</v>
      </c>
      <c r="P157" s="9">
        <f t="shared" si="52"/>
        <v>7</v>
      </c>
      <c r="Q157" s="12" t="s">
        <v>33</v>
      </c>
      <c r="R157" s="6"/>
      <c r="S157" s="13"/>
      <c r="T157" s="6" t="s">
        <v>123</v>
      </c>
      <c r="U157" s="31"/>
      <c r="V157" s="31"/>
      <c r="W157" s="31"/>
      <c r="X157" s="31"/>
      <c r="Y157" s="31"/>
      <c r="Z157" s="31"/>
      <c r="AA157" s="31"/>
      <c r="AB157" s="31"/>
      <c r="AC157" s="31"/>
    </row>
    <row r="158" spans="1:29" ht="28.35" customHeight="1" x14ac:dyDescent="0.2">
      <c r="A158" s="82" t="s">
        <v>290</v>
      </c>
      <c r="B158" s="194" t="s">
        <v>291</v>
      </c>
      <c r="C158" s="195"/>
      <c r="D158" s="195"/>
      <c r="E158" s="195"/>
      <c r="F158" s="195"/>
      <c r="G158" s="195"/>
      <c r="H158" s="195"/>
      <c r="I158" s="196"/>
      <c r="J158" s="6">
        <v>4</v>
      </c>
      <c r="K158" s="6">
        <v>2</v>
      </c>
      <c r="L158" s="6">
        <v>2</v>
      </c>
      <c r="M158" s="6">
        <v>0</v>
      </c>
      <c r="N158" s="8">
        <f t="shared" si="50"/>
        <v>4</v>
      </c>
      <c r="O158" s="9">
        <f t="shared" si="51"/>
        <v>3</v>
      </c>
      <c r="P158" s="9">
        <f t="shared" si="52"/>
        <v>7</v>
      </c>
      <c r="Q158" s="12" t="s">
        <v>33</v>
      </c>
      <c r="R158" s="6"/>
      <c r="S158" s="13"/>
      <c r="T158" s="6" t="s">
        <v>123</v>
      </c>
      <c r="U158" s="31"/>
      <c r="V158" s="31"/>
      <c r="W158" s="31"/>
      <c r="X158" s="31"/>
      <c r="Y158" s="31"/>
      <c r="Z158" s="31"/>
      <c r="AA158" s="31"/>
      <c r="AB158" s="31"/>
    </row>
    <row r="159" spans="1:29" x14ac:dyDescent="0.2">
      <c r="A159" s="88" t="s">
        <v>284</v>
      </c>
      <c r="B159" s="202" t="s">
        <v>321</v>
      </c>
      <c r="C159" s="202"/>
      <c r="D159" s="202"/>
      <c r="E159" s="202"/>
      <c r="F159" s="202"/>
      <c r="G159" s="202"/>
      <c r="H159" s="202"/>
      <c r="I159" s="202"/>
      <c r="J159" s="202"/>
      <c r="K159" s="202"/>
      <c r="L159" s="202"/>
      <c r="M159" s="202"/>
      <c r="N159" s="202"/>
      <c r="O159" s="202"/>
      <c r="P159" s="202"/>
      <c r="Q159" s="202"/>
      <c r="R159" s="202"/>
      <c r="S159" s="202"/>
      <c r="T159" s="202"/>
      <c r="U159" s="31"/>
      <c r="V159" s="31"/>
      <c r="W159" s="32"/>
      <c r="X159" s="32"/>
      <c r="Y159" s="32"/>
    </row>
    <row r="160" spans="1:29" ht="28.35" customHeight="1" x14ac:dyDescent="0.2">
      <c r="A160" s="40" t="s">
        <v>311</v>
      </c>
      <c r="B160" s="194" t="s">
        <v>312</v>
      </c>
      <c r="C160" s="195"/>
      <c r="D160" s="195"/>
      <c r="E160" s="195"/>
      <c r="F160" s="195"/>
      <c r="G160" s="195"/>
      <c r="H160" s="195"/>
      <c r="I160" s="196"/>
      <c r="J160" s="6">
        <v>6</v>
      </c>
      <c r="K160" s="6">
        <v>2</v>
      </c>
      <c r="L160" s="6">
        <v>2</v>
      </c>
      <c r="M160" s="6">
        <v>0</v>
      </c>
      <c r="N160" s="8">
        <f t="shared" ref="N160:N162" si="53">K160+L160+M160</f>
        <v>4</v>
      </c>
      <c r="O160" s="9">
        <f t="shared" ref="O160:O162" si="54">P160-N160</f>
        <v>9</v>
      </c>
      <c r="P160" s="9">
        <f t="shared" ref="P160:P162" si="55">ROUND(PRODUCT(J160,25)/12,0)</f>
        <v>13</v>
      </c>
      <c r="Q160" s="12" t="s">
        <v>33</v>
      </c>
      <c r="R160" s="6"/>
      <c r="S160" s="13"/>
      <c r="T160" s="6" t="s">
        <v>123</v>
      </c>
      <c r="U160" s="31"/>
      <c r="V160" s="31"/>
      <c r="W160" s="32"/>
      <c r="X160" s="32"/>
      <c r="Y160" s="32"/>
    </row>
    <row r="161" spans="1:25" ht="28.35" customHeight="1" x14ac:dyDescent="0.2">
      <c r="A161" s="40" t="s">
        <v>313</v>
      </c>
      <c r="B161" s="194" t="s">
        <v>314</v>
      </c>
      <c r="C161" s="195"/>
      <c r="D161" s="195"/>
      <c r="E161" s="195"/>
      <c r="F161" s="195"/>
      <c r="G161" s="195"/>
      <c r="H161" s="195"/>
      <c r="I161" s="196"/>
      <c r="J161" s="6">
        <v>6</v>
      </c>
      <c r="K161" s="6">
        <v>2</v>
      </c>
      <c r="L161" s="6">
        <v>2</v>
      </c>
      <c r="M161" s="6">
        <v>0</v>
      </c>
      <c r="N161" s="8">
        <f t="shared" si="53"/>
        <v>4</v>
      </c>
      <c r="O161" s="9">
        <f t="shared" si="54"/>
        <v>9</v>
      </c>
      <c r="P161" s="9">
        <f t="shared" si="55"/>
        <v>13</v>
      </c>
      <c r="Q161" s="12" t="s">
        <v>33</v>
      </c>
      <c r="R161" s="6"/>
      <c r="S161" s="13"/>
      <c r="T161" s="6" t="s">
        <v>123</v>
      </c>
      <c r="U161" s="31"/>
      <c r="V161" s="31"/>
      <c r="W161" s="32"/>
      <c r="X161" s="32"/>
      <c r="Y161" s="32"/>
    </row>
    <row r="162" spans="1:25" ht="28.35" customHeight="1" x14ac:dyDescent="0.2">
      <c r="A162" s="79" t="s">
        <v>315</v>
      </c>
      <c r="B162" s="378" t="s">
        <v>689</v>
      </c>
      <c r="C162" s="378"/>
      <c r="D162" s="378"/>
      <c r="E162" s="378"/>
      <c r="F162" s="378"/>
      <c r="G162" s="378"/>
      <c r="H162" s="378"/>
      <c r="I162" s="378"/>
      <c r="J162" s="6">
        <v>6</v>
      </c>
      <c r="K162" s="6">
        <v>2</v>
      </c>
      <c r="L162" s="6">
        <v>2</v>
      </c>
      <c r="M162" s="6">
        <v>0</v>
      </c>
      <c r="N162" s="8">
        <f t="shared" si="53"/>
        <v>4</v>
      </c>
      <c r="O162" s="9">
        <f t="shared" si="54"/>
        <v>9</v>
      </c>
      <c r="P162" s="9">
        <f t="shared" si="55"/>
        <v>13</v>
      </c>
      <c r="Q162" s="12" t="s">
        <v>33</v>
      </c>
      <c r="R162" s="6"/>
      <c r="S162" s="13"/>
      <c r="T162" s="6" t="s">
        <v>123</v>
      </c>
      <c r="U162" s="31"/>
      <c r="V162" s="31"/>
      <c r="W162" s="32"/>
      <c r="X162" s="32"/>
      <c r="Y162" s="32"/>
    </row>
    <row r="163" spans="1:25" x14ac:dyDescent="0.2">
      <c r="A163" s="450" t="s">
        <v>111</v>
      </c>
      <c r="B163" s="450"/>
      <c r="C163" s="450"/>
      <c r="D163" s="450"/>
      <c r="E163" s="450"/>
      <c r="F163" s="450"/>
      <c r="G163" s="450"/>
      <c r="H163" s="450"/>
      <c r="I163" s="450"/>
      <c r="J163" s="11">
        <f>SUM(J139,J142,J145,J146,J147,J151,J152,J156,J160)</f>
        <v>40</v>
      </c>
      <c r="K163" s="11">
        <f t="shared" ref="K163:P163" si="56">SUM(K139,K142,K145,K146,K147,K151,K152,K156,K160)</f>
        <v>18</v>
      </c>
      <c r="L163" s="11">
        <f t="shared" si="56"/>
        <v>17</v>
      </c>
      <c r="M163" s="11">
        <f t="shared" si="56"/>
        <v>0</v>
      </c>
      <c r="N163" s="11">
        <f t="shared" si="56"/>
        <v>35</v>
      </c>
      <c r="O163" s="11">
        <f t="shared" si="56"/>
        <v>38</v>
      </c>
      <c r="P163" s="11">
        <f t="shared" si="56"/>
        <v>73</v>
      </c>
      <c r="Q163" s="11">
        <f>COUNTIF(Q139,"E")+COUNTIF(Q142,"E")+COUNTIF(Q145,"E")+COUNTIF(Q146,"E")+COUNTIF(Q147,"E")+COUNTIF(Q151,"E")+COUNTIF(Q152,"E")+COUNTIF(Q156,"E")+COUNTIF(Q160,"E")</f>
        <v>9</v>
      </c>
      <c r="R163" s="11">
        <f>COUNTIF(R139,"C")+COUNTIF(R142,"C")+COUNTIF(R145,"C")+COUNTIF(R151,"C")+COUNTIF(R156,"C")+COUNTIF(R160,"C")</f>
        <v>0</v>
      </c>
      <c r="S163" s="11">
        <f>COUNTIF(S139,"VP")+COUNTIF(S142,"VP")+COUNTIF(S145,"VP")+COUNTIF(S151,"VP")+COUNTIF(S156,"VP")+COUNTIF(S160,"VP")</f>
        <v>0</v>
      </c>
      <c r="T163" s="41">
        <f>COUNTA(T139,T145,T146,T147,T151,T152,T156,T142,T160)</f>
        <v>9</v>
      </c>
      <c r="U163" s="32"/>
      <c r="V163" s="32"/>
      <c r="W163" s="32"/>
      <c r="X163" s="32"/>
      <c r="Y163" s="32"/>
    </row>
    <row r="164" spans="1:25" x14ac:dyDescent="0.2">
      <c r="A164" s="217" t="s">
        <v>48</v>
      </c>
      <c r="B164" s="217"/>
      <c r="C164" s="217"/>
      <c r="D164" s="217"/>
      <c r="E164" s="217"/>
      <c r="F164" s="217"/>
      <c r="G164" s="217"/>
      <c r="H164" s="217"/>
      <c r="I164" s="217"/>
      <c r="J164" s="217"/>
      <c r="K164" s="11">
        <f>SUM(K139,K142,K145,K146,K147,K151,K152,K156)*14+K160*12</f>
        <v>248</v>
      </c>
      <c r="L164" s="11">
        <f t="shared" ref="L164:P164" si="57">SUM(L139,L142,L145,L146,L147,L151,L152,L156)*14+L160*12</f>
        <v>234</v>
      </c>
      <c r="M164" s="11">
        <f t="shared" si="57"/>
        <v>0</v>
      </c>
      <c r="N164" s="11">
        <f t="shared" si="57"/>
        <v>482</v>
      </c>
      <c r="O164" s="11">
        <f t="shared" si="57"/>
        <v>514</v>
      </c>
      <c r="P164" s="11">
        <f t="shared" si="57"/>
        <v>996</v>
      </c>
      <c r="Q164" s="215"/>
      <c r="R164" s="215"/>
      <c r="S164" s="215"/>
      <c r="T164" s="215"/>
    </row>
    <row r="165" spans="1:25" x14ac:dyDescent="0.2">
      <c r="A165" s="217"/>
      <c r="B165" s="217"/>
      <c r="C165" s="217"/>
      <c r="D165" s="217"/>
      <c r="E165" s="217"/>
      <c r="F165" s="217"/>
      <c r="G165" s="217"/>
      <c r="H165" s="217"/>
      <c r="I165" s="217"/>
      <c r="J165" s="217"/>
      <c r="K165" s="314">
        <f>SUM(K164:M164)</f>
        <v>482</v>
      </c>
      <c r="L165" s="314"/>
      <c r="M165" s="314"/>
      <c r="N165" s="314">
        <f>SUM(N164:O164)</f>
        <v>996</v>
      </c>
      <c r="O165" s="314"/>
      <c r="P165" s="314"/>
      <c r="Q165" s="215"/>
      <c r="R165" s="215"/>
      <c r="S165" s="215"/>
      <c r="T165" s="215"/>
    </row>
    <row r="166" spans="1:25" ht="12.75" customHeight="1" x14ac:dyDescent="0.2">
      <c r="A166" s="299" t="s">
        <v>84</v>
      </c>
      <c r="B166" s="300"/>
      <c r="C166" s="300"/>
      <c r="D166" s="300"/>
      <c r="E166" s="300"/>
      <c r="F166" s="300"/>
      <c r="G166" s="300"/>
      <c r="H166" s="300"/>
      <c r="I166" s="300"/>
      <c r="J166" s="301"/>
      <c r="K166" s="302">
        <f>T163/SUM(T52,T70,T86,T100,T115,T129)</f>
        <v>0.22500000000000001</v>
      </c>
      <c r="L166" s="302"/>
      <c r="M166" s="302"/>
      <c r="N166" s="302"/>
      <c r="O166" s="302"/>
      <c r="P166" s="302"/>
      <c r="Q166" s="302"/>
      <c r="R166" s="302"/>
      <c r="S166" s="302"/>
      <c r="T166" s="302"/>
    </row>
    <row r="167" spans="1:25" x14ac:dyDescent="0.2">
      <c r="A167" s="216" t="s">
        <v>85</v>
      </c>
      <c r="B167" s="216"/>
      <c r="C167" s="216"/>
      <c r="D167" s="216"/>
      <c r="E167" s="216"/>
      <c r="F167" s="216"/>
      <c r="G167" s="216"/>
      <c r="H167" s="216"/>
      <c r="I167" s="216"/>
      <c r="J167" s="216"/>
      <c r="K167" s="302">
        <f>K165/(SUM(N52,N70,N86,N100,N115)*14+N129*12)</f>
        <v>0.21929026387625114</v>
      </c>
      <c r="L167" s="302"/>
      <c r="M167" s="302"/>
      <c r="N167" s="302"/>
      <c r="O167" s="302"/>
      <c r="P167" s="302"/>
      <c r="Q167" s="302"/>
      <c r="R167" s="302"/>
      <c r="S167" s="302"/>
      <c r="T167" s="302"/>
    </row>
    <row r="168" spans="1:25" x14ac:dyDescent="0.2">
      <c r="A168" s="47"/>
      <c r="B168" s="47"/>
      <c r="C168" s="47"/>
      <c r="D168" s="47"/>
      <c r="E168" s="47"/>
      <c r="F168" s="47"/>
      <c r="G168" s="47"/>
      <c r="H168" s="47"/>
      <c r="I168" s="47"/>
      <c r="J168" s="47"/>
      <c r="K168" s="37"/>
      <c r="L168" s="37"/>
      <c r="M168" s="37"/>
      <c r="N168" s="37"/>
      <c r="O168" s="37"/>
      <c r="P168" s="37"/>
      <c r="Q168" s="37"/>
      <c r="R168" s="37"/>
      <c r="S168" s="37"/>
      <c r="T168" s="37"/>
    </row>
    <row r="169" spans="1:25" x14ac:dyDescent="0.2">
      <c r="B169" s="5"/>
      <c r="C169" s="5"/>
      <c r="D169" s="5"/>
      <c r="E169" s="5"/>
      <c r="F169" s="5"/>
      <c r="G169" s="5"/>
      <c r="M169" s="5"/>
      <c r="N169" s="5"/>
      <c r="O169" s="5"/>
      <c r="P169" s="5"/>
      <c r="Q169" s="5"/>
      <c r="R169" s="5"/>
      <c r="S169" s="5"/>
    </row>
    <row r="170" spans="1:25" x14ac:dyDescent="0.2">
      <c r="A170" s="36"/>
      <c r="B170" s="36"/>
      <c r="C170" s="36"/>
      <c r="D170" s="36"/>
      <c r="E170" s="36"/>
      <c r="F170" s="36"/>
      <c r="G170" s="36"/>
      <c r="H170" s="36"/>
      <c r="I170" s="36"/>
      <c r="J170" s="36"/>
      <c r="K170" s="37"/>
      <c r="L170" s="37"/>
      <c r="M170" s="37"/>
      <c r="N170" s="37"/>
      <c r="O170" s="37"/>
      <c r="P170" s="37"/>
      <c r="Q170" s="37"/>
      <c r="R170" s="37"/>
      <c r="S170" s="37"/>
      <c r="T170" s="37"/>
    </row>
    <row r="171" spans="1:25" x14ac:dyDescent="0.2">
      <c r="A171" s="36"/>
      <c r="B171" s="36"/>
      <c r="C171" s="36"/>
      <c r="D171" s="36"/>
      <c r="E171" s="36"/>
      <c r="F171" s="36"/>
      <c r="G171" s="36"/>
      <c r="H171" s="36"/>
      <c r="I171" s="36"/>
      <c r="J171" s="36"/>
      <c r="K171" s="37"/>
      <c r="L171" s="37"/>
      <c r="M171" s="37"/>
      <c r="N171" s="37"/>
      <c r="O171" s="37"/>
      <c r="P171" s="37"/>
      <c r="Q171" s="37"/>
      <c r="R171" s="37"/>
      <c r="S171" s="37"/>
      <c r="T171" s="37"/>
    </row>
    <row r="172" spans="1:25" x14ac:dyDescent="0.2">
      <c r="A172" s="36"/>
      <c r="B172" s="36"/>
      <c r="C172" s="36"/>
      <c r="D172" s="36"/>
      <c r="E172" s="36"/>
      <c r="F172" s="36"/>
      <c r="G172" s="36"/>
      <c r="H172" s="36"/>
      <c r="I172" s="36"/>
      <c r="J172" s="36"/>
      <c r="K172" s="37"/>
      <c r="L172" s="37"/>
      <c r="M172" s="37"/>
      <c r="N172" s="37"/>
      <c r="O172" s="37"/>
      <c r="P172" s="37"/>
      <c r="Q172" s="37"/>
      <c r="R172" s="37"/>
      <c r="S172" s="37"/>
      <c r="T172" s="37"/>
    </row>
    <row r="173" spans="1:25" x14ac:dyDescent="0.2">
      <c r="A173" s="36"/>
      <c r="B173" s="36"/>
      <c r="C173" s="36"/>
      <c r="D173" s="36"/>
      <c r="E173" s="36"/>
      <c r="F173" s="36"/>
      <c r="G173" s="36"/>
      <c r="H173" s="36"/>
      <c r="I173" s="36"/>
      <c r="J173" s="36"/>
      <c r="K173" s="37"/>
      <c r="L173" s="37"/>
      <c r="M173" s="37"/>
      <c r="N173" s="37"/>
      <c r="O173" s="37"/>
      <c r="P173" s="37"/>
      <c r="Q173" s="37"/>
      <c r="R173" s="37"/>
      <c r="S173" s="37"/>
      <c r="T173" s="37"/>
    </row>
    <row r="174" spans="1:25" x14ac:dyDescent="0.2">
      <c r="A174" s="36"/>
      <c r="B174" s="36"/>
      <c r="C174" s="36"/>
      <c r="D174" s="36"/>
      <c r="E174" s="36"/>
      <c r="F174" s="36"/>
      <c r="G174" s="36"/>
      <c r="H174" s="36"/>
      <c r="I174" s="36"/>
      <c r="J174" s="36"/>
      <c r="K174" s="37"/>
      <c r="L174" s="37"/>
      <c r="M174" s="37"/>
      <c r="N174" s="37"/>
      <c r="O174" s="37"/>
      <c r="P174" s="37"/>
      <c r="Q174" s="37"/>
      <c r="R174" s="37"/>
      <c r="S174" s="37"/>
      <c r="T174" s="37"/>
    </row>
    <row r="175" spans="1:25" x14ac:dyDescent="0.2">
      <c r="A175" s="317" t="s">
        <v>690</v>
      </c>
      <c r="B175" s="318"/>
      <c r="C175" s="318"/>
      <c r="D175" s="318"/>
      <c r="E175" s="318"/>
      <c r="F175" s="318"/>
      <c r="G175" s="318"/>
      <c r="H175" s="318"/>
      <c r="I175" s="318"/>
      <c r="J175" s="318"/>
      <c r="K175" s="318"/>
      <c r="L175" s="318"/>
      <c r="M175" s="318"/>
      <c r="N175" s="318"/>
      <c r="O175" s="318"/>
      <c r="P175" s="318"/>
      <c r="Q175" s="318"/>
      <c r="R175" s="318"/>
      <c r="S175" s="318"/>
      <c r="T175" s="319"/>
    </row>
    <row r="176" spans="1:25" x14ac:dyDescent="0.2">
      <c r="A176" s="322"/>
      <c r="B176" s="159"/>
      <c r="C176" s="159"/>
      <c r="D176" s="159"/>
      <c r="E176" s="159"/>
      <c r="F176" s="159"/>
      <c r="G176" s="159"/>
      <c r="H176" s="159"/>
      <c r="I176" s="159"/>
      <c r="J176" s="159"/>
      <c r="K176" s="159"/>
      <c r="L176" s="159"/>
      <c r="M176" s="159"/>
      <c r="N176" s="159"/>
      <c r="O176" s="159"/>
      <c r="P176" s="159"/>
      <c r="Q176" s="159"/>
      <c r="R176" s="159"/>
      <c r="S176" s="159"/>
      <c r="T176" s="323"/>
    </row>
    <row r="177" spans="1:26" x14ac:dyDescent="0.2">
      <c r="A177" s="346" t="s">
        <v>28</v>
      </c>
      <c r="B177" s="317" t="s">
        <v>27</v>
      </c>
      <c r="C177" s="318"/>
      <c r="D177" s="318"/>
      <c r="E177" s="318"/>
      <c r="F177" s="318"/>
      <c r="G177" s="318"/>
      <c r="H177" s="318"/>
      <c r="I177" s="319"/>
      <c r="J177" s="237" t="s">
        <v>39</v>
      </c>
      <c r="K177" s="247" t="s">
        <v>25</v>
      </c>
      <c r="L177" s="248"/>
      <c r="M177" s="249"/>
      <c r="N177" s="247" t="s">
        <v>40</v>
      </c>
      <c r="O177" s="248"/>
      <c r="P177" s="249"/>
      <c r="Q177" s="247" t="s">
        <v>24</v>
      </c>
      <c r="R177" s="248"/>
      <c r="S177" s="249"/>
      <c r="T177" s="237" t="s">
        <v>23</v>
      </c>
    </row>
    <row r="178" spans="1:26" x14ac:dyDescent="0.2">
      <c r="A178" s="346"/>
      <c r="B178" s="320"/>
      <c r="C178" s="158"/>
      <c r="D178" s="158"/>
      <c r="E178" s="158"/>
      <c r="F178" s="158"/>
      <c r="G178" s="158"/>
      <c r="H178" s="158"/>
      <c r="I178" s="321"/>
      <c r="J178" s="237"/>
      <c r="K178" s="250"/>
      <c r="L178" s="251"/>
      <c r="M178" s="252"/>
      <c r="N178" s="250"/>
      <c r="O178" s="251"/>
      <c r="P178" s="252"/>
      <c r="Q178" s="250"/>
      <c r="R178" s="251"/>
      <c r="S178" s="252"/>
      <c r="T178" s="237"/>
    </row>
    <row r="179" spans="1:26" x14ac:dyDescent="0.2">
      <c r="A179" s="346"/>
      <c r="B179" s="322"/>
      <c r="C179" s="159"/>
      <c r="D179" s="159"/>
      <c r="E179" s="159"/>
      <c r="F179" s="159"/>
      <c r="G179" s="159"/>
      <c r="H179" s="159"/>
      <c r="I179" s="323"/>
      <c r="J179" s="237"/>
      <c r="K179" s="4" t="s">
        <v>29</v>
      </c>
      <c r="L179" s="4" t="s">
        <v>30</v>
      </c>
      <c r="M179" s="4" t="s">
        <v>31</v>
      </c>
      <c r="N179" s="4" t="s">
        <v>35</v>
      </c>
      <c r="O179" s="4" t="s">
        <v>7</v>
      </c>
      <c r="P179" s="4" t="s">
        <v>32</v>
      </c>
      <c r="Q179" s="4" t="s">
        <v>33</v>
      </c>
      <c r="R179" s="4" t="s">
        <v>29</v>
      </c>
      <c r="S179" s="4" t="s">
        <v>34</v>
      </c>
      <c r="T179" s="237"/>
    </row>
    <row r="180" spans="1:26" x14ac:dyDescent="0.2">
      <c r="A180" s="346" t="s">
        <v>109</v>
      </c>
      <c r="B180" s="346"/>
      <c r="C180" s="346"/>
      <c r="D180" s="346"/>
      <c r="E180" s="346"/>
      <c r="F180" s="346"/>
      <c r="G180" s="346"/>
      <c r="H180" s="346"/>
      <c r="I180" s="346"/>
      <c r="J180" s="346"/>
      <c r="K180" s="346"/>
      <c r="L180" s="346"/>
      <c r="M180" s="346"/>
      <c r="N180" s="346"/>
      <c r="O180" s="346"/>
      <c r="P180" s="346"/>
      <c r="Q180" s="346"/>
      <c r="R180" s="346"/>
      <c r="S180" s="346"/>
      <c r="T180" s="346"/>
    </row>
    <row r="181" spans="1:26" ht="19.7" customHeight="1" x14ac:dyDescent="0.2">
      <c r="A181" s="40" t="s">
        <v>107</v>
      </c>
      <c r="B181" s="304" t="s">
        <v>114</v>
      </c>
      <c r="C181" s="304"/>
      <c r="D181" s="304"/>
      <c r="E181" s="304"/>
      <c r="F181" s="304"/>
      <c r="G181" s="304"/>
      <c r="H181" s="304"/>
      <c r="I181" s="304"/>
      <c r="J181" s="14">
        <v>3</v>
      </c>
      <c r="K181" s="14">
        <v>2</v>
      </c>
      <c r="L181" s="14">
        <v>0</v>
      </c>
      <c r="M181" s="14">
        <v>0</v>
      </c>
      <c r="N181" s="9">
        <f t="shared" ref="N181" si="58">K181+L181+M181</f>
        <v>2</v>
      </c>
      <c r="O181" s="9">
        <f t="shared" ref="O181" si="59">P181-N181</f>
        <v>3</v>
      </c>
      <c r="P181" s="9">
        <f t="shared" ref="P181" si="60">ROUND(PRODUCT(J181,25)/14,0)</f>
        <v>5</v>
      </c>
      <c r="Q181" s="12"/>
      <c r="R181" s="6"/>
      <c r="S181" s="13" t="s">
        <v>34</v>
      </c>
      <c r="T181" s="6" t="s">
        <v>38</v>
      </c>
    </row>
    <row r="182" spans="1:26" ht="15" customHeight="1" x14ac:dyDescent="0.2">
      <c r="A182" s="334" t="s">
        <v>108</v>
      </c>
      <c r="B182" s="415" t="s">
        <v>118</v>
      </c>
      <c r="C182" s="416"/>
      <c r="D182" s="416"/>
      <c r="E182" s="416"/>
      <c r="F182" s="416"/>
      <c r="G182" s="416"/>
      <c r="H182" s="416"/>
      <c r="I182" s="417"/>
      <c r="J182" s="209">
        <v>3</v>
      </c>
      <c r="K182" s="209">
        <v>2</v>
      </c>
      <c r="L182" s="209">
        <v>0</v>
      </c>
      <c r="M182" s="209">
        <v>0</v>
      </c>
      <c r="N182" s="213">
        <f>K182+L182+M182</f>
        <v>2</v>
      </c>
      <c r="O182" s="213">
        <f>P182-N182</f>
        <v>3</v>
      </c>
      <c r="P182" s="213">
        <f>ROUND(PRODUCT(J182,25)/14,0)</f>
        <v>5</v>
      </c>
      <c r="Q182" s="315"/>
      <c r="R182" s="336"/>
      <c r="S182" s="332" t="s">
        <v>34</v>
      </c>
      <c r="T182" s="336" t="s">
        <v>38</v>
      </c>
    </row>
    <row r="183" spans="1:26" x14ac:dyDescent="0.2">
      <c r="A183" s="335"/>
      <c r="B183" s="418"/>
      <c r="C183" s="419"/>
      <c r="D183" s="419"/>
      <c r="E183" s="419"/>
      <c r="F183" s="419"/>
      <c r="G183" s="419"/>
      <c r="H183" s="419"/>
      <c r="I183" s="420"/>
      <c r="J183" s="210"/>
      <c r="K183" s="210"/>
      <c r="L183" s="210"/>
      <c r="M183" s="210"/>
      <c r="N183" s="214"/>
      <c r="O183" s="214"/>
      <c r="P183" s="214"/>
      <c r="Q183" s="316"/>
      <c r="R183" s="337"/>
      <c r="S183" s="333"/>
      <c r="T183" s="337"/>
      <c r="U183" s="31"/>
      <c r="V183" s="31"/>
      <c r="W183" s="31"/>
      <c r="X183" s="31"/>
      <c r="Y183" s="31"/>
      <c r="Z183" s="31"/>
    </row>
    <row r="184" spans="1:26" x14ac:dyDescent="0.2">
      <c r="A184" s="217" t="s">
        <v>110</v>
      </c>
      <c r="B184" s="217"/>
      <c r="C184" s="217"/>
      <c r="D184" s="217"/>
      <c r="E184" s="217"/>
      <c r="F184" s="217"/>
      <c r="G184" s="217"/>
      <c r="H184" s="217"/>
      <c r="I184" s="217"/>
      <c r="J184" s="11">
        <f>SUM(J181:J183)</f>
        <v>6</v>
      </c>
      <c r="K184" s="11">
        <f t="shared" ref="K184:P184" si="61">SUM(K181:K183)</f>
        <v>4</v>
      </c>
      <c r="L184" s="11">
        <f t="shared" si="61"/>
        <v>0</v>
      </c>
      <c r="M184" s="11">
        <f t="shared" si="61"/>
        <v>0</v>
      </c>
      <c r="N184" s="11">
        <f t="shared" si="61"/>
        <v>4</v>
      </c>
      <c r="O184" s="11">
        <f t="shared" si="61"/>
        <v>6</v>
      </c>
      <c r="P184" s="11">
        <f t="shared" si="61"/>
        <v>10</v>
      </c>
      <c r="Q184" s="11">
        <f>COUNTIF(Q181:Q183,"E")</f>
        <v>0</v>
      </c>
      <c r="R184" s="11">
        <f>COUNTIF(R181:R183,"C")</f>
        <v>0</v>
      </c>
      <c r="S184" s="11">
        <f>COUNTIF(S181:S183,"VP")</f>
        <v>2</v>
      </c>
      <c r="T184" s="41">
        <f>COUNTA(T181:T183)</f>
        <v>2</v>
      </c>
    </row>
    <row r="185" spans="1:26" x14ac:dyDescent="0.2">
      <c r="A185" s="217" t="s">
        <v>48</v>
      </c>
      <c r="B185" s="217"/>
      <c r="C185" s="217"/>
      <c r="D185" s="217"/>
      <c r="E185" s="217"/>
      <c r="F185" s="217"/>
      <c r="G185" s="217"/>
      <c r="H185" s="217"/>
      <c r="I185" s="217"/>
      <c r="J185" s="217"/>
      <c r="K185" s="11">
        <f>SUM(K181:K183)*14</f>
        <v>56</v>
      </c>
      <c r="L185" s="11">
        <f t="shared" ref="L185:P185" si="62">SUM(L181:L183)*14</f>
        <v>0</v>
      </c>
      <c r="M185" s="11">
        <f t="shared" si="62"/>
        <v>0</v>
      </c>
      <c r="N185" s="11">
        <f t="shared" si="62"/>
        <v>56</v>
      </c>
      <c r="O185" s="11">
        <f t="shared" si="62"/>
        <v>84</v>
      </c>
      <c r="P185" s="11">
        <f t="shared" si="62"/>
        <v>140</v>
      </c>
      <c r="Q185" s="414"/>
      <c r="R185" s="414"/>
      <c r="S185" s="414"/>
      <c r="T185" s="414"/>
    </row>
    <row r="186" spans="1:26" x14ac:dyDescent="0.2">
      <c r="A186" s="217"/>
      <c r="B186" s="217"/>
      <c r="C186" s="217"/>
      <c r="D186" s="217"/>
      <c r="E186" s="217"/>
      <c r="F186" s="217"/>
      <c r="G186" s="217"/>
      <c r="H186" s="217"/>
      <c r="I186" s="217"/>
      <c r="J186" s="217"/>
      <c r="K186" s="314">
        <f>SUM(K185:M185)</f>
        <v>56</v>
      </c>
      <c r="L186" s="314"/>
      <c r="M186" s="314"/>
      <c r="N186" s="314">
        <f>SUM(N185:O185)</f>
        <v>140</v>
      </c>
      <c r="O186" s="314"/>
      <c r="P186" s="314"/>
      <c r="Q186" s="414"/>
      <c r="R186" s="414"/>
      <c r="S186" s="414"/>
      <c r="T186" s="414"/>
    </row>
    <row r="187" spans="1:26" ht="12.75" customHeight="1" x14ac:dyDescent="0.2">
      <c r="A187" s="299" t="s">
        <v>84</v>
      </c>
      <c r="B187" s="300"/>
      <c r="C187" s="300"/>
      <c r="D187" s="300"/>
      <c r="E187" s="300"/>
      <c r="F187" s="300"/>
      <c r="G187" s="300"/>
      <c r="H187" s="300"/>
      <c r="I187" s="300"/>
      <c r="J187" s="301"/>
      <c r="K187" s="253">
        <f>T184/SUM(T52,T70,T86,T100,T115,T129)</f>
        <v>0.05</v>
      </c>
      <c r="L187" s="254"/>
      <c r="M187" s="254"/>
      <c r="N187" s="254"/>
      <c r="O187" s="254"/>
      <c r="P187" s="254"/>
      <c r="Q187" s="254"/>
      <c r="R187" s="254"/>
      <c r="S187" s="254"/>
      <c r="T187" s="255"/>
    </row>
    <row r="188" spans="1:26" x14ac:dyDescent="0.2">
      <c r="A188" s="216" t="s">
        <v>85</v>
      </c>
      <c r="B188" s="216"/>
      <c r="C188" s="216"/>
      <c r="D188" s="216"/>
      <c r="E188" s="216"/>
      <c r="F188" s="216"/>
      <c r="G188" s="216"/>
      <c r="H188" s="216"/>
      <c r="I188" s="216"/>
      <c r="J188" s="216"/>
      <c r="K188" s="253">
        <f>K186/(SUM(N52,N70,N86,N100,N115)*14+N129*12)</f>
        <v>2.5477707006369428E-2</v>
      </c>
      <c r="L188" s="254"/>
      <c r="M188" s="254"/>
      <c r="N188" s="254"/>
      <c r="O188" s="254"/>
      <c r="P188" s="254"/>
      <c r="Q188" s="254"/>
      <c r="R188" s="254"/>
      <c r="S188" s="254"/>
      <c r="T188" s="255"/>
    </row>
    <row r="189" spans="1:26" x14ac:dyDescent="0.2">
      <c r="A189" s="448" t="s">
        <v>120</v>
      </c>
      <c r="B189" s="448"/>
      <c r="C189" s="448"/>
      <c r="D189" s="448"/>
      <c r="E189" s="448"/>
      <c r="F189" s="448"/>
      <c r="G189" s="448"/>
      <c r="H189" s="448"/>
      <c r="I189" s="448"/>
      <c r="J189" s="448"/>
      <c r="K189" s="448"/>
      <c r="L189" s="448"/>
      <c r="M189" s="448"/>
      <c r="N189" s="448"/>
      <c r="O189" s="448"/>
      <c r="P189" s="448"/>
      <c r="Q189" s="448"/>
      <c r="R189" s="448"/>
      <c r="S189" s="448"/>
      <c r="T189" s="448"/>
    </row>
    <row r="190" spans="1:26" x14ac:dyDescent="0.2">
      <c r="A190" s="449"/>
      <c r="B190" s="449"/>
      <c r="C190" s="449"/>
      <c r="D190" s="449"/>
      <c r="E190" s="449"/>
      <c r="F190" s="449"/>
      <c r="G190" s="449"/>
      <c r="H190" s="449"/>
      <c r="I190" s="449"/>
      <c r="J190" s="449"/>
      <c r="K190" s="449"/>
      <c r="L190" s="449"/>
      <c r="M190" s="449"/>
      <c r="N190" s="449"/>
      <c r="O190" s="449"/>
      <c r="P190" s="449"/>
      <c r="Q190" s="449"/>
      <c r="R190" s="449"/>
      <c r="S190" s="449"/>
      <c r="T190" s="449"/>
    </row>
    <row r="191" spans="1:26" x14ac:dyDescent="0.2">
      <c r="A191" s="449"/>
      <c r="B191" s="449"/>
      <c r="C191" s="449"/>
      <c r="D191" s="449"/>
      <c r="E191" s="449"/>
      <c r="F191" s="449"/>
      <c r="G191" s="449"/>
      <c r="H191" s="449"/>
      <c r="I191" s="449"/>
      <c r="J191" s="449"/>
      <c r="K191" s="449"/>
      <c r="L191" s="449"/>
      <c r="M191" s="449"/>
      <c r="N191" s="449"/>
      <c r="O191" s="449"/>
      <c r="P191" s="449"/>
      <c r="Q191" s="449"/>
      <c r="R191" s="449"/>
      <c r="S191" s="449"/>
      <c r="T191" s="449"/>
    </row>
    <row r="192" spans="1:26" x14ac:dyDescent="0.2">
      <c r="A192" s="449"/>
      <c r="B192" s="449"/>
      <c r="C192" s="449"/>
      <c r="D192" s="449"/>
      <c r="E192" s="449"/>
      <c r="F192" s="449"/>
      <c r="G192" s="449"/>
      <c r="H192" s="449"/>
      <c r="I192" s="449"/>
      <c r="J192" s="449"/>
      <c r="K192" s="449"/>
      <c r="L192" s="449"/>
      <c r="M192" s="449"/>
      <c r="N192" s="449"/>
      <c r="O192" s="449"/>
      <c r="P192" s="449"/>
      <c r="Q192" s="449"/>
      <c r="R192" s="449"/>
      <c r="S192" s="449"/>
      <c r="T192" s="449"/>
    </row>
    <row r="193" spans="1:20" x14ac:dyDescent="0.2">
      <c r="A193" s="36"/>
      <c r="B193" s="36"/>
      <c r="C193" s="36"/>
      <c r="D193" s="36"/>
      <c r="E193" s="36"/>
      <c r="F193" s="36"/>
      <c r="G193" s="36"/>
      <c r="H193" s="36"/>
      <c r="I193" s="36"/>
      <c r="J193" s="36"/>
      <c r="K193" s="37"/>
      <c r="L193" s="37"/>
      <c r="M193" s="37"/>
      <c r="N193" s="37"/>
      <c r="O193" s="37"/>
      <c r="P193" s="37"/>
      <c r="Q193" s="37"/>
      <c r="R193" s="37"/>
      <c r="S193" s="37"/>
      <c r="T193" s="37"/>
    </row>
    <row r="198" spans="1:20" ht="15" customHeight="1" x14ac:dyDescent="0.2"/>
    <row r="201" spans="1:20" ht="12.75" customHeight="1" x14ac:dyDescent="0.2"/>
    <row r="202" spans="1:20" ht="12.75" customHeight="1" x14ac:dyDescent="0.2"/>
    <row r="204" spans="1:20" ht="12.75" customHeight="1" x14ac:dyDescent="0.2"/>
    <row r="206" spans="1:20" x14ac:dyDescent="0.2">
      <c r="A206" s="36"/>
      <c r="B206" s="36"/>
      <c r="C206" s="36"/>
      <c r="D206" s="36"/>
      <c r="E206" s="36"/>
      <c r="F206" s="36"/>
      <c r="G206" s="36"/>
      <c r="H206" s="36"/>
      <c r="I206" s="36"/>
      <c r="J206" s="36"/>
      <c r="K206" s="37"/>
      <c r="L206" s="37"/>
      <c r="M206" s="37"/>
      <c r="N206" s="37"/>
      <c r="O206" s="37"/>
      <c r="P206" s="37"/>
      <c r="Q206" s="37"/>
      <c r="R206" s="37"/>
      <c r="S206" s="37"/>
      <c r="T206" s="37"/>
    </row>
    <row r="207" spans="1:20" x14ac:dyDescent="0.2">
      <c r="A207" s="36"/>
      <c r="B207" s="36"/>
      <c r="C207" s="36"/>
      <c r="D207" s="36"/>
      <c r="E207" s="36"/>
      <c r="F207" s="36"/>
      <c r="G207" s="36"/>
      <c r="H207" s="36"/>
      <c r="I207" s="36"/>
      <c r="J207" s="36"/>
      <c r="K207" s="37"/>
      <c r="L207" s="37"/>
      <c r="M207" s="37"/>
      <c r="N207" s="37"/>
      <c r="O207" s="37"/>
      <c r="P207" s="37"/>
      <c r="Q207" s="37"/>
      <c r="R207" s="37"/>
      <c r="S207" s="37"/>
      <c r="T207" s="37"/>
    </row>
    <row r="208" spans="1:20" x14ac:dyDescent="0.2">
      <c r="A208" s="36"/>
      <c r="B208" s="36"/>
      <c r="C208" s="36"/>
      <c r="D208" s="36"/>
      <c r="E208" s="36"/>
      <c r="F208" s="36"/>
      <c r="G208" s="36"/>
      <c r="H208" s="36"/>
      <c r="I208" s="36"/>
      <c r="J208" s="36"/>
      <c r="K208" s="37"/>
      <c r="L208" s="37"/>
      <c r="M208" s="37"/>
      <c r="N208" s="37"/>
      <c r="O208" s="37"/>
      <c r="P208" s="37"/>
      <c r="Q208" s="37"/>
      <c r="R208" s="37"/>
      <c r="S208" s="37"/>
      <c r="T208" s="37"/>
    </row>
    <row r="209" spans="1:26" x14ac:dyDescent="0.2">
      <c r="A209" s="256" t="s">
        <v>163</v>
      </c>
      <c r="B209" s="256"/>
      <c r="C209" s="256"/>
      <c r="D209" s="256"/>
      <c r="E209" s="256"/>
      <c r="F209" s="256"/>
      <c r="G209" s="256"/>
      <c r="H209" s="256"/>
      <c r="I209" s="256"/>
      <c r="J209" s="256"/>
      <c r="K209" s="256"/>
      <c r="L209" s="256"/>
      <c r="M209" s="256"/>
      <c r="N209" s="256"/>
      <c r="O209" s="256"/>
      <c r="P209" s="256"/>
      <c r="Q209" s="256"/>
      <c r="R209" s="256"/>
      <c r="S209" s="256"/>
      <c r="T209" s="256"/>
    </row>
    <row r="210" spans="1:26" x14ac:dyDescent="0.2">
      <c r="A210" s="303"/>
      <c r="B210" s="303"/>
      <c r="C210" s="303"/>
      <c r="D210" s="303"/>
      <c r="E210" s="303"/>
      <c r="F210" s="303"/>
      <c r="G210" s="303"/>
      <c r="H210" s="303"/>
      <c r="I210" s="303"/>
      <c r="J210" s="303"/>
      <c r="K210" s="303"/>
      <c r="L210" s="303"/>
      <c r="M210" s="303"/>
      <c r="N210" s="303"/>
      <c r="O210" s="303"/>
      <c r="P210" s="303"/>
      <c r="Q210" s="303"/>
      <c r="R210" s="303"/>
      <c r="S210" s="303"/>
      <c r="T210" s="303"/>
    </row>
    <row r="211" spans="1:26" x14ac:dyDescent="0.2">
      <c r="A211" s="362" t="s">
        <v>186</v>
      </c>
      <c r="B211" s="363"/>
      <c r="C211" s="363"/>
      <c r="D211" s="363"/>
      <c r="E211" s="363"/>
      <c r="F211" s="363"/>
      <c r="G211" s="363"/>
      <c r="H211" s="363"/>
      <c r="I211" s="363"/>
      <c r="J211" s="363"/>
      <c r="K211" s="363"/>
      <c r="L211" s="363"/>
      <c r="M211" s="363"/>
      <c r="N211" s="363"/>
      <c r="O211" s="363"/>
      <c r="P211" s="363"/>
      <c r="Q211" s="363"/>
      <c r="R211" s="363"/>
      <c r="S211" s="363"/>
      <c r="T211" s="364"/>
    </row>
    <row r="212" spans="1:26" x14ac:dyDescent="0.2">
      <c r="A212" s="365"/>
      <c r="B212" s="366"/>
      <c r="C212" s="366"/>
      <c r="D212" s="366"/>
      <c r="E212" s="366"/>
      <c r="F212" s="366"/>
      <c r="G212" s="366"/>
      <c r="H212" s="366"/>
      <c r="I212" s="366"/>
      <c r="J212" s="366"/>
      <c r="K212" s="366"/>
      <c r="L212" s="366"/>
      <c r="M212" s="366"/>
      <c r="N212" s="366"/>
      <c r="O212" s="366"/>
      <c r="P212" s="366"/>
      <c r="Q212" s="366"/>
      <c r="R212" s="366"/>
      <c r="S212" s="366"/>
      <c r="T212" s="367"/>
    </row>
    <row r="213" spans="1:26" x14ac:dyDescent="0.2">
      <c r="A213" s="218" t="s">
        <v>28</v>
      </c>
      <c r="B213" s="218" t="s">
        <v>27</v>
      </c>
      <c r="C213" s="218"/>
      <c r="D213" s="218"/>
      <c r="E213" s="218"/>
      <c r="F213" s="218"/>
      <c r="G213" s="218"/>
      <c r="H213" s="218"/>
      <c r="I213" s="218"/>
      <c r="J213" s="212" t="s">
        <v>39</v>
      </c>
      <c r="K213" s="151" t="s">
        <v>25</v>
      </c>
      <c r="L213" s="260"/>
      <c r="M213" s="152"/>
      <c r="N213" s="151" t="s">
        <v>40</v>
      </c>
      <c r="O213" s="260"/>
      <c r="P213" s="152"/>
      <c r="Q213" s="151" t="s">
        <v>24</v>
      </c>
      <c r="R213" s="260"/>
      <c r="S213" s="152"/>
      <c r="T213" s="212" t="s">
        <v>23</v>
      </c>
    </row>
    <row r="214" spans="1:26" x14ac:dyDescent="0.2">
      <c r="A214" s="218"/>
      <c r="B214" s="218"/>
      <c r="C214" s="218"/>
      <c r="D214" s="218"/>
      <c r="E214" s="218"/>
      <c r="F214" s="218"/>
      <c r="G214" s="218"/>
      <c r="H214" s="218"/>
      <c r="I214" s="218"/>
      <c r="J214" s="212"/>
      <c r="K214" s="153"/>
      <c r="L214" s="261"/>
      <c r="M214" s="154"/>
      <c r="N214" s="153"/>
      <c r="O214" s="261"/>
      <c r="P214" s="154"/>
      <c r="Q214" s="153"/>
      <c r="R214" s="261"/>
      <c r="S214" s="154"/>
      <c r="T214" s="212"/>
    </row>
    <row r="215" spans="1:26" x14ac:dyDescent="0.2">
      <c r="A215" s="218"/>
      <c r="B215" s="218"/>
      <c r="C215" s="218"/>
      <c r="D215" s="218"/>
      <c r="E215" s="218"/>
      <c r="F215" s="218"/>
      <c r="G215" s="218"/>
      <c r="H215" s="218"/>
      <c r="I215" s="218"/>
      <c r="J215" s="212"/>
      <c r="K215" s="16" t="s">
        <v>29</v>
      </c>
      <c r="L215" s="16" t="s">
        <v>30</v>
      </c>
      <c r="M215" s="16" t="s">
        <v>31</v>
      </c>
      <c r="N215" s="16" t="s">
        <v>35</v>
      </c>
      <c r="O215" s="16" t="s">
        <v>7</v>
      </c>
      <c r="P215" s="16" t="s">
        <v>32</v>
      </c>
      <c r="Q215" s="16" t="s">
        <v>33</v>
      </c>
      <c r="R215" s="16" t="s">
        <v>29</v>
      </c>
      <c r="S215" s="16" t="s">
        <v>34</v>
      </c>
      <c r="T215" s="212"/>
    </row>
    <row r="216" spans="1:26" x14ac:dyDescent="0.2">
      <c r="A216" s="218" t="s">
        <v>55</v>
      </c>
      <c r="B216" s="218"/>
      <c r="C216" s="218"/>
      <c r="D216" s="218"/>
      <c r="E216" s="218"/>
      <c r="F216" s="218"/>
      <c r="G216" s="218"/>
      <c r="H216" s="218"/>
      <c r="I216" s="218"/>
      <c r="J216" s="218"/>
      <c r="K216" s="218"/>
      <c r="L216" s="218"/>
      <c r="M216" s="218"/>
      <c r="N216" s="218"/>
      <c r="O216" s="218"/>
      <c r="P216" s="218"/>
      <c r="Q216" s="218"/>
      <c r="R216" s="218"/>
      <c r="S216" s="218"/>
      <c r="T216" s="218"/>
    </row>
    <row r="217" spans="1:26" ht="28.35" customHeight="1" x14ac:dyDescent="0.25">
      <c r="A217" s="18" t="str">
        <f>IF(ISNA(INDEX($A$39:$T$169,MATCH($B217,$B$39:$B$169,0),1)),"",INDEX($A$39:$T$169,MATCH($B217,$B$39:$B$169,0),1))</f>
        <v>ULR2101</v>
      </c>
      <c r="B217" s="142" t="s">
        <v>220</v>
      </c>
      <c r="C217" s="142"/>
      <c r="D217" s="142"/>
      <c r="E217" s="142"/>
      <c r="F217" s="142"/>
      <c r="G217" s="142"/>
      <c r="H217" s="142"/>
      <c r="I217" s="142"/>
      <c r="J217" s="9">
        <f>IF(ISNA(INDEX($A$39:$T$169,MATCH($B217,$B$39:$B$169,0),10)),"",INDEX($A$39:$T$169,MATCH($B217,$B$39:$B$169,0),10))</f>
        <v>6</v>
      </c>
      <c r="K217" s="9">
        <f>IF(ISNA(INDEX($A$39:$T$169,MATCH($B217,$B$39:$B$169,0),11)),"",INDEX($A$39:$T$169,MATCH($B217,$B$39:$B$169,0),11))</f>
        <v>2</v>
      </c>
      <c r="L217" s="9">
        <f>IF(ISNA(INDEX($A$39:$T$169,MATCH($B217,$B$39:$B$169,0),12)),"",INDEX($A$39:$T$169,MATCH($B217,$B$39:$B$169,0),12))</f>
        <v>2</v>
      </c>
      <c r="M217" s="9">
        <f>IF(ISNA(INDEX($A$39:$T$169,MATCH($B217,$B$39:$B$169,0),13)),"",INDEX($A$39:$T$169,MATCH($B217,$B$39:$B$169,0),13))</f>
        <v>0</v>
      </c>
      <c r="N217" s="9">
        <f>IF(ISNA(INDEX($A$39:$T$169,MATCH($B217,$B$39:$B$169,0),14)),"",INDEX($A$39:$T$169,MATCH($B217,$B$39:$B$169,0),14))</f>
        <v>4</v>
      </c>
      <c r="O217" s="9">
        <f>IF(ISNA(INDEX($A$39:$T$169,MATCH($B217,$B$39:$B$169,0),15)),"",INDEX($A$39:$T$169,MATCH($B217,$B$39:$B$169,0),15))</f>
        <v>7</v>
      </c>
      <c r="P217" s="9">
        <f>IF(ISNA(INDEX($A$39:$T$169,MATCH($B217,$B$39:$B$169,0),16)),"",INDEX($A$39:$T$169,MATCH($B217,$B$39:$B$169,0),16))</f>
        <v>11</v>
      </c>
      <c r="Q217" s="15" t="str">
        <f>IF(ISNA(INDEX($A$39:$T$169,MATCH($B217,$B$39:$B$169,0),17)),"",INDEX($A$39:$T$169,MATCH($B217,$B$39:$B$169,0),17))</f>
        <v>E</v>
      </c>
      <c r="R217" s="15">
        <f>IF(ISNA(INDEX($A$39:$T$169,MATCH($B217,$B$39:$B$169,0),18)),"",INDEX($A$39:$T$169,MATCH($B217,$B$39:$B$169,0),18))</f>
        <v>0</v>
      </c>
      <c r="S217" s="15">
        <f>IF(ISNA(INDEX($A$39:$T$169,MATCH($B217,$B$39:$B$169,0),19)),"",INDEX($A$39:$T$169,MATCH($B217,$B$39:$B$169,0),19))</f>
        <v>0</v>
      </c>
      <c r="T217" s="15" t="str">
        <f>IF(ISNA(INDEX($A$39:$T$169,MATCH($B217,$B$39:$B$169,0),20)),"",INDEX($A$39:$T$169,MATCH($B217,$B$39:$B$169,0),20))</f>
        <v>DF</v>
      </c>
      <c r="U217" s="33"/>
      <c r="V217" s="34"/>
      <c r="W217" s="34"/>
      <c r="X217" s="34"/>
      <c r="Y217" s="34"/>
      <c r="Z217" s="34"/>
    </row>
    <row r="218" spans="1:26" ht="19.7" customHeight="1" x14ac:dyDescent="0.25">
      <c r="A218" s="18" t="str">
        <f>IF(ISNA(INDEX($A$39:$T$169,MATCH($B218,$B$39:$B$169,0),1)),"",INDEX($A$39:$T$169,MATCH($B218,$B$39:$B$169,0),1))</f>
        <v>ULR2311</v>
      </c>
      <c r="B218" s="142" t="s">
        <v>244</v>
      </c>
      <c r="C218" s="142"/>
      <c r="D218" s="142"/>
      <c r="E218" s="142"/>
      <c r="F218" s="142"/>
      <c r="G218" s="142"/>
      <c r="H218" s="142"/>
      <c r="I218" s="142"/>
      <c r="J218" s="9">
        <f>IF(ISNA(INDEX($A$39:$T$169,MATCH($B218,$B$39:$B$169,0),10)),"",INDEX($A$39:$T$169,MATCH($B218,$B$39:$B$169,0),10))</f>
        <v>7</v>
      </c>
      <c r="K218" s="9">
        <f>IF(ISNA(INDEX($A$39:$T$169,MATCH($B218,$B$39:$B$169,0),11)),"",INDEX($A$39:$T$169,MATCH($B218,$B$39:$B$169,0),11))</f>
        <v>2</v>
      </c>
      <c r="L218" s="9">
        <f>IF(ISNA(INDEX($A$39:$T$169,MATCH($B218,$B$39:$B$169,0),12)),"",INDEX($A$39:$T$169,MATCH($B218,$B$39:$B$169,0),12))</f>
        <v>2</v>
      </c>
      <c r="M218" s="9">
        <f>IF(ISNA(INDEX($A$39:$T$169,MATCH($B218,$B$39:$B$169,0),13)),"",INDEX($A$39:$T$169,MATCH($B218,$B$39:$B$169,0),13))</f>
        <v>0</v>
      </c>
      <c r="N218" s="9">
        <f>IF(ISNA(INDEX($A$39:$T$169,MATCH($B218,$B$39:$B$169,0),14)),"",INDEX($A$39:$T$169,MATCH($B218,$B$39:$B$169,0),14))</f>
        <v>4</v>
      </c>
      <c r="O218" s="9">
        <f>IF(ISNA(INDEX($A$39:$T$169,MATCH($B218,$B$39:$B$169,0),15)),"",INDEX($A$39:$T$169,MATCH($B218,$B$39:$B$169,0),15))</f>
        <v>9</v>
      </c>
      <c r="P218" s="9">
        <f>IF(ISNA(INDEX($A$39:$T$169,MATCH($B218,$B$39:$B$169,0),16)),"",INDEX($A$39:$T$169,MATCH($B218,$B$39:$B$169,0),16))</f>
        <v>13</v>
      </c>
      <c r="Q218" s="15" t="str">
        <f>IF(ISNA(INDEX($A$39:$T$169,MATCH($B218,$B$39:$B$169,0),17)),"",INDEX($A$39:$T$169,MATCH($B218,$B$39:$B$169,0),17))</f>
        <v>E</v>
      </c>
      <c r="R218" s="15">
        <f>IF(ISNA(INDEX($A$39:$T$169,MATCH($B218,$B$39:$B$169,0),18)),"",INDEX($A$39:$T$169,MATCH($B218,$B$39:$B$169,0),18))</f>
        <v>0</v>
      </c>
      <c r="S218" s="15">
        <f>IF(ISNA(INDEX($A$39:$T$169,MATCH($B218,$B$39:$B$169,0),19)),"",INDEX($A$39:$T$169,MATCH($B218,$B$39:$B$169,0),19))</f>
        <v>0</v>
      </c>
      <c r="T218" s="15" t="str">
        <f>IF(ISNA(INDEX($A$39:$T$169,MATCH($B218,$B$39:$B$169,0),20)),"",INDEX($A$39:$T$169,MATCH($B218,$B$39:$B$169,0),20))</f>
        <v>DF</v>
      </c>
      <c r="U218" s="34"/>
      <c r="V218" s="34"/>
      <c r="W218" s="34"/>
      <c r="X218" s="34"/>
      <c r="Y218" s="34"/>
      <c r="Z218" s="34"/>
    </row>
    <row r="219" spans="1:26" ht="19.7" customHeight="1" x14ac:dyDescent="0.25">
      <c r="A219" s="18" t="str">
        <f>IF(ISNA(INDEX($A$39:$T$169,MATCH($B219,$B$39:$B$169,0),1)),"",INDEX($A$39:$T$169,MATCH($B219,$B$39:$B$169,0),1))</f>
        <v>ULR2312</v>
      </c>
      <c r="B219" s="142" t="s">
        <v>246</v>
      </c>
      <c r="C219" s="142"/>
      <c r="D219" s="142"/>
      <c r="E219" s="142"/>
      <c r="F219" s="142"/>
      <c r="G219" s="142"/>
      <c r="H219" s="142"/>
      <c r="I219" s="142"/>
      <c r="J219" s="9">
        <f>IF(ISNA(INDEX($A$39:$T$169,MATCH($B219,$B$39:$B$169,0),10)),"",INDEX($A$39:$T$169,MATCH($B219,$B$39:$B$169,0),10))</f>
        <v>7</v>
      </c>
      <c r="K219" s="9">
        <f>IF(ISNA(INDEX($A$39:$T$169,MATCH($B219,$B$39:$B$169,0),11)),"",INDEX($A$39:$T$169,MATCH($B219,$B$39:$B$169,0),11))</f>
        <v>2</v>
      </c>
      <c r="L219" s="9">
        <f>IF(ISNA(INDEX($A$39:$T$169,MATCH($B219,$B$39:$B$169,0),12)),"",INDEX($A$39:$T$169,MATCH($B219,$B$39:$B$169,0),12))</f>
        <v>2</v>
      </c>
      <c r="M219" s="9">
        <f>IF(ISNA(INDEX($A$39:$T$169,MATCH($B219,$B$39:$B$169,0),13)),"",INDEX($A$39:$T$169,MATCH($B219,$B$39:$B$169,0),13))</f>
        <v>0</v>
      </c>
      <c r="N219" s="9">
        <f>IF(ISNA(INDEX($A$39:$T$169,MATCH($B219,$B$39:$B$169,0),14)),"",INDEX($A$39:$T$169,MATCH($B219,$B$39:$B$169,0),14))</f>
        <v>4</v>
      </c>
      <c r="O219" s="9">
        <f>IF(ISNA(INDEX($A$39:$T$169,MATCH($B219,$B$39:$B$169,0),15)),"",INDEX($A$39:$T$169,MATCH($B219,$B$39:$B$169,0),15))</f>
        <v>9</v>
      </c>
      <c r="P219" s="9">
        <f>IF(ISNA(INDEX($A$39:$T$169,MATCH($B219,$B$39:$B$169,0),16)),"",INDEX($A$39:$T$169,MATCH($B219,$B$39:$B$169,0),16))</f>
        <v>13</v>
      </c>
      <c r="Q219" s="15" t="str">
        <f>IF(ISNA(INDEX($A$39:$T$169,MATCH($B219,$B$39:$B$169,0),17)),"",INDEX($A$39:$T$169,MATCH($B219,$B$39:$B$169,0),17))</f>
        <v>E</v>
      </c>
      <c r="R219" s="15">
        <f>IF(ISNA(INDEX($A$39:$T$169,MATCH($B219,$B$39:$B$169,0),18)),"",INDEX($A$39:$T$169,MATCH($B219,$B$39:$B$169,0),18))</f>
        <v>0</v>
      </c>
      <c r="S219" s="15">
        <f>IF(ISNA(INDEX($A$39:$T$169,MATCH($B219,$B$39:$B$169,0),19)),"",INDEX($A$39:$T$169,MATCH($B219,$B$39:$B$169,0),19))</f>
        <v>0</v>
      </c>
      <c r="T219" s="15" t="str">
        <f>IF(ISNA(INDEX($A$39:$T$169,MATCH($B219,$B$39:$B$169,0),20)),"",INDEX($A$39:$T$169,MATCH($B219,$B$39:$B$169,0),20))</f>
        <v>DF</v>
      </c>
      <c r="U219" s="34"/>
      <c r="V219" s="34"/>
      <c r="W219" s="34"/>
      <c r="X219" s="34"/>
      <c r="Y219" s="34"/>
      <c r="Z219" s="34"/>
    </row>
    <row r="220" spans="1:26" ht="19.7" customHeight="1" x14ac:dyDescent="0.25">
      <c r="A220" s="18" t="str">
        <f>IF(ISNA(INDEX($A$39:$T$169,MATCH($B220,$B$39:$B$169,0),1)),"",INDEX($A$39:$T$169,MATCH($B220,$B$39:$B$169,0),1))</f>
        <v>ULR2520</v>
      </c>
      <c r="B220" s="142" t="s">
        <v>267</v>
      </c>
      <c r="C220" s="142"/>
      <c r="D220" s="142"/>
      <c r="E220" s="142"/>
      <c r="F220" s="142"/>
      <c r="G220" s="142"/>
      <c r="H220" s="142"/>
      <c r="I220" s="142"/>
      <c r="J220" s="9">
        <f>IF(ISNA(INDEX($A$39:$T$169,MATCH($B220,$B$39:$B$169,0),10)),"",INDEX($A$39:$T$169,MATCH($B220,$B$39:$B$169,0),10))</f>
        <v>5</v>
      </c>
      <c r="K220" s="9">
        <f>IF(ISNA(INDEX($A$39:$T$169,MATCH($B220,$B$39:$B$169,0),11)),"",INDEX($A$39:$T$169,MATCH($B220,$B$39:$B$169,0),11))</f>
        <v>2</v>
      </c>
      <c r="L220" s="9">
        <f>IF(ISNA(INDEX($A$39:$T$169,MATCH($B220,$B$39:$B$169,0),12)),"",INDEX($A$39:$T$169,MATCH($B220,$B$39:$B$169,0),12))</f>
        <v>2</v>
      </c>
      <c r="M220" s="9">
        <f>IF(ISNA(INDEX($A$39:$T$169,MATCH($B220,$B$39:$B$169,0),13)),"",INDEX($A$39:$T$169,MATCH($B220,$B$39:$B$169,0),13))</f>
        <v>0</v>
      </c>
      <c r="N220" s="9">
        <f>IF(ISNA(INDEX($A$39:$T$169,MATCH($B220,$B$39:$B$169,0),14)),"",INDEX($A$39:$T$169,MATCH($B220,$B$39:$B$169,0),14))</f>
        <v>4</v>
      </c>
      <c r="O220" s="9">
        <f>IF(ISNA(INDEX($A$39:$T$169,MATCH($B220,$B$39:$B$169,0),15)),"",INDEX($A$39:$T$169,MATCH($B220,$B$39:$B$169,0),15))</f>
        <v>5</v>
      </c>
      <c r="P220" s="9">
        <f>IF(ISNA(INDEX($A$39:$T$169,MATCH($B220,$B$39:$B$169,0),16)),"",INDEX($A$39:$T$169,MATCH($B220,$B$39:$B$169,0),16))</f>
        <v>9</v>
      </c>
      <c r="Q220" s="15" t="str">
        <f>IF(ISNA(INDEX($A$39:$T$169,MATCH($B220,$B$39:$B$169,0),17)),"",INDEX($A$39:$T$169,MATCH($B220,$B$39:$B$169,0),17))</f>
        <v>E</v>
      </c>
      <c r="R220" s="15">
        <f>IF(ISNA(INDEX($A$39:$T$169,MATCH($B220,$B$39:$B$169,0),18)),"",INDEX($A$39:$T$169,MATCH($B220,$B$39:$B$169,0),18))</f>
        <v>0</v>
      </c>
      <c r="S220" s="15">
        <f>IF(ISNA(INDEX($A$39:$T$169,MATCH($B220,$B$39:$B$169,0),19)),"",INDEX($A$39:$T$169,MATCH($B220,$B$39:$B$169,0),19))</f>
        <v>0</v>
      </c>
      <c r="T220" s="15" t="str">
        <f>IF(ISNA(INDEX($A$39:$T$169,MATCH($B220,$B$39:$B$169,0),20)),"",INDEX($A$39:$T$169,MATCH($B220,$B$39:$B$169,0),20))</f>
        <v>DF</v>
      </c>
      <c r="U220" s="34"/>
      <c r="V220" s="34"/>
      <c r="W220" s="34"/>
      <c r="X220" s="34"/>
      <c r="Y220" s="34"/>
      <c r="Z220" s="34"/>
    </row>
    <row r="221" spans="1:26" ht="19.7" customHeight="1" x14ac:dyDescent="0.25">
      <c r="A221" s="18" t="str">
        <f>IF(ISNA(INDEX($A$39:$T$169,MATCH($B221,$B$39:$B$169,0),1)),"",INDEX($A$39:$T$169,MATCH($B221,$B$39:$B$169,0),1))</f>
        <v>ULR2521</v>
      </c>
      <c r="B221" s="142" t="s">
        <v>269</v>
      </c>
      <c r="C221" s="142"/>
      <c r="D221" s="142"/>
      <c r="E221" s="142"/>
      <c r="F221" s="142"/>
      <c r="G221" s="142"/>
      <c r="H221" s="142"/>
      <c r="I221" s="142"/>
      <c r="J221" s="9">
        <f>IF(ISNA(INDEX($A$39:$T$169,MATCH($B221,$B$39:$B$169,0),10)),"",INDEX($A$39:$T$169,MATCH($B221,$B$39:$B$169,0),10))</f>
        <v>7</v>
      </c>
      <c r="K221" s="9">
        <f>IF(ISNA(INDEX($A$39:$T$169,MATCH($B221,$B$39:$B$169,0),11)),"",INDEX($A$39:$T$169,MATCH($B221,$B$39:$B$169,0),11))</f>
        <v>2</v>
      </c>
      <c r="L221" s="9">
        <f>IF(ISNA(INDEX($A$39:$T$169,MATCH($B221,$B$39:$B$169,0),12)),"",INDEX($A$39:$T$169,MATCH($B221,$B$39:$B$169,0),12))</f>
        <v>2</v>
      </c>
      <c r="M221" s="9">
        <f>IF(ISNA(INDEX($A$39:$T$169,MATCH($B221,$B$39:$B$169,0),13)),"",INDEX($A$39:$T$169,MATCH($B221,$B$39:$B$169,0),13))</f>
        <v>0</v>
      </c>
      <c r="N221" s="9">
        <f>IF(ISNA(INDEX($A$39:$T$169,MATCH($B221,$B$39:$B$169,0),14)),"",INDEX($A$39:$T$169,MATCH($B221,$B$39:$B$169,0),14))</f>
        <v>4</v>
      </c>
      <c r="O221" s="9">
        <f>IF(ISNA(INDEX($A$39:$T$169,MATCH($B221,$B$39:$B$169,0),15)),"",INDEX($A$39:$T$169,MATCH($B221,$B$39:$B$169,0),15))</f>
        <v>9</v>
      </c>
      <c r="P221" s="9">
        <f>IF(ISNA(INDEX($A$39:$T$169,MATCH($B221,$B$39:$B$169,0),16)),"",INDEX($A$39:$T$169,MATCH($B221,$B$39:$B$169,0),16))</f>
        <v>13</v>
      </c>
      <c r="Q221" s="15" t="str">
        <f>IF(ISNA(INDEX($A$39:$T$169,MATCH($B221,$B$39:$B$169,0),17)),"",INDEX($A$39:$T$169,MATCH($B221,$B$39:$B$169,0),17))</f>
        <v>E</v>
      </c>
      <c r="R221" s="15">
        <f>IF(ISNA(INDEX($A$39:$T$169,MATCH($B221,$B$39:$B$169,0),18)),"",INDEX($A$39:$T$169,MATCH($B221,$B$39:$B$169,0),18))</f>
        <v>0</v>
      </c>
      <c r="S221" s="15">
        <f>IF(ISNA(INDEX($A$39:$T$169,MATCH($B221,$B$39:$B$169,0),19)),"",INDEX($A$39:$T$169,MATCH($B221,$B$39:$B$169,0),19))</f>
        <v>0</v>
      </c>
      <c r="T221" s="15" t="str">
        <f>IF(ISNA(INDEX($A$39:$T$169,MATCH($B221,$B$39:$B$169,0),20)),"",INDEX($A$39:$T$169,MATCH($B221,$B$39:$B$169,0),20))</f>
        <v>DF</v>
      </c>
      <c r="U221" s="34"/>
      <c r="V221" s="34"/>
      <c r="W221" s="34"/>
      <c r="X221" s="34"/>
      <c r="Y221" s="34"/>
      <c r="Z221" s="34"/>
    </row>
    <row r="222" spans="1:26" ht="15" x14ac:dyDescent="0.25">
      <c r="A222" s="10" t="s">
        <v>26</v>
      </c>
      <c r="B222" s="211"/>
      <c r="C222" s="211"/>
      <c r="D222" s="211"/>
      <c r="E222" s="211"/>
      <c r="F222" s="211"/>
      <c r="G222" s="211"/>
      <c r="H222" s="211"/>
      <c r="I222" s="211"/>
      <c r="J222" s="11">
        <f t="shared" ref="J222:P222" si="63">SUM(J217:J221)</f>
        <v>32</v>
      </c>
      <c r="K222" s="11">
        <f t="shared" si="63"/>
        <v>10</v>
      </c>
      <c r="L222" s="11">
        <f t="shared" si="63"/>
        <v>10</v>
      </c>
      <c r="M222" s="11">
        <f t="shared" si="63"/>
        <v>0</v>
      </c>
      <c r="N222" s="11">
        <f t="shared" si="63"/>
        <v>20</v>
      </c>
      <c r="O222" s="11">
        <f t="shared" si="63"/>
        <v>39</v>
      </c>
      <c r="P222" s="11">
        <f t="shared" si="63"/>
        <v>59</v>
      </c>
      <c r="Q222" s="10">
        <f>COUNTIF(Q217:Q221,"E")</f>
        <v>5</v>
      </c>
      <c r="R222" s="10">
        <f>COUNTIF(R217:R221,"C")</f>
        <v>0</v>
      </c>
      <c r="S222" s="10">
        <f>COUNTIF(S217:S221,"VP")</f>
        <v>0</v>
      </c>
      <c r="T222" s="8">
        <f>COUNTA(T217:T221)</f>
        <v>5</v>
      </c>
      <c r="U222" s="34"/>
      <c r="V222" s="34"/>
      <c r="W222" s="34"/>
      <c r="X222" s="34"/>
      <c r="Y222" s="34"/>
      <c r="Z222" s="34"/>
    </row>
    <row r="223" spans="1:26" ht="15" x14ac:dyDescent="0.25">
      <c r="A223" s="218" t="s">
        <v>65</v>
      </c>
      <c r="B223" s="218"/>
      <c r="C223" s="218"/>
      <c r="D223" s="218"/>
      <c r="E223" s="218"/>
      <c r="F223" s="218"/>
      <c r="G223" s="218"/>
      <c r="H223" s="218"/>
      <c r="I223" s="218"/>
      <c r="J223" s="218"/>
      <c r="K223" s="218"/>
      <c r="L223" s="218"/>
      <c r="M223" s="218"/>
      <c r="N223" s="218"/>
      <c r="O223" s="218"/>
      <c r="P223" s="218"/>
      <c r="Q223" s="218"/>
      <c r="R223" s="218"/>
      <c r="S223" s="218"/>
      <c r="T223" s="218"/>
      <c r="U223" s="34"/>
      <c r="V223" s="34"/>
      <c r="W223" s="34"/>
      <c r="X223" s="34"/>
      <c r="Y223" s="34"/>
      <c r="Z223" s="34"/>
    </row>
    <row r="224" spans="1:26" ht="19.7" customHeight="1" x14ac:dyDescent="0.25">
      <c r="A224" s="18" t="str">
        <f>IF(ISNA(INDEX($A$39:$T$169,MATCH($B224,$B$39:$B$169,0),1)),"",INDEX($A$39:$T$169,MATCH($B224,$B$39:$B$169,0),1))</f>
        <v>ULR2625</v>
      </c>
      <c r="B224" s="142" t="s">
        <v>279</v>
      </c>
      <c r="C224" s="142"/>
      <c r="D224" s="142"/>
      <c r="E224" s="142"/>
      <c r="F224" s="142"/>
      <c r="G224" s="142"/>
      <c r="H224" s="142"/>
      <c r="I224" s="142"/>
      <c r="J224" s="9">
        <f>IF(ISNA(INDEX($A$39:$T$169,MATCH($B224,$B$39:$B$169,0),10)),"",INDEX($A$39:$T$169,MATCH($B224,$B$39:$B$169,0),10))</f>
        <v>6</v>
      </c>
      <c r="K224" s="9">
        <f>IF(ISNA(INDEX($A$39:$T$169,MATCH($B224,$B$39:$B$169,0),11)),"",INDEX($A$39:$T$169,MATCH($B224,$B$39:$B$169,0),11))</f>
        <v>2</v>
      </c>
      <c r="L224" s="9">
        <f>IF(ISNA(INDEX($A$39:$T$169,MATCH($B224,$B$39:$B$169,0),12)),"",INDEX($A$39:$T$169,MATCH($B224,$B$39:$B$169,0),12))</f>
        <v>2</v>
      </c>
      <c r="M224" s="9">
        <f>IF(ISNA(INDEX($A$39:$T$169,MATCH($B224,$B$39:$B$169,0),13)),"",INDEX($A$39:$T$169,MATCH($B224,$B$39:$B$169,0),13))</f>
        <v>0</v>
      </c>
      <c r="N224" s="9">
        <f>IF(ISNA(INDEX($A$39:$T$169,MATCH($B224,$B$39:$B$169,0),14)),"",INDEX($A$39:$T$169,MATCH($B224,$B$39:$B$169,0),14))</f>
        <v>4</v>
      </c>
      <c r="O224" s="9">
        <f>IF(ISNA(INDEX($A$39:$T$169,MATCH($B224,$B$39:$B$169,0),15)),"",INDEX($A$39:$T$169,MATCH($B224,$B$39:$B$169,0),15))</f>
        <v>9</v>
      </c>
      <c r="P224" s="9">
        <f>IF(ISNA(INDEX($A$39:$T$169,MATCH($B224,$B$39:$B$169,0),16)),"",INDEX($A$39:$T$169,MATCH($B224,$B$39:$B$169,0),16))</f>
        <v>13</v>
      </c>
      <c r="Q224" s="15" t="str">
        <f>IF(ISNA(INDEX($A$39:$T$169,MATCH($B224,$B$39:$B$169,0),17)),"",INDEX($A$39:$T$169,MATCH($B224,$B$39:$B$169,0),17))</f>
        <v>E</v>
      </c>
      <c r="R224" s="15">
        <f>IF(ISNA(INDEX($A$39:$T$169,MATCH($B224,$B$39:$B$169,0),18)),"",INDEX($A$39:$T$169,MATCH($B224,$B$39:$B$169,0),18))</f>
        <v>0</v>
      </c>
      <c r="S224" s="15">
        <f>IF(ISNA(INDEX($A$39:$T$169,MATCH($B224,$B$39:$B$169,0),19)),"",INDEX($A$39:$T$169,MATCH($B224,$B$39:$B$169,0),19))</f>
        <v>0</v>
      </c>
      <c r="T224" s="15" t="str">
        <f>IF(ISNA(INDEX($A$39:$T$169,MATCH($B224,$B$39:$B$169,0),20)),"",INDEX($A$39:$T$169,MATCH($B224,$B$39:$B$169,0),20))</f>
        <v>DF</v>
      </c>
      <c r="U224" s="34"/>
      <c r="V224" s="34"/>
      <c r="W224" s="34"/>
      <c r="X224" s="34"/>
      <c r="Y224" s="34"/>
      <c r="Z224" s="34"/>
    </row>
    <row r="225" spans="1:26" ht="15" x14ac:dyDescent="0.25">
      <c r="A225" s="10" t="s">
        <v>26</v>
      </c>
      <c r="B225" s="218"/>
      <c r="C225" s="218"/>
      <c r="D225" s="218"/>
      <c r="E225" s="218"/>
      <c r="F225" s="218"/>
      <c r="G225" s="218"/>
      <c r="H225" s="218"/>
      <c r="I225" s="218"/>
      <c r="J225" s="11">
        <f t="shared" ref="J225:P225" si="64">SUM(J224:J224)</f>
        <v>6</v>
      </c>
      <c r="K225" s="11">
        <f t="shared" si="64"/>
        <v>2</v>
      </c>
      <c r="L225" s="11">
        <f t="shared" si="64"/>
        <v>2</v>
      </c>
      <c r="M225" s="11">
        <f t="shared" si="64"/>
        <v>0</v>
      </c>
      <c r="N225" s="11">
        <f t="shared" si="64"/>
        <v>4</v>
      </c>
      <c r="O225" s="11">
        <f t="shared" si="64"/>
        <v>9</v>
      </c>
      <c r="P225" s="11">
        <f t="shared" si="64"/>
        <v>13</v>
      </c>
      <c r="Q225" s="10">
        <f>COUNTIF(Q224:Q224,"E")</f>
        <v>1</v>
      </c>
      <c r="R225" s="10">
        <f>COUNTIF(R224:R224,"C")</f>
        <v>0</v>
      </c>
      <c r="S225" s="10">
        <f>COUNTIF(S224:S224,"VP")</f>
        <v>0</v>
      </c>
      <c r="T225" s="8">
        <f>COUNTA(T224:T224)</f>
        <v>1</v>
      </c>
      <c r="U225" s="138" t="s">
        <v>206</v>
      </c>
      <c r="V225" s="138"/>
      <c r="W225" s="138"/>
      <c r="X225" s="138"/>
      <c r="Y225" s="34"/>
      <c r="Z225" s="34"/>
    </row>
    <row r="226" spans="1:26" ht="15" x14ac:dyDescent="0.25">
      <c r="A226" s="217" t="s">
        <v>110</v>
      </c>
      <c r="B226" s="217"/>
      <c r="C226" s="217"/>
      <c r="D226" s="217"/>
      <c r="E226" s="217"/>
      <c r="F226" s="217"/>
      <c r="G226" s="217"/>
      <c r="H226" s="217"/>
      <c r="I226" s="217"/>
      <c r="J226" s="11">
        <f t="shared" ref="J226:T226" si="65">SUM(J222,J225)</f>
        <v>38</v>
      </c>
      <c r="K226" s="11">
        <f t="shared" si="65"/>
        <v>12</v>
      </c>
      <c r="L226" s="11">
        <f t="shared" si="65"/>
        <v>12</v>
      </c>
      <c r="M226" s="11">
        <f t="shared" si="65"/>
        <v>0</v>
      </c>
      <c r="N226" s="11">
        <f t="shared" si="65"/>
        <v>24</v>
      </c>
      <c r="O226" s="11">
        <f t="shared" si="65"/>
        <v>48</v>
      </c>
      <c r="P226" s="11">
        <f t="shared" si="65"/>
        <v>72</v>
      </c>
      <c r="Q226" s="11">
        <f t="shared" si="65"/>
        <v>6</v>
      </c>
      <c r="R226" s="11">
        <f t="shared" si="65"/>
        <v>0</v>
      </c>
      <c r="S226" s="11">
        <f t="shared" si="65"/>
        <v>0</v>
      </c>
      <c r="T226" s="41">
        <f t="shared" si="65"/>
        <v>6</v>
      </c>
      <c r="U226" s="139" t="s">
        <v>207</v>
      </c>
      <c r="V226" s="139"/>
      <c r="W226" s="139"/>
      <c r="X226" s="139"/>
      <c r="Y226" s="34"/>
      <c r="Z226" s="34"/>
    </row>
    <row r="227" spans="1:26" ht="15" x14ac:dyDescent="0.25">
      <c r="A227" s="217" t="s">
        <v>48</v>
      </c>
      <c r="B227" s="217"/>
      <c r="C227" s="217"/>
      <c r="D227" s="217"/>
      <c r="E227" s="217"/>
      <c r="F227" s="217"/>
      <c r="G227" s="217"/>
      <c r="H227" s="217"/>
      <c r="I227" s="217"/>
      <c r="J227" s="217"/>
      <c r="K227" s="11">
        <f t="shared" ref="K227:P227" si="66">K222*14+K225*12</f>
        <v>164</v>
      </c>
      <c r="L227" s="11">
        <f t="shared" si="66"/>
        <v>164</v>
      </c>
      <c r="M227" s="11">
        <f t="shared" si="66"/>
        <v>0</v>
      </c>
      <c r="N227" s="11">
        <f t="shared" si="66"/>
        <v>328</v>
      </c>
      <c r="O227" s="11">
        <f t="shared" si="66"/>
        <v>654</v>
      </c>
      <c r="P227" s="11">
        <f t="shared" si="66"/>
        <v>982</v>
      </c>
      <c r="Q227" s="414"/>
      <c r="R227" s="414"/>
      <c r="S227" s="414"/>
      <c r="T227" s="414"/>
      <c r="U227" s="139"/>
      <c r="V227" s="139"/>
      <c r="W227" s="139"/>
      <c r="X227" s="139"/>
      <c r="Y227" s="34"/>
      <c r="Z227" s="34"/>
    </row>
    <row r="228" spans="1:26" ht="15" x14ac:dyDescent="0.25">
      <c r="A228" s="217"/>
      <c r="B228" s="217"/>
      <c r="C228" s="217"/>
      <c r="D228" s="217"/>
      <c r="E228" s="217"/>
      <c r="F228" s="217"/>
      <c r="G228" s="217"/>
      <c r="H228" s="217"/>
      <c r="I228" s="217"/>
      <c r="J228" s="217"/>
      <c r="K228" s="314">
        <f>SUM(K227:M227)</f>
        <v>328</v>
      </c>
      <c r="L228" s="314"/>
      <c r="M228" s="314"/>
      <c r="N228" s="314">
        <f>SUM(N227:O227)</f>
        <v>982</v>
      </c>
      <c r="O228" s="314"/>
      <c r="P228" s="314"/>
      <c r="Q228" s="414"/>
      <c r="R228" s="414"/>
      <c r="S228" s="414"/>
      <c r="T228" s="414"/>
      <c r="U228" s="75">
        <f>COUNTIF(T44:T128,"DF")</f>
        <v>6</v>
      </c>
      <c r="V228" s="76" t="s">
        <v>122</v>
      </c>
      <c r="Y228" s="34"/>
      <c r="Z228" s="34"/>
    </row>
    <row r="229" spans="1:26" ht="15" customHeight="1" x14ac:dyDescent="0.25">
      <c r="A229" s="299" t="s">
        <v>84</v>
      </c>
      <c r="B229" s="300"/>
      <c r="C229" s="300"/>
      <c r="D229" s="300"/>
      <c r="E229" s="300"/>
      <c r="F229" s="300"/>
      <c r="G229" s="300"/>
      <c r="H229" s="300"/>
      <c r="I229" s="300"/>
      <c r="J229" s="301"/>
      <c r="K229" s="302">
        <f>T226/SUM(T52,T70,T86,T100,T115,T129)</f>
        <v>0.15</v>
      </c>
      <c r="L229" s="302"/>
      <c r="M229" s="302"/>
      <c r="N229" s="302"/>
      <c r="O229" s="302"/>
      <c r="P229" s="302"/>
      <c r="Q229" s="302"/>
      <c r="R229" s="302"/>
      <c r="S229" s="302"/>
      <c r="T229" s="302"/>
      <c r="U229" s="77"/>
      <c r="V229" s="78"/>
      <c r="Y229" s="34"/>
      <c r="Z229" s="34"/>
    </row>
    <row r="230" spans="1:26" ht="15" x14ac:dyDescent="0.25">
      <c r="A230" s="216" t="s">
        <v>85</v>
      </c>
      <c r="B230" s="216"/>
      <c r="C230" s="216"/>
      <c r="D230" s="216"/>
      <c r="E230" s="216"/>
      <c r="F230" s="216"/>
      <c r="G230" s="216"/>
      <c r="H230" s="216"/>
      <c r="I230" s="216"/>
      <c r="J230" s="216"/>
      <c r="K230" s="302">
        <f>K228/(SUM(N52,N70,N86,N100,N115)*14+N129*12)</f>
        <v>0.1492265696087352</v>
      </c>
      <c r="L230" s="302"/>
      <c r="M230" s="302"/>
      <c r="N230" s="302"/>
      <c r="O230" s="302"/>
      <c r="P230" s="302"/>
      <c r="Q230" s="302"/>
      <c r="R230" s="302"/>
      <c r="S230" s="302"/>
      <c r="T230" s="302"/>
      <c r="U230" s="140" t="str">
        <f>IF(T226=U228,"Corect",IF(T226&gt;U228,"Ați dublat unele discipline","Ați pierdut unele discipline"))</f>
        <v>Corect</v>
      </c>
      <c r="V230" s="141"/>
      <c r="W230" s="141"/>
      <c r="X230" s="141"/>
      <c r="Y230" s="34"/>
      <c r="Z230" s="34"/>
    </row>
    <row r="232" spans="1:26" x14ac:dyDescent="0.2">
      <c r="B232" s="2"/>
      <c r="C232" s="2"/>
      <c r="D232" s="2"/>
      <c r="E232" s="2"/>
      <c r="F232" s="2"/>
      <c r="G232" s="2"/>
      <c r="M232" s="5"/>
      <c r="N232" s="5"/>
      <c r="O232" s="5"/>
      <c r="P232" s="5"/>
      <c r="Q232" s="5"/>
      <c r="R232" s="5"/>
      <c r="S232" s="5"/>
    </row>
    <row r="233" spans="1:26" x14ac:dyDescent="0.2">
      <c r="A233" s="362" t="s">
        <v>183</v>
      </c>
      <c r="B233" s="363"/>
      <c r="C233" s="363"/>
      <c r="D233" s="363"/>
      <c r="E233" s="363"/>
      <c r="F233" s="363"/>
      <c r="G233" s="363"/>
      <c r="H233" s="363"/>
      <c r="I233" s="363"/>
      <c r="J233" s="363"/>
      <c r="K233" s="363"/>
      <c r="L233" s="363"/>
      <c r="M233" s="363"/>
      <c r="N233" s="363"/>
      <c r="O233" s="363"/>
      <c r="P233" s="363"/>
      <c r="Q233" s="363"/>
      <c r="R233" s="363"/>
      <c r="S233" s="363"/>
      <c r="T233" s="364"/>
    </row>
    <row r="234" spans="1:26" x14ac:dyDescent="0.2">
      <c r="A234" s="365"/>
      <c r="B234" s="366"/>
      <c r="C234" s="366"/>
      <c r="D234" s="366"/>
      <c r="E234" s="366"/>
      <c r="F234" s="366"/>
      <c r="G234" s="366"/>
      <c r="H234" s="366"/>
      <c r="I234" s="366"/>
      <c r="J234" s="366"/>
      <c r="K234" s="366"/>
      <c r="L234" s="366"/>
      <c r="M234" s="366"/>
      <c r="N234" s="366"/>
      <c r="O234" s="366"/>
      <c r="P234" s="366"/>
      <c r="Q234" s="366"/>
      <c r="R234" s="366"/>
      <c r="S234" s="366"/>
      <c r="T234" s="367"/>
    </row>
    <row r="235" spans="1:26" x14ac:dyDescent="0.2">
      <c r="A235" s="218" t="s">
        <v>28</v>
      </c>
      <c r="B235" s="218" t="s">
        <v>27</v>
      </c>
      <c r="C235" s="218"/>
      <c r="D235" s="218"/>
      <c r="E235" s="218"/>
      <c r="F235" s="218"/>
      <c r="G235" s="218"/>
      <c r="H235" s="218"/>
      <c r="I235" s="218"/>
      <c r="J235" s="212" t="s">
        <v>39</v>
      </c>
      <c r="K235" s="151" t="s">
        <v>25</v>
      </c>
      <c r="L235" s="260"/>
      <c r="M235" s="152"/>
      <c r="N235" s="151" t="s">
        <v>40</v>
      </c>
      <c r="O235" s="260"/>
      <c r="P235" s="152"/>
      <c r="Q235" s="151" t="s">
        <v>24</v>
      </c>
      <c r="R235" s="260"/>
      <c r="S235" s="152"/>
      <c r="T235" s="212" t="s">
        <v>23</v>
      </c>
    </row>
    <row r="236" spans="1:26" x14ac:dyDescent="0.2">
      <c r="A236" s="218"/>
      <c r="B236" s="218"/>
      <c r="C236" s="218"/>
      <c r="D236" s="218"/>
      <c r="E236" s="218"/>
      <c r="F236" s="218"/>
      <c r="G236" s="218"/>
      <c r="H236" s="218"/>
      <c r="I236" s="218"/>
      <c r="J236" s="212"/>
      <c r="K236" s="153"/>
      <c r="L236" s="261"/>
      <c r="M236" s="154"/>
      <c r="N236" s="153"/>
      <c r="O236" s="261"/>
      <c r="P236" s="154"/>
      <c r="Q236" s="153"/>
      <c r="R236" s="261"/>
      <c r="S236" s="154"/>
      <c r="T236" s="212"/>
    </row>
    <row r="237" spans="1:26" x14ac:dyDescent="0.2">
      <c r="A237" s="218"/>
      <c r="B237" s="218"/>
      <c r="C237" s="218"/>
      <c r="D237" s="218"/>
      <c r="E237" s="218"/>
      <c r="F237" s="218"/>
      <c r="G237" s="218"/>
      <c r="H237" s="218"/>
      <c r="I237" s="218"/>
      <c r="J237" s="212"/>
      <c r="K237" s="16" t="s">
        <v>29</v>
      </c>
      <c r="L237" s="16" t="s">
        <v>30</v>
      </c>
      <c r="M237" s="16" t="s">
        <v>31</v>
      </c>
      <c r="N237" s="16" t="s">
        <v>35</v>
      </c>
      <c r="O237" s="16" t="s">
        <v>7</v>
      </c>
      <c r="P237" s="16" t="s">
        <v>32</v>
      </c>
      <c r="Q237" s="16" t="s">
        <v>33</v>
      </c>
      <c r="R237" s="16" t="s">
        <v>29</v>
      </c>
      <c r="S237" s="16" t="s">
        <v>34</v>
      </c>
      <c r="T237" s="212"/>
    </row>
    <row r="238" spans="1:26" x14ac:dyDescent="0.2">
      <c r="A238" s="218" t="s">
        <v>55</v>
      </c>
      <c r="B238" s="218"/>
      <c r="C238" s="218"/>
      <c r="D238" s="218"/>
      <c r="E238" s="218"/>
      <c r="F238" s="218"/>
      <c r="G238" s="218"/>
      <c r="H238" s="218"/>
      <c r="I238" s="218"/>
      <c r="J238" s="218"/>
      <c r="K238" s="218"/>
      <c r="L238" s="218"/>
      <c r="M238" s="218"/>
      <c r="N238" s="218"/>
      <c r="O238" s="218"/>
      <c r="P238" s="218"/>
      <c r="Q238" s="218"/>
      <c r="R238" s="218"/>
      <c r="S238" s="218"/>
      <c r="T238" s="218"/>
    </row>
    <row r="239" spans="1:26" ht="19.7" customHeight="1" x14ac:dyDescent="0.2">
      <c r="A239" s="18" t="str">
        <f t="shared" ref="A239:A263" si="67">IF(ISNA(INDEX($A$39:$T$169,MATCH($B239,$B$39:$B$169,0),1)),"",INDEX($A$39:$T$169,MATCH($B239,$B$39:$B$169,0),1))</f>
        <v>ULR2139</v>
      </c>
      <c r="B239" s="142" t="s">
        <v>224</v>
      </c>
      <c r="C239" s="142"/>
      <c r="D239" s="142"/>
      <c r="E239" s="142"/>
      <c r="F239" s="142"/>
      <c r="G239" s="142"/>
      <c r="H239" s="142"/>
      <c r="I239" s="142"/>
      <c r="J239" s="9">
        <f t="shared" ref="J239:J263" si="68">IF(ISNA(INDEX($A$39:$T$169,MATCH($B239,$B$39:$B$169,0),10)),"",INDEX($A$39:$T$169,MATCH($B239,$B$39:$B$169,0),10))</f>
        <v>4</v>
      </c>
      <c r="K239" s="9">
        <f t="shared" ref="K239:K263" si="69">IF(ISNA(INDEX($A$39:$T$169,MATCH($B239,$B$39:$B$169,0),11)),"",INDEX($A$39:$T$169,MATCH($B239,$B$39:$B$169,0),11))</f>
        <v>0</v>
      </c>
      <c r="L239" s="9">
        <f t="shared" ref="L239:L263" si="70">IF(ISNA(INDEX($A$39:$T$169,MATCH($B239,$B$39:$B$169,0),12)),"",INDEX($A$39:$T$169,MATCH($B239,$B$39:$B$169,0),12))</f>
        <v>2</v>
      </c>
      <c r="M239" s="9">
        <f t="shared" ref="M239:M263" si="71">IF(ISNA(INDEX($A$39:$T$169,MATCH($B239,$B$39:$B$169,0),13)),"",INDEX($A$39:$T$169,MATCH($B239,$B$39:$B$169,0),13))</f>
        <v>0</v>
      </c>
      <c r="N239" s="9">
        <f t="shared" ref="N239:N263" si="72">IF(ISNA(INDEX($A$39:$T$169,MATCH($B239,$B$39:$B$169,0),14)),"",INDEX($A$39:$T$169,MATCH($B239,$B$39:$B$169,0),14))</f>
        <v>2</v>
      </c>
      <c r="O239" s="9">
        <f t="shared" ref="O239:O263" si="73">IF(ISNA(INDEX($A$39:$T$169,MATCH($B239,$B$39:$B$169,0),15)),"",INDEX($A$39:$T$169,MATCH($B239,$B$39:$B$169,0),15))</f>
        <v>5</v>
      </c>
      <c r="P239" s="9">
        <f t="shared" ref="P239:P263" si="74">IF(ISNA(INDEX($A$39:$T$169,MATCH($B239,$B$39:$B$169,0),16)),"",INDEX($A$39:$T$169,MATCH($B239,$B$39:$B$169,0),16))</f>
        <v>7</v>
      </c>
      <c r="Q239" s="15" t="str">
        <f t="shared" ref="Q239:Q263" si="75">IF(ISNA(INDEX($A$39:$T$169,MATCH($B239,$B$39:$B$169,0),17)),"",INDEX($A$39:$T$169,MATCH($B239,$B$39:$B$169,0),17))</f>
        <v>E</v>
      </c>
      <c r="R239" s="15">
        <f t="shared" ref="R239:R263" si="76">IF(ISNA(INDEX($A$39:$T$169,MATCH($B239,$B$39:$B$169,0),18)),"",INDEX($A$39:$T$169,MATCH($B239,$B$39:$B$169,0),18))</f>
        <v>0</v>
      </c>
      <c r="S239" s="15">
        <f t="shared" ref="S239:S263" si="77">IF(ISNA(INDEX($A$39:$T$169,MATCH($B239,$B$39:$B$169,0),19)),"",INDEX($A$39:$T$169,MATCH($B239,$B$39:$B$169,0),19))</f>
        <v>0</v>
      </c>
      <c r="T239" s="15" t="str">
        <f t="shared" ref="T239:T263" si="78">IF(ISNA(INDEX($A$39:$T$169,MATCH($B239,$B$39:$B$169,0),20)),"",INDEX($A$39:$T$169,MATCH($B239,$B$39:$B$169,0),20))</f>
        <v>DS</v>
      </c>
    </row>
    <row r="240" spans="1:26" ht="28.35" customHeight="1" x14ac:dyDescent="0.2">
      <c r="A240" s="18" t="str">
        <f t="shared" si="67"/>
        <v>ULR2104</v>
      </c>
      <c r="B240" s="142" t="s">
        <v>228</v>
      </c>
      <c r="C240" s="142"/>
      <c r="D240" s="142"/>
      <c r="E240" s="142"/>
      <c r="F240" s="142"/>
      <c r="G240" s="142"/>
      <c r="H240" s="142"/>
      <c r="I240" s="142"/>
      <c r="J240" s="9">
        <f t="shared" si="68"/>
        <v>4</v>
      </c>
      <c r="K240" s="9">
        <f t="shared" si="69"/>
        <v>2</v>
      </c>
      <c r="L240" s="9">
        <f t="shared" si="70"/>
        <v>2</v>
      </c>
      <c r="M240" s="9">
        <f t="shared" si="71"/>
        <v>0</v>
      </c>
      <c r="N240" s="9">
        <f t="shared" si="72"/>
        <v>4</v>
      </c>
      <c r="O240" s="9">
        <f t="shared" si="73"/>
        <v>3</v>
      </c>
      <c r="P240" s="9">
        <f t="shared" si="74"/>
        <v>7</v>
      </c>
      <c r="Q240" s="15" t="str">
        <f t="shared" si="75"/>
        <v>E</v>
      </c>
      <c r="R240" s="15">
        <f t="shared" si="76"/>
        <v>0</v>
      </c>
      <c r="S240" s="15">
        <f t="shared" si="77"/>
        <v>0</v>
      </c>
      <c r="T240" s="15" t="str">
        <f t="shared" si="78"/>
        <v>DS</v>
      </c>
    </row>
    <row r="241" spans="1:26" ht="19.7" customHeight="1" x14ac:dyDescent="0.25">
      <c r="A241" s="18" t="str">
        <f t="shared" si="67"/>
        <v>ULX2001</v>
      </c>
      <c r="B241" s="142" t="s">
        <v>230</v>
      </c>
      <c r="C241" s="142"/>
      <c r="D241" s="142"/>
      <c r="E241" s="142"/>
      <c r="F241" s="142"/>
      <c r="G241" s="142"/>
      <c r="H241" s="142"/>
      <c r="I241" s="142"/>
      <c r="J241" s="9">
        <f t="shared" si="68"/>
        <v>4</v>
      </c>
      <c r="K241" s="9">
        <f t="shared" si="69"/>
        <v>2</v>
      </c>
      <c r="L241" s="9">
        <f t="shared" si="70"/>
        <v>2</v>
      </c>
      <c r="M241" s="9">
        <f t="shared" si="71"/>
        <v>0</v>
      </c>
      <c r="N241" s="9">
        <f t="shared" si="72"/>
        <v>4</v>
      </c>
      <c r="O241" s="9">
        <f t="shared" si="73"/>
        <v>3</v>
      </c>
      <c r="P241" s="9">
        <f t="shared" si="74"/>
        <v>7</v>
      </c>
      <c r="Q241" s="15" t="str">
        <f t="shared" si="75"/>
        <v>E</v>
      </c>
      <c r="R241" s="15">
        <f t="shared" si="76"/>
        <v>0</v>
      </c>
      <c r="S241" s="15">
        <f t="shared" si="77"/>
        <v>0</v>
      </c>
      <c r="T241" s="15" t="str">
        <f t="shared" si="78"/>
        <v>DS</v>
      </c>
      <c r="V241"/>
    </row>
    <row r="242" spans="1:26" ht="28.35" customHeight="1" x14ac:dyDescent="0.25">
      <c r="A242" s="18" t="str">
        <f t="shared" si="67"/>
        <v>ULR2626</v>
      </c>
      <c r="B242" s="142" t="s">
        <v>234</v>
      </c>
      <c r="C242" s="142"/>
      <c r="D242" s="142"/>
      <c r="E242" s="142"/>
      <c r="F242" s="142"/>
      <c r="G242" s="142"/>
      <c r="H242" s="142"/>
      <c r="I242" s="142"/>
      <c r="J242" s="9">
        <f t="shared" si="68"/>
        <v>5</v>
      </c>
      <c r="K242" s="9">
        <f t="shared" si="69"/>
        <v>2</v>
      </c>
      <c r="L242" s="9">
        <f t="shared" si="70"/>
        <v>2</v>
      </c>
      <c r="M242" s="9">
        <f t="shared" si="71"/>
        <v>0</v>
      </c>
      <c r="N242" s="9">
        <f t="shared" si="72"/>
        <v>4</v>
      </c>
      <c r="O242" s="9">
        <f t="shared" si="73"/>
        <v>5</v>
      </c>
      <c r="P242" s="9">
        <f t="shared" si="74"/>
        <v>9</v>
      </c>
      <c r="Q242" s="15" t="str">
        <f t="shared" si="75"/>
        <v>E</v>
      </c>
      <c r="R242" s="15">
        <f t="shared" si="76"/>
        <v>0</v>
      </c>
      <c r="S242" s="15">
        <f t="shared" si="77"/>
        <v>0</v>
      </c>
      <c r="T242" s="15" t="str">
        <f t="shared" si="78"/>
        <v>DS</v>
      </c>
      <c r="U242"/>
      <c r="V242"/>
      <c r="W242"/>
      <c r="X242"/>
      <c r="Y242"/>
      <c r="Z242"/>
    </row>
    <row r="243" spans="1:26" ht="28.35" customHeight="1" x14ac:dyDescent="0.25">
      <c r="A243" s="18" t="str">
        <f t="shared" si="67"/>
        <v>ULR2040</v>
      </c>
      <c r="B243" s="142" t="s">
        <v>238</v>
      </c>
      <c r="C243" s="142"/>
      <c r="D243" s="142"/>
      <c r="E243" s="142"/>
      <c r="F243" s="142"/>
      <c r="G243" s="142"/>
      <c r="H243" s="142"/>
      <c r="I243" s="142"/>
      <c r="J243" s="9">
        <f t="shared" si="68"/>
        <v>4</v>
      </c>
      <c r="K243" s="9">
        <f t="shared" si="69"/>
        <v>2</v>
      </c>
      <c r="L243" s="9">
        <f t="shared" si="70"/>
        <v>2</v>
      </c>
      <c r="M243" s="9">
        <f t="shared" si="71"/>
        <v>0</v>
      </c>
      <c r="N243" s="9">
        <f t="shared" si="72"/>
        <v>4</v>
      </c>
      <c r="O243" s="9">
        <f t="shared" si="73"/>
        <v>3</v>
      </c>
      <c r="P243" s="9">
        <f t="shared" si="74"/>
        <v>7</v>
      </c>
      <c r="Q243" s="15" t="str">
        <f t="shared" si="75"/>
        <v>E</v>
      </c>
      <c r="R243" s="15">
        <f t="shared" si="76"/>
        <v>0</v>
      </c>
      <c r="S243" s="15">
        <f t="shared" si="77"/>
        <v>0</v>
      </c>
      <c r="T243" s="15" t="str">
        <f t="shared" si="78"/>
        <v>DS</v>
      </c>
      <c r="U243"/>
      <c r="V243"/>
      <c r="W243"/>
      <c r="X243"/>
      <c r="Y243"/>
      <c r="Z243"/>
    </row>
    <row r="244" spans="1:26" ht="19.7" customHeight="1" x14ac:dyDescent="0.25">
      <c r="A244" s="18" t="str">
        <f t="shared" si="67"/>
        <v>ULR2210</v>
      </c>
      <c r="B244" s="142" t="s">
        <v>240</v>
      </c>
      <c r="C244" s="142"/>
      <c r="D244" s="142"/>
      <c r="E244" s="142"/>
      <c r="F244" s="142"/>
      <c r="G244" s="142"/>
      <c r="H244" s="142"/>
      <c r="I244" s="142"/>
      <c r="J244" s="9">
        <f t="shared" si="68"/>
        <v>4</v>
      </c>
      <c r="K244" s="9">
        <f t="shared" si="69"/>
        <v>0</v>
      </c>
      <c r="L244" s="9">
        <f t="shared" si="70"/>
        <v>0</v>
      </c>
      <c r="M244" s="90">
        <f t="shared" si="71"/>
        <v>6</v>
      </c>
      <c r="N244" s="9">
        <f t="shared" si="72"/>
        <v>6</v>
      </c>
      <c r="O244" s="9">
        <f t="shared" si="73"/>
        <v>1</v>
      </c>
      <c r="P244" s="9">
        <f t="shared" si="74"/>
        <v>7</v>
      </c>
      <c r="Q244" s="15">
        <f t="shared" si="75"/>
        <v>0</v>
      </c>
      <c r="R244" s="15" t="str">
        <f t="shared" si="76"/>
        <v>C</v>
      </c>
      <c r="S244" s="15">
        <f t="shared" si="77"/>
        <v>0</v>
      </c>
      <c r="T244" s="15" t="str">
        <f t="shared" si="78"/>
        <v>DS</v>
      </c>
      <c r="U244"/>
      <c r="V244"/>
      <c r="W244"/>
      <c r="X244"/>
      <c r="Y244"/>
      <c r="Z244"/>
    </row>
    <row r="245" spans="1:26" ht="19.7" customHeight="1" x14ac:dyDescent="0.25">
      <c r="A245" s="18" t="str">
        <f t="shared" si="67"/>
        <v>ULX2002</v>
      </c>
      <c r="B245" s="142" t="s">
        <v>242</v>
      </c>
      <c r="C245" s="142"/>
      <c r="D245" s="142"/>
      <c r="E245" s="142"/>
      <c r="F245" s="142"/>
      <c r="G245" s="142"/>
      <c r="H245" s="142"/>
      <c r="I245" s="142"/>
      <c r="J245" s="9">
        <f t="shared" si="68"/>
        <v>4</v>
      </c>
      <c r="K245" s="9">
        <f t="shared" si="69"/>
        <v>2</v>
      </c>
      <c r="L245" s="9">
        <f t="shared" si="70"/>
        <v>1</v>
      </c>
      <c r="M245" s="9">
        <f t="shared" si="71"/>
        <v>0</v>
      </c>
      <c r="N245" s="9">
        <f t="shared" si="72"/>
        <v>3</v>
      </c>
      <c r="O245" s="9">
        <f t="shared" si="73"/>
        <v>4</v>
      </c>
      <c r="P245" s="9">
        <f t="shared" si="74"/>
        <v>7</v>
      </c>
      <c r="Q245" s="15" t="str">
        <f t="shared" si="75"/>
        <v>E</v>
      </c>
      <c r="R245" s="15">
        <f t="shared" si="76"/>
        <v>0</v>
      </c>
      <c r="S245" s="15">
        <f t="shared" si="77"/>
        <v>0</v>
      </c>
      <c r="T245" s="15" t="str">
        <f t="shared" si="78"/>
        <v>DS</v>
      </c>
      <c r="U245"/>
      <c r="V245"/>
      <c r="W245"/>
      <c r="X245"/>
      <c r="Y245"/>
      <c r="Z245"/>
    </row>
    <row r="246" spans="1:26" ht="19.7" customHeight="1" x14ac:dyDescent="0.25">
      <c r="A246" s="18" t="str">
        <f t="shared" si="67"/>
        <v>ULR2041</v>
      </c>
      <c r="B246" s="142" t="s">
        <v>248</v>
      </c>
      <c r="C246" s="142"/>
      <c r="D246" s="142"/>
      <c r="E246" s="142"/>
      <c r="F246" s="142"/>
      <c r="G246" s="142"/>
      <c r="H246" s="142"/>
      <c r="I246" s="142"/>
      <c r="J246" s="9">
        <f t="shared" si="68"/>
        <v>4</v>
      </c>
      <c r="K246" s="9">
        <f t="shared" si="69"/>
        <v>2</v>
      </c>
      <c r="L246" s="9">
        <f t="shared" si="70"/>
        <v>2</v>
      </c>
      <c r="M246" s="9">
        <f t="shared" si="71"/>
        <v>2</v>
      </c>
      <c r="N246" s="9">
        <f t="shared" si="72"/>
        <v>6</v>
      </c>
      <c r="O246" s="9">
        <f t="shared" si="73"/>
        <v>1</v>
      </c>
      <c r="P246" s="9">
        <f t="shared" si="74"/>
        <v>7</v>
      </c>
      <c r="Q246" s="15" t="str">
        <f t="shared" si="75"/>
        <v>E</v>
      </c>
      <c r="R246" s="15">
        <f t="shared" si="76"/>
        <v>0</v>
      </c>
      <c r="S246" s="15">
        <f t="shared" si="77"/>
        <v>0</v>
      </c>
      <c r="T246" s="15" t="str">
        <f t="shared" si="78"/>
        <v>DS</v>
      </c>
      <c r="U246"/>
      <c r="V246"/>
      <c r="W246"/>
      <c r="X246"/>
      <c r="Y246"/>
      <c r="Z246"/>
    </row>
    <row r="247" spans="1:26" ht="19.7" customHeight="1" x14ac:dyDescent="0.25">
      <c r="A247" s="18" t="str">
        <f t="shared" si="67"/>
        <v>ULX2003</v>
      </c>
      <c r="B247" s="142" t="s">
        <v>250</v>
      </c>
      <c r="C247" s="142"/>
      <c r="D247" s="142"/>
      <c r="E247" s="142"/>
      <c r="F247" s="142"/>
      <c r="G247" s="142"/>
      <c r="H247" s="142"/>
      <c r="I247" s="142"/>
      <c r="J247" s="9">
        <f t="shared" si="68"/>
        <v>4</v>
      </c>
      <c r="K247" s="9">
        <f t="shared" si="69"/>
        <v>2</v>
      </c>
      <c r="L247" s="9">
        <f t="shared" si="70"/>
        <v>2</v>
      </c>
      <c r="M247" s="9">
        <f t="shared" si="71"/>
        <v>0</v>
      </c>
      <c r="N247" s="9">
        <f t="shared" si="72"/>
        <v>4</v>
      </c>
      <c r="O247" s="9">
        <f t="shared" si="73"/>
        <v>3</v>
      </c>
      <c r="P247" s="9">
        <f t="shared" si="74"/>
        <v>7</v>
      </c>
      <c r="Q247" s="15" t="str">
        <f t="shared" si="75"/>
        <v>E</v>
      </c>
      <c r="R247" s="15">
        <f t="shared" si="76"/>
        <v>0</v>
      </c>
      <c r="S247" s="15">
        <f t="shared" si="77"/>
        <v>0</v>
      </c>
      <c r="T247" s="15" t="str">
        <f t="shared" si="78"/>
        <v>DS</v>
      </c>
      <c r="U247"/>
      <c r="V247"/>
      <c r="W247"/>
      <c r="X247"/>
      <c r="Y247"/>
      <c r="Z247"/>
    </row>
    <row r="248" spans="1:26" ht="19.7" customHeight="1" x14ac:dyDescent="0.25">
      <c r="A248" s="18" t="str">
        <f t="shared" si="67"/>
        <v>ULX2003</v>
      </c>
      <c r="B248" s="142" t="s">
        <v>251</v>
      </c>
      <c r="C248" s="142"/>
      <c r="D248" s="142"/>
      <c r="E248" s="142"/>
      <c r="F248" s="142"/>
      <c r="G248" s="142"/>
      <c r="H248" s="142"/>
      <c r="I248" s="142"/>
      <c r="J248" s="9">
        <f t="shared" si="68"/>
        <v>4</v>
      </c>
      <c r="K248" s="9">
        <f t="shared" si="69"/>
        <v>2</v>
      </c>
      <c r="L248" s="9">
        <f t="shared" si="70"/>
        <v>2</v>
      </c>
      <c r="M248" s="9">
        <f t="shared" si="71"/>
        <v>0</v>
      </c>
      <c r="N248" s="9">
        <f t="shared" si="72"/>
        <v>4</v>
      </c>
      <c r="O248" s="9">
        <f t="shared" si="73"/>
        <v>3</v>
      </c>
      <c r="P248" s="9">
        <f t="shared" si="74"/>
        <v>7</v>
      </c>
      <c r="Q248" s="15" t="str">
        <f t="shared" si="75"/>
        <v>E</v>
      </c>
      <c r="R248" s="15">
        <f t="shared" si="76"/>
        <v>0</v>
      </c>
      <c r="S248" s="15">
        <f t="shared" si="77"/>
        <v>0</v>
      </c>
      <c r="T248" s="15" t="str">
        <f t="shared" si="78"/>
        <v>DS</v>
      </c>
      <c r="U248"/>
      <c r="V248"/>
      <c r="W248"/>
      <c r="X248"/>
      <c r="Y248"/>
      <c r="Z248"/>
    </row>
    <row r="249" spans="1:26" ht="19.7" customHeight="1" x14ac:dyDescent="0.25">
      <c r="A249" s="18" t="str">
        <f t="shared" si="67"/>
        <v>ULX2003</v>
      </c>
      <c r="B249" s="142" t="s">
        <v>252</v>
      </c>
      <c r="C249" s="142"/>
      <c r="D249" s="142"/>
      <c r="E249" s="142"/>
      <c r="F249" s="142"/>
      <c r="G249" s="142"/>
      <c r="H249" s="142"/>
      <c r="I249" s="142"/>
      <c r="J249" s="9">
        <f t="shared" si="68"/>
        <v>4</v>
      </c>
      <c r="K249" s="9">
        <f t="shared" si="69"/>
        <v>2</v>
      </c>
      <c r="L249" s="9">
        <f t="shared" si="70"/>
        <v>2</v>
      </c>
      <c r="M249" s="9">
        <f t="shared" si="71"/>
        <v>0</v>
      </c>
      <c r="N249" s="9">
        <f t="shared" si="72"/>
        <v>4</v>
      </c>
      <c r="O249" s="9">
        <f t="shared" si="73"/>
        <v>3</v>
      </c>
      <c r="P249" s="9">
        <f t="shared" si="74"/>
        <v>7</v>
      </c>
      <c r="Q249" s="15" t="str">
        <f t="shared" si="75"/>
        <v>E</v>
      </c>
      <c r="R249" s="15">
        <f t="shared" si="76"/>
        <v>0</v>
      </c>
      <c r="S249" s="15">
        <f t="shared" si="77"/>
        <v>0</v>
      </c>
      <c r="T249" s="15" t="str">
        <f t="shared" si="78"/>
        <v>DS</v>
      </c>
      <c r="U249"/>
      <c r="V249"/>
      <c r="W249"/>
      <c r="X249"/>
      <c r="Y249"/>
      <c r="Z249"/>
    </row>
    <row r="250" spans="1:26" ht="19.7" customHeight="1" x14ac:dyDescent="0.25">
      <c r="A250" s="18" t="str">
        <f t="shared" si="67"/>
        <v>ULR2416</v>
      </c>
      <c r="B250" s="142" t="s">
        <v>256</v>
      </c>
      <c r="C250" s="142"/>
      <c r="D250" s="142"/>
      <c r="E250" s="142"/>
      <c r="F250" s="142"/>
      <c r="G250" s="142"/>
      <c r="H250" s="142"/>
      <c r="I250" s="142"/>
      <c r="J250" s="9">
        <f t="shared" si="68"/>
        <v>6</v>
      </c>
      <c r="K250" s="9">
        <f t="shared" si="69"/>
        <v>2</v>
      </c>
      <c r="L250" s="9">
        <f t="shared" si="70"/>
        <v>2</v>
      </c>
      <c r="M250" s="9">
        <f t="shared" si="71"/>
        <v>0</v>
      </c>
      <c r="N250" s="9">
        <f t="shared" si="72"/>
        <v>4</v>
      </c>
      <c r="O250" s="9">
        <f t="shared" si="73"/>
        <v>7</v>
      </c>
      <c r="P250" s="9">
        <f t="shared" si="74"/>
        <v>11</v>
      </c>
      <c r="Q250" s="15" t="str">
        <f t="shared" si="75"/>
        <v>E</v>
      </c>
      <c r="R250" s="15">
        <f t="shared" si="76"/>
        <v>0</v>
      </c>
      <c r="S250" s="15">
        <f t="shared" si="77"/>
        <v>0</v>
      </c>
      <c r="T250" s="15" t="str">
        <f t="shared" si="78"/>
        <v>DS</v>
      </c>
      <c r="U250"/>
      <c r="V250"/>
      <c r="W250"/>
      <c r="X250"/>
      <c r="Y250"/>
      <c r="Z250"/>
    </row>
    <row r="251" spans="1:26" ht="19.7" customHeight="1" x14ac:dyDescent="0.25">
      <c r="A251" s="18" t="str">
        <f t="shared" si="67"/>
        <v>ULR2043</v>
      </c>
      <c r="B251" s="142" t="s">
        <v>258</v>
      </c>
      <c r="C251" s="142"/>
      <c r="D251" s="142"/>
      <c r="E251" s="142"/>
      <c r="F251" s="142"/>
      <c r="G251" s="142"/>
      <c r="H251" s="142"/>
      <c r="I251" s="142"/>
      <c r="J251" s="9">
        <f t="shared" si="68"/>
        <v>5</v>
      </c>
      <c r="K251" s="9">
        <f t="shared" si="69"/>
        <v>2</v>
      </c>
      <c r="L251" s="9">
        <f t="shared" si="70"/>
        <v>2</v>
      </c>
      <c r="M251" s="9">
        <f t="shared" si="71"/>
        <v>0</v>
      </c>
      <c r="N251" s="9">
        <f t="shared" si="72"/>
        <v>4</v>
      </c>
      <c r="O251" s="9">
        <f t="shared" si="73"/>
        <v>5</v>
      </c>
      <c r="P251" s="9">
        <f t="shared" si="74"/>
        <v>9</v>
      </c>
      <c r="Q251" s="15" t="str">
        <f t="shared" si="75"/>
        <v>E</v>
      </c>
      <c r="R251" s="15">
        <f t="shared" si="76"/>
        <v>0</v>
      </c>
      <c r="S251" s="15">
        <f t="shared" si="77"/>
        <v>0</v>
      </c>
      <c r="T251" s="15" t="str">
        <f t="shared" si="78"/>
        <v>DS</v>
      </c>
      <c r="U251"/>
      <c r="V251"/>
      <c r="W251"/>
      <c r="X251"/>
      <c r="Y251"/>
      <c r="Z251"/>
    </row>
    <row r="252" spans="1:26" ht="19.7" customHeight="1" x14ac:dyDescent="0.25">
      <c r="A252" s="18" t="str">
        <f t="shared" si="67"/>
        <v>ULX2004</v>
      </c>
      <c r="B252" s="142" t="s">
        <v>262</v>
      </c>
      <c r="C252" s="142"/>
      <c r="D252" s="142"/>
      <c r="E252" s="142"/>
      <c r="F252" s="142"/>
      <c r="G252" s="142"/>
      <c r="H252" s="142"/>
      <c r="I252" s="142"/>
      <c r="J252" s="9">
        <f t="shared" si="68"/>
        <v>5</v>
      </c>
      <c r="K252" s="9">
        <f t="shared" si="69"/>
        <v>2</v>
      </c>
      <c r="L252" s="9">
        <f t="shared" si="70"/>
        <v>2</v>
      </c>
      <c r="M252" s="9">
        <f t="shared" si="71"/>
        <v>0</v>
      </c>
      <c r="N252" s="9">
        <f t="shared" si="72"/>
        <v>4</v>
      </c>
      <c r="O252" s="9">
        <f t="shared" si="73"/>
        <v>5</v>
      </c>
      <c r="P252" s="9">
        <f t="shared" si="74"/>
        <v>9</v>
      </c>
      <c r="Q252" s="15" t="str">
        <f t="shared" si="75"/>
        <v>E</v>
      </c>
      <c r="R252" s="15">
        <f t="shared" si="76"/>
        <v>0</v>
      </c>
      <c r="S252" s="15">
        <f t="shared" si="77"/>
        <v>0</v>
      </c>
      <c r="T252" s="15" t="str">
        <f t="shared" si="78"/>
        <v>DS</v>
      </c>
      <c r="U252"/>
      <c r="V252"/>
      <c r="W252"/>
      <c r="X252"/>
      <c r="Y252"/>
      <c r="Z252"/>
    </row>
    <row r="253" spans="1:26" ht="19.7" customHeight="1" x14ac:dyDescent="0.25">
      <c r="A253" s="18" t="str">
        <f t="shared" si="67"/>
        <v>ULX2004</v>
      </c>
      <c r="B253" s="142" t="s">
        <v>263</v>
      </c>
      <c r="C253" s="142"/>
      <c r="D253" s="142"/>
      <c r="E253" s="142"/>
      <c r="F253" s="142"/>
      <c r="G253" s="142"/>
      <c r="H253" s="142"/>
      <c r="I253" s="142"/>
      <c r="J253" s="9">
        <f t="shared" si="68"/>
        <v>5</v>
      </c>
      <c r="K253" s="9">
        <f t="shared" si="69"/>
        <v>2</v>
      </c>
      <c r="L253" s="9">
        <f t="shared" si="70"/>
        <v>2</v>
      </c>
      <c r="M253" s="9">
        <f t="shared" si="71"/>
        <v>0</v>
      </c>
      <c r="N253" s="9">
        <f t="shared" si="72"/>
        <v>4</v>
      </c>
      <c r="O253" s="9">
        <f t="shared" si="73"/>
        <v>5</v>
      </c>
      <c r="P253" s="9">
        <f t="shared" si="74"/>
        <v>9</v>
      </c>
      <c r="Q253" s="15" t="str">
        <f t="shared" si="75"/>
        <v>E</v>
      </c>
      <c r="R253" s="15">
        <f t="shared" si="76"/>
        <v>0</v>
      </c>
      <c r="S253" s="15">
        <f t="shared" si="77"/>
        <v>0</v>
      </c>
      <c r="T253" s="15" t="str">
        <f t="shared" si="78"/>
        <v>DS</v>
      </c>
      <c r="U253"/>
      <c r="V253"/>
      <c r="W253"/>
      <c r="X253"/>
      <c r="Y253"/>
      <c r="Z253"/>
    </row>
    <row r="254" spans="1:26" ht="19.7" customHeight="1" x14ac:dyDescent="0.25">
      <c r="A254" s="18" t="str">
        <f t="shared" si="67"/>
        <v>ULR2410</v>
      </c>
      <c r="B254" s="142" t="s">
        <v>260</v>
      </c>
      <c r="C254" s="142"/>
      <c r="D254" s="142"/>
      <c r="E254" s="142"/>
      <c r="F254" s="142"/>
      <c r="G254" s="142"/>
      <c r="H254" s="142"/>
      <c r="I254" s="142"/>
      <c r="J254" s="9">
        <f t="shared" si="68"/>
        <v>4</v>
      </c>
      <c r="K254" s="9">
        <f t="shared" si="69"/>
        <v>0</v>
      </c>
      <c r="L254" s="9">
        <f t="shared" si="70"/>
        <v>0</v>
      </c>
      <c r="M254" s="90">
        <f t="shared" si="71"/>
        <v>7</v>
      </c>
      <c r="N254" s="9">
        <f t="shared" si="72"/>
        <v>7</v>
      </c>
      <c r="O254" s="9">
        <f t="shared" si="73"/>
        <v>0</v>
      </c>
      <c r="P254" s="9">
        <f t="shared" si="74"/>
        <v>7</v>
      </c>
      <c r="Q254" s="15">
        <f t="shared" si="75"/>
        <v>0</v>
      </c>
      <c r="R254" s="15" t="str">
        <f t="shared" si="76"/>
        <v>C</v>
      </c>
      <c r="S254" s="15">
        <f t="shared" si="77"/>
        <v>0</v>
      </c>
      <c r="T254" s="15" t="str">
        <f t="shared" si="78"/>
        <v>DS</v>
      </c>
      <c r="U254"/>
      <c r="V254"/>
      <c r="W254"/>
      <c r="X254"/>
      <c r="Y254"/>
      <c r="Z254"/>
    </row>
    <row r="255" spans="1:26" ht="19.7" customHeight="1" x14ac:dyDescent="0.25">
      <c r="A255" s="18" t="str">
        <f t="shared" si="67"/>
        <v>ULR2519</v>
      </c>
      <c r="B255" s="142" t="s">
        <v>265</v>
      </c>
      <c r="C255" s="142"/>
      <c r="D255" s="142"/>
      <c r="E255" s="142"/>
      <c r="F255" s="142"/>
      <c r="G255" s="142"/>
      <c r="H255" s="142"/>
      <c r="I255" s="142"/>
      <c r="J255" s="9">
        <f t="shared" si="68"/>
        <v>5</v>
      </c>
      <c r="K255" s="9">
        <f t="shared" si="69"/>
        <v>2</v>
      </c>
      <c r="L255" s="9">
        <f t="shared" si="70"/>
        <v>2</v>
      </c>
      <c r="M255" s="9">
        <f t="shared" si="71"/>
        <v>0</v>
      </c>
      <c r="N255" s="9">
        <f t="shared" si="72"/>
        <v>4</v>
      </c>
      <c r="O255" s="9">
        <f t="shared" si="73"/>
        <v>5</v>
      </c>
      <c r="P255" s="9">
        <f t="shared" si="74"/>
        <v>9</v>
      </c>
      <c r="Q255" s="15" t="str">
        <f t="shared" si="75"/>
        <v>E</v>
      </c>
      <c r="R255" s="15">
        <f t="shared" si="76"/>
        <v>0</v>
      </c>
      <c r="S255" s="15">
        <f t="shared" si="77"/>
        <v>0</v>
      </c>
      <c r="T255" s="15" t="str">
        <f t="shared" si="78"/>
        <v>DS</v>
      </c>
      <c r="U255"/>
      <c r="V255"/>
      <c r="W255"/>
      <c r="X255"/>
      <c r="Y255"/>
      <c r="Z255"/>
    </row>
    <row r="256" spans="1:26" ht="19.7" customHeight="1" x14ac:dyDescent="0.25">
      <c r="A256" s="18" t="str">
        <f t="shared" si="67"/>
        <v>ULR2530</v>
      </c>
      <c r="B256" s="142" t="s">
        <v>271</v>
      </c>
      <c r="C256" s="142"/>
      <c r="D256" s="142"/>
      <c r="E256" s="142"/>
      <c r="F256" s="142"/>
      <c r="G256" s="142"/>
      <c r="H256" s="142"/>
      <c r="I256" s="142"/>
      <c r="J256" s="9">
        <f t="shared" si="68"/>
        <v>4</v>
      </c>
      <c r="K256" s="9">
        <f t="shared" si="69"/>
        <v>2</v>
      </c>
      <c r="L256" s="9">
        <f t="shared" si="70"/>
        <v>2</v>
      </c>
      <c r="M256" s="9">
        <f t="shared" si="71"/>
        <v>0</v>
      </c>
      <c r="N256" s="9">
        <f t="shared" si="72"/>
        <v>4</v>
      </c>
      <c r="O256" s="9">
        <f t="shared" si="73"/>
        <v>3</v>
      </c>
      <c r="P256" s="9">
        <f t="shared" si="74"/>
        <v>7</v>
      </c>
      <c r="Q256" s="15" t="str">
        <f t="shared" si="75"/>
        <v>E</v>
      </c>
      <c r="R256" s="15">
        <f t="shared" si="76"/>
        <v>0</v>
      </c>
      <c r="S256" s="15">
        <f t="shared" si="77"/>
        <v>0</v>
      </c>
      <c r="T256" s="15" t="str">
        <f t="shared" si="78"/>
        <v>DS</v>
      </c>
      <c r="U256"/>
      <c r="V256"/>
      <c r="W256"/>
      <c r="X256"/>
      <c r="Y256"/>
      <c r="Z256"/>
    </row>
    <row r="257" spans="1:26" ht="28.35" customHeight="1" x14ac:dyDescent="0.25">
      <c r="A257" s="18" t="str">
        <f t="shared" si="67"/>
        <v>ULR2044</v>
      </c>
      <c r="B257" s="142" t="s">
        <v>273</v>
      </c>
      <c r="C257" s="142"/>
      <c r="D257" s="142"/>
      <c r="E257" s="142"/>
      <c r="F257" s="142"/>
      <c r="G257" s="142"/>
      <c r="H257" s="142"/>
      <c r="I257" s="142"/>
      <c r="J257" s="9">
        <f t="shared" si="68"/>
        <v>5</v>
      </c>
      <c r="K257" s="9">
        <f t="shared" si="69"/>
        <v>2</v>
      </c>
      <c r="L257" s="9">
        <f t="shared" si="70"/>
        <v>2</v>
      </c>
      <c r="M257" s="9">
        <f t="shared" si="71"/>
        <v>2</v>
      </c>
      <c r="N257" s="9">
        <f t="shared" si="72"/>
        <v>6</v>
      </c>
      <c r="O257" s="9">
        <f t="shared" si="73"/>
        <v>3</v>
      </c>
      <c r="P257" s="9">
        <f t="shared" si="74"/>
        <v>9</v>
      </c>
      <c r="Q257" s="15" t="str">
        <f t="shared" si="75"/>
        <v>E</v>
      </c>
      <c r="R257" s="15">
        <f t="shared" si="76"/>
        <v>0</v>
      </c>
      <c r="S257" s="15">
        <f t="shared" si="77"/>
        <v>0</v>
      </c>
      <c r="T257" s="15" t="str">
        <f t="shared" si="78"/>
        <v>DS</v>
      </c>
      <c r="U257"/>
      <c r="V257"/>
      <c r="W257"/>
      <c r="X257"/>
      <c r="Y257"/>
      <c r="Z257"/>
    </row>
    <row r="258" spans="1:26" ht="19.7" customHeight="1" x14ac:dyDescent="0.25">
      <c r="A258" s="18" t="str">
        <f t="shared" si="67"/>
        <v>ULR2535</v>
      </c>
      <c r="B258" s="142" t="s">
        <v>236</v>
      </c>
      <c r="C258" s="142"/>
      <c r="D258" s="142"/>
      <c r="E258" s="142"/>
      <c r="F258" s="142"/>
      <c r="G258" s="142"/>
      <c r="H258" s="142"/>
      <c r="I258" s="142"/>
      <c r="J258" s="9">
        <f t="shared" si="68"/>
        <v>4</v>
      </c>
      <c r="K258" s="9">
        <f t="shared" si="69"/>
        <v>2</v>
      </c>
      <c r="L258" s="9">
        <f t="shared" si="70"/>
        <v>1</v>
      </c>
      <c r="M258" s="9">
        <f t="shared" si="71"/>
        <v>0</v>
      </c>
      <c r="N258" s="9">
        <f t="shared" si="72"/>
        <v>3</v>
      </c>
      <c r="O258" s="9">
        <f t="shared" si="73"/>
        <v>4</v>
      </c>
      <c r="P258" s="9">
        <f t="shared" si="74"/>
        <v>7</v>
      </c>
      <c r="Q258" s="15" t="str">
        <f t="shared" si="75"/>
        <v>E</v>
      </c>
      <c r="R258" s="15">
        <f t="shared" si="76"/>
        <v>0</v>
      </c>
      <c r="S258" s="15">
        <f t="shared" si="77"/>
        <v>0</v>
      </c>
      <c r="T258" s="15" t="str">
        <f t="shared" si="78"/>
        <v>DS</v>
      </c>
      <c r="U258"/>
      <c r="V258"/>
      <c r="W258"/>
      <c r="X258"/>
      <c r="Y258"/>
      <c r="Z258"/>
    </row>
    <row r="259" spans="1:26" ht="19.7" customHeight="1" x14ac:dyDescent="0.25">
      <c r="A259" s="18" t="str">
        <f t="shared" si="67"/>
        <v>ULR2102</v>
      </c>
      <c r="B259" s="142" t="s">
        <v>222</v>
      </c>
      <c r="C259" s="142"/>
      <c r="D259" s="142"/>
      <c r="E259" s="142"/>
      <c r="F259" s="142"/>
      <c r="G259" s="142"/>
      <c r="H259" s="142"/>
      <c r="I259" s="142"/>
      <c r="J259" s="9">
        <f t="shared" si="68"/>
        <v>4</v>
      </c>
      <c r="K259" s="9">
        <f t="shared" si="69"/>
        <v>2</v>
      </c>
      <c r="L259" s="9">
        <f t="shared" si="70"/>
        <v>2</v>
      </c>
      <c r="M259" s="9">
        <f t="shared" si="71"/>
        <v>0</v>
      </c>
      <c r="N259" s="9">
        <f t="shared" si="72"/>
        <v>4</v>
      </c>
      <c r="O259" s="9">
        <f t="shared" si="73"/>
        <v>3</v>
      </c>
      <c r="P259" s="9">
        <f t="shared" si="74"/>
        <v>7</v>
      </c>
      <c r="Q259" s="15" t="str">
        <f t="shared" si="75"/>
        <v>E</v>
      </c>
      <c r="R259" s="15">
        <f t="shared" si="76"/>
        <v>0</v>
      </c>
      <c r="S259" s="15">
        <f t="shared" si="77"/>
        <v>0</v>
      </c>
      <c r="T259" s="15" t="str">
        <f t="shared" si="78"/>
        <v>DS</v>
      </c>
      <c r="U259"/>
      <c r="V259"/>
      <c r="W259"/>
      <c r="X259"/>
      <c r="Y259"/>
      <c r="Z259"/>
    </row>
    <row r="260" spans="1:26" ht="19.7" customHeight="1" x14ac:dyDescent="0.25">
      <c r="A260" s="18" t="str">
        <f t="shared" si="67"/>
        <v>ULR2341</v>
      </c>
      <c r="B260" s="142" t="s">
        <v>226</v>
      </c>
      <c r="C260" s="142"/>
      <c r="D260" s="142"/>
      <c r="E260" s="142"/>
      <c r="F260" s="142"/>
      <c r="G260" s="142"/>
      <c r="H260" s="142"/>
      <c r="I260" s="142"/>
      <c r="J260" s="9">
        <f t="shared" si="68"/>
        <v>5</v>
      </c>
      <c r="K260" s="9">
        <f t="shared" si="69"/>
        <v>2</v>
      </c>
      <c r="L260" s="9">
        <f t="shared" si="70"/>
        <v>2</v>
      </c>
      <c r="M260" s="9">
        <f t="shared" si="71"/>
        <v>0</v>
      </c>
      <c r="N260" s="9">
        <f t="shared" si="72"/>
        <v>4</v>
      </c>
      <c r="O260" s="9">
        <f t="shared" si="73"/>
        <v>5</v>
      </c>
      <c r="P260" s="9">
        <f t="shared" si="74"/>
        <v>9</v>
      </c>
      <c r="Q260" s="15" t="str">
        <f t="shared" si="75"/>
        <v>E</v>
      </c>
      <c r="R260" s="15">
        <f t="shared" si="76"/>
        <v>0</v>
      </c>
      <c r="S260" s="15">
        <f t="shared" si="77"/>
        <v>0</v>
      </c>
      <c r="T260" s="15" t="str">
        <f t="shared" si="78"/>
        <v>DS</v>
      </c>
      <c r="U260"/>
      <c r="V260"/>
      <c r="W260"/>
      <c r="X260"/>
      <c r="Y260"/>
      <c r="Z260"/>
    </row>
    <row r="261" spans="1:26" ht="19.7" customHeight="1" x14ac:dyDescent="0.25">
      <c r="A261" s="18" t="str">
        <f t="shared" si="67"/>
        <v>ULR2205</v>
      </c>
      <c r="B261" s="142" t="s">
        <v>232</v>
      </c>
      <c r="C261" s="142"/>
      <c r="D261" s="142"/>
      <c r="E261" s="142"/>
      <c r="F261" s="142"/>
      <c r="G261" s="142"/>
      <c r="H261" s="142"/>
      <c r="I261" s="142"/>
      <c r="J261" s="9">
        <f t="shared" si="68"/>
        <v>6</v>
      </c>
      <c r="K261" s="9">
        <f t="shared" si="69"/>
        <v>2</v>
      </c>
      <c r="L261" s="9">
        <f t="shared" si="70"/>
        <v>2</v>
      </c>
      <c r="M261" s="9">
        <f t="shared" si="71"/>
        <v>0</v>
      </c>
      <c r="N261" s="9">
        <f t="shared" si="72"/>
        <v>4</v>
      </c>
      <c r="O261" s="9">
        <f t="shared" si="73"/>
        <v>7</v>
      </c>
      <c r="P261" s="9">
        <f t="shared" si="74"/>
        <v>11</v>
      </c>
      <c r="Q261" s="15" t="str">
        <f t="shared" si="75"/>
        <v>E</v>
      </c>
      <c r="R261" s="15">
        <f t="shared" si="76"/>
        <v>0</v>
      </c>
      <c r="S261" s="15">
        <f t="shared" si="77"/>
        <v>0</v>
      </c>
      <c r="T261" s="15" t="str">
        <f t="shared" si="78"/>
        <v>DS</v>
      </c>
      <c r="U261"/>
      <c r="V261"/>
      <c r="W261"/>
      <c r="X261"/>
      <c r="Y261"/>
      <c r="Z261"/>
    </row>
    <row r="262" spans="1:26" ht="19.7" customHeight="1" x14ac:dyDescent="0.25">
      <c r="A262" s="18" t="str">
        <f t="shared" si="67"/>
        <v>ULR2042</v>
      </c>
      <c r="B262" s="142" t="s">
        <v>254</v>
      </c>
      <c r="C262" s="142"/>
      <c r="D262" s="142"/>
      <c r="E262" s="142"/>
      <c r="F262" s="142"/>
      <c r="G262" s="142"/>
      <c r="H262" s="142"/>
      <c r="I262" s="142"/>
      <c r="J262" s="9">
        <f t="shared" si="68"/>
        <v>5</v>
      </c>
      <c r="K262" s="9">
        <f t="shared" si="69"/>
        <v>2</v>
      </c>
      <c r="L262" s="9">
        <f t="shared" si="70"/>
        <v>2</v>
      </c>
      <c r="M262" s="9">
        <f t="shared" si="71"/>
        <v>0</v>
      </c>
      <c r="N262" s="9">
        <f t="shared" si="72"/>
        <v>4</v>
      </c>
      <c r="O262" s="9">
        <f t="shared" si="73"/>
        <v>5</v>
      </c>
      <c r="P262" s="9">
        <f t="shared" si="74"/>
        <v>9</v>
      </c>
      <c r="Q262" s="15" t="str">
        <f t="shared" si="75"/>
        <v>E</v>
      </c>
      <c r="R262" s="15">
        <f t="shared" si="76"/>
        <v>0</v>
      </c>
      <c r="S262" s="15">
        <f t="shared" si="77"/>
        <v>0</v>
      </c>
      <c r="T262" s="15" t="str">
        <f t="shared" si="78"/>
        <v>DS</v>
      </c>
      <c r="U262"/>
      <c r="V262"/>
      <c r="W262"/>
      <c r="X262"/>
      <c r="Y262"/>
      <c r="Z262"/>
    </row>
    <row r="263" spans="1:26" ht="19.7" customHeight="1" x14ac:dyDescent="0.25">
      <c r="A263" s="18" t="str">
        <f t="shared" si="67"/>
        <v>ULX2005</v>
      </c>
      <c r="B263" s="142" t="s">
        <v>275</v>
      </c>
      <c r="C263" s="142"/>
      <c r="D263" s="142"/>
      <c r="E263" s="142"/>
      <c r="F263" s="142"/>
      <c r="G263" s="142"/>
      <c r="H263" s="142"/>
      <c r="I263" s="142"/>
      <c r="J263" s="9">
        <f t="shared" si="68"/>
        <v>4</v>
      </c>
      <c r="K263" s="9">
        <f t="shared" si="69"/>
        <v>2</v>
      </c>
      <c r="L263" s="9">
        <f t="shared" si="70"/>
        <v>2</v>
      </c>
      <c r="M263" s="9">
        <f t="shared" si="71"/>
        <v>0</v>
      </c>
      <c r="N263" s="9">
        <f t="shared" si="72"/>
        <v>4</v>
      </c>
      <c r="O263" s="9">
        <f t="shared" si="73"/>
        <v>3</v>
      </c>
      <c r="P263" s="9">
        <f t="shared" si="74"/>
        <v>7</v>
      </c>
      <c r="Q263" s="15" t="str">
        <f t="shared" si="75"/>
        <v>E</v>
      </c>
      <c r="R263" s="15">
        <f t="shared" si="76"/>
        <v>0</v>
      </c>
      <c r="S263" s="15">
        <f t="shared" si="77"/>
        <v>0</v>
      </c>
      <c r="T263" s="15" t="str">
        <f t="shared" si="78"/>
        <v>DS</v>
      </c>
      <c r="U263"/>
      <c r="V263"/>
      <c r="W263"/>
      <c r="X263"/>
      <c r="Y263"/>
      <c r="Z263"/>
    </row>
    <row r="264" spans="1:26" ht="15" x14ac:dyDescent="0.25">
      <c r="A264" s="10" t="s">
        <v>26</v>
      </c>
      <c r="B264" s="211"/>
      <c r="C264" s="211"/>
      <c r="D264" s="211"/>
      <c r="E264" s="211"/>
      <c r="F264" s="211"/>
      <c r="G264" s="211"/>
      <c r="H264" s="211"/>
      <c r="I264" s="211"/>
      <c r="J264" s="11">
        <f t="shared" ref="J264:P264" si="79">SUM(J239:J263)</f>
        <v>112</v>
      </c>
      <c r="K264" s="11">
        <f t="shared" si="79"/>
        <v>44</v>
      </c>
      <c r="L264" s="11">
        <f t="shared" si="79"/>
        <v>44</v>
      </c>
      <c r="M264" s="11">
        <f t="shared" si="79"/>
        <v>17</v>
      </c>
      <c r="N264" s="11">
        <f t="shared" si="79"/>
        <v>105</v>
      </c>
      <c r="O264" s="11">
        <f t="shared" si="79"/>
        <v>94</v>
      </c>
      <c r="P264" s="11">
        <f t="shared" si="79"/>
        <v>199</v>
      </c>
      <c r="Q264" s="10">
        <f>COUNTIF(Q239:Q263,"E")</f>
        <v>23</v>
      </c>
      <c r="R264" s="10">
        <f>COUNTIF(R239:R263,"C")</f>
        <v>2</v>
      </c>
      <c r="S264" s="10">
        <f>COUNTIF(S239:S263,"VP")</f>
        <v>0</v>
      </c>
      <c r="T264" s="8">
        <f>COUNTA(T239:T263)</f>
        <v>25</v>
      </c>
      <c r="U264"/>
      <c r="V264"/>
      <c r="W264"/>
      <c r="X264"/>
      <c r="Y264"/>
      <c r="Z264"/>
    </row>
    <row r="265" spans="1:26" ht="15" x14ac:dyDescent="0.25">
      <c r="A265" s="218" t="s">
        <v>66</v>
      </c>
      <c r="B265" s="218"/>
      <c r="C265" s="218"/>
      <c r="D265" s="218"/>
      <c r="E265" s="218"/>
      <c r="F265" s="218"/>
      <c r="G265" s="218"/>
      <c r="H265" s="218"/>
      <c r="I265" s="218"/>
      <c r="J265" s="218"/>
      <c r="K265" s="218"/>
      <c r="L265" s="218"/>
      <c r="M265" s="218"/>
      <c r="N265" s="218"/>
      <c r="O265" s="218"/>
      <c r="P265" s="218"/>
      <c r="Q265" s="218"/>
      <c r="R265" s="218"/>
      <c r="S265" s="218"/>
      <c r="T265" s="218"/>
      <c r="U265"/>
      <c r="V265"/>
      <c r="W265"/>
      <c r="X265"/>
      <c r="Y265"/>
      <c r="Z265"/>
    </row>
    <row r="266" spans="1:26" ht="28.35" customHeight="1" x14ac:dyDescent="0.25">
      <c r="A266" s="18" t="str">
        <f>IF(ISNA(INDEX($A$39:$T$169,MATCH($B266,$B$39:$B$169,0),1)),"",INDEX($A$39:$T$169,MATCH($B266,$B$39:$B$169,0),1))</f>
        <v>ULR2624</v>
      </c>
      <c r="B266" s="142" t="s">
        <v>277</v>
      </c>
      <c r="C266" s="142"/>
      <c r="D266" s="142"/>
      <c r="E266" s="142"/>
      <c r="F266" s="142"/>
      <c r="G266" s="142"/>
      <c r="H266" s="142"/>
      <c r="I266" s="142"/>
      <c r="J266" s="9">
        <f>IF(ISNA(INDEX($A$39:$T$169,MATCH($B266,$B$39:$B$169,0),10)),"",INDEX($A$39:$T$169,MATCH($B266,$B$39:$B$169,0),10))</f>
        <v>5</v>
      </c>
      <c r="K266" s="9">
        <f>IF(ISNA(INDEX($A$39:$T$169,MATCH($B266,$B$39:$B$169,0),11)),"",INDEX($A$39:$T$169,MATCH($B266,$B$39:$B$169,0),11))</f>
        <v>2</v>
      </c>
      <c r="L266" s="9">
        <f>IF(ISNA(INDEX($A$39:$T$169,MATCH($B266,$B$39:$B$169,0),12)),"",INDEX($A$39:$T$169,MATCH($B266,$B$39:$B$169,0),12))</f>
        <v>2</v>
      </c>
      <c r="M266" s="9">
        <f>IF(ISNA(INDEX($A$39:$T$169,MATCH($B266,$B$39:$B$169,0),13)),"",INDEX($A$39:$T$169,MATCH($B266,$B$39:$B$169,0),13))</f>
        <v>0</v>
      </c>
      <c r="N266" s="9">
        <f>IF(ISNA(INDEX($A$39:$T$169,MATCH($B266,$B$39:$B$169,0),14)),"",INDEX($A$39:$T$169,MATCH($B266,$B$39:$B$169,0),14))</f>
        <v>4</v>
      </c>
      <c r="O266" s="9">
        <f>IF(ISNA(INDEX($A$39:$T$169,MATCH($B266,$B$39:$B$169,0),15)),"",INDEX($A$39:$T$169,MATCH($B266,$B$39:$B$169,0),15))</f>
        <v>6</v>
      </c>
      <c r="P266" s="9">
        <f>IF(ISNA(INDEX($A$39:$T$169,MATCH($B266,$B$39:$B$169,0),16)),"",INDEX($A$39:$T$169,MATCH($B266,$B$39:$B$169,0),16))</f>
        <v>10</v>
      </c>
      <c r="Q266" s="15" t="str">
        <f>IF(ISNA(INDEX($A$39:$T$169,MATCH($B266,$B$39:$B$169,0),17)),"",INDEX($A$39:$T$169,MATCH($B266,$B$39:$B$169,0),17))</f>
        <v>E</v>
      </c>
      <c r="R266" s="15">
        <f>IF(ISNA(INDEX($A$39:$T$169,MATCH($B266,$B$39:$B$169,0),18)),"",INDEX($A$39:$T$169,MATCH($B266,$B$39:$B$169,0),18))</f>
        <v>0</v>
      </c>
      <c r="S266" s="15">
        <f>IF(ISNA(INDEX($A$39:$T$169,MATCH($B266,$B$39:$B$169,0),19)),"",INDEX($A$39:$T$169,MATCH($B266,$B$39:$B$169,0),19))</f>
        <v>0</v>
      </c>
      <c r="T266" s="15" t="str">
        <f>IF(ISNA(INDEX($A$39:$T$169,MATCH($B266,$B$39:$B$169,0),20)),"",INDEX($A$39:$T$169,MATCH($B266,$B$39:$B$169,0),20))</f>
        <v>DS</v>
      </c>
      <c r="U266"/>
      <c r="V266"/>
      <c r="W266"/>
      <c r="X266"/>
      <c r="Y266"/>
      <c r="Z266"/>
    </row>
    <row r="267" spans="1:26" ht="19.7" customHeight="1" x14ac:dyDescent="0.25">
      <c r="A267" s="18" t="str">
        <f>IF(ISNA(INDEX($A$39:$T$169,MATCH($B267,$B$39:$B$169,0),1)),"",INDEX($A$39:$T$169,MATCH($B267,$B$39:$B$169,0),1))</f>
        <v>ULR2045</v>
      </c>
      <c r="B267" s="142" t="s">
        <v>281</v>
      </c>
      <c r="C267" s="142"/>
      <c r="D267" s="142"/>
      <c r="E267" s="142"/>
      <c r="F267" s="142"/>
      <c r="G267" s="142"/>
      <c r="H267" s="142"/>
      <c r="I267" s="142"/>
      <c r="J267" s="9">
        <f>IF(ISNA(INDEX($A$39:$T$169,MATCH($B267,$B$39:$B$169,0),10)),"",INDEX($A$39:$T$169,MATCH($B267,$B$39:$B$169,0),10))</f>
        <v>5</v>
      </c>
      <c r="K267" s="9">
        <f>IF(ISNA(INDEX($A$39:$T$169,MATCH($B267,$B$39:$B$169,0),11)),"",INDEX($A$39:$T$169,MATCH($B267,$B$39:$B$169,0),11))</f>
        <v>2</v>
      </c>
      <c r="L267" s="9">
        <f>IF(ISNA(INDEX($A$39:$T$169,MATCH($B267,$B$39:$B$169,0),12)),"",INDEX($A$39:$T$169,MATCH($B267,$B$39:$B$169,0),12))</f>
        <v>2</v>
      </c>
      <c r="M267" s="9">
        <f>IF(ISNA(INDEX($A$39:$T$169,MATCH($B267,$B$39:$B$169,0),13)),"",INDEX($A$39:$T$169,MATCH($B267,$B$39:$B$169,0),13))</f>
        <v>0</v>
      </c>
      <c r="N267" s="9">
        <f>IF(ISNA(INDEX($A$39:$T$169,MATCH($B267,$B$39:$B$169,0),14)),"",INDEX($A$39:$T$169,MATCH($B267,$B$39:$B$169,0),14))</f>
        <v>4</v>
      </c>
      <c r="O267" s="9">
        <f>IF(ISNA(INDEX($A$39:$T$169,MATCH($B267,$B$39:$B$169,0),15)),"",INDEX($A$39:$T$169,MATCH($B267,$B$39:$B$169,0),15))</f>
        <v>6</v>
      </c>
      <c r="P267" s="9">
        <f>IF(ISNA(INDEX($A$39:$T$169,MATCH($B267,$B$39:$B$169,0),16)),"",INDEX($A$39:$T$169,MATCH($B267,$B$39:$B$169,0),16))</f>
        <v>10</v>
      </c>
      <c r="Q267" s="15" t="str">
        <f>IF(ISNA(INDEX($A$39:$T$169,MATCH($B267,$B$39:$B$169,0),17)),"",INDEX($A$39:$T$169,MATCH($B267,$B$39:$B$169,0),17))</f>
        <v>E</v>
      </c>
      <c r="R267" s="15">
        <f>IF(ISNA(INDEX($A$39:$T$169,MATCH($B267,$B$39:$B$169,0),18)),"",INDEX($A$39:$T$169,MATCH($B267,$B$39:$B$169,0),18))</f>
        <v>0</v>
      </c>
      <c r="S267" s="15">
        <f>IF(ISNA(INDEX($A$39:$T$169,MATCH($B267,$B$39:$B$169,0),19)),"",INDEX($A$39:$T$169,MATCH($B267,$B$39:$B$169,0),19))</f>
        <v>0</v>
      </c>
      <c r="T267" s="15" t="str">
        <f>IF(ISNA(INDEX($A$39:$T$169,MATCH($B267,$B$39:$B$169,0),20)),"",INDEX($A$39:$T$169,MATCH($B267,$B$39:$B$169,0),20))</f>
        <v>DS</v>
      </c>
      <c r="U267"/>
      <c r="V267"/>
      <c r="W267"/>
      <c r="X267"/>
      <c r="Y267"/>
      <c r="Z267"/>
    </row>
    <row r="268" spans="1:26" ht="19.7" customHeight="1" x14ac:dyDescent="0.25">
      <c r="A268" s="18" t="str">
        <f>IF(ISNA(INDEX($A$39:$T$169,MATCH($B268,$B$39:$B$169,0),1)),"",INDEX($A$39:$T$169,MATCH($B268,$B$39:$B$169,0),1))</f>
        <v>ULR2610</v>
      </c>
      <c r="B268" s="142" t="s">
        <v>283</v>
      </c>
      <c r="C268" s="142"/>
      <c r="D268" s="142"/>
      <c r="E268" s="142"/>
      <c r="F268" s="142"/>
      <c r="G268" s="142"/>
      <c r="H268" s="142"/>
      <c r="I268" s="142"/>
      <c r="J268" s="9">
        <f>IF(ISNA(INDEX($A$39:$T$169,MATCH($B268,$B$39:$B$169,0),10)),"",INDEX($A$39:$T$169,MATCH($B268,$B$39:$B$169,0),10))</f>
        <v>5</v>
      </c>
      <c r="K268" s="9">
        <f>IF(ISNA(INDEX($A$39:$T$169,MATCH($B268,$B$39:$B$169,0),11)),"",INDEX($A$39:$T$169,MATCH($B268,$B$39:$B$169,0),11))</f>
        <v>0</v>
      </c>
      <c r="L268" s="9">
        <f>IF(ISNA(INDEX($A$39:$T$169,MATCH($B268,$B$39:$B$169,0),12)),"",INDEX($A$39:$T$169,MATCH($B268,$B$39:$B$169,0),12))</f>
        <v>0</v>
      </c>
      <c r="M268" s="90">
        <f>IF(ISNA(INDEX($A$39:$T$169,MATCH($B268,$B$39:$B$169,0),13)),"",INDEX($A$39:$T$169,MATCH($B268,$B$39:$B$169,0),13))</f>
        <v>7</v>
      </c>
      <c r="N268" s="9">
        <f>IF(ISNA(INDEX($A$39:$T$169,MATCH($B268,$B$39:$B$169,0),14)),"",INDEX($A$39:$T$169,MATCH($B268,$B$39:$B$169,0),14))</f>
        <v>7</v>
      </c>
      <c r="O268" s="9">
        <f>IF(ISNA(INDEX($A$39:$T$169,MATCH($B268,$B$39:$B$169,0),15)),"",INDEX($A$39:$T$169,MATCH($B268,$B$39:$B$169,0),15))</f>
        <v>3</v>
      </c>
      <c r="P268" s="9">
        <f>IF(ISNA(INDEX($A$39:$T$169,MATCH($B268,$B$39:$B$169,0),16)),"",INDEX($A$39:$T$169,MATCH($B268,$B$39:$B$169,0),16))</f>
        <v>10</v>
      </c>
      <c r="Q268" s="15">
        <f>IF(ISNA(INDEX($A$39:$T$169,MATCH($B268,$B$39:$B$169,0),17)),"",INDEX($A$39:$T$169,MATCH($B268,$B$39:$B$169,0),17))</f>
        <v>0</v>
      </c>
      <c r="R268" s="15" t="str">
        <f>IF(ISNA(INDEX($A$39:$T$169,MATCH($B268,$B$39:$B$169,0),18)),"",INDEX($A$39:$T$169,MATCH($B268,$B$39:$B$169,0),18))</f>
        <v>C</v>
      </c>
      <c r="S268" s="15">
        <f>IF(ISNA(INDEX($A$39:$T$169,MATCH($B268,$B$39:$B$169,0),19)),"",INDEX($A$39:$T$169,MATCH($B268,$B$39:$B$169,0),19))</f>
        <v>0</v>
      </c>
      <c r="T268" s="15" t="str">
        <f>IF(ISNA(INDEX($A$39:$T$169,MATCH($B268,$B$39:$B$169,0),20)),"",INDEX($A$39:$T$169,MATCH($B268,$B$39:$B$169,0),20))</f>
        <v>DS</v>
      </c>
      <c r="U268"/>
      <c r="V268"/>
      <c r="W268"/>
      <c r="X268"/>
      <c r="Y268"/>
      <c r="Z268"/>
    </row>
    <row r="269" spans="1:26" ht="19.7" customHeight="1" x14ac:dyDescent="0.25">
      <c r="A269" s="18" t="str">
        <f>IF(ISNA(INDEX($A$39:$T$169,MATCH($B269,$B$39:$B$169,0),1)),"",INDEX($A$39:$T$169,MATCH($B269,$B$39:$B$169,0),1))</f>
        <v>ULX2006</v>
      </c>
      <c r="B269" s="142" t="s">
        <v>285</v>
      </c>
      <c r="C269" s="142"/>
      <c r="D269" s="142"/>
      <c r="E269" s="142"/>
      <c r="F269" s="142"/>
      <c r="G269" s="142"/>
      <c r="H269" s="142"/>
      <c r="I269" s="142"/>
      <c r="J269" s="9">
        <f>IF(ISNA(INDEX($A$39:$T$169,MATCH($B269,$B$39:$B$169,0),10)),"",INDEX($A$39:$T$169,MATCH($B269,$B$39:$B$169,0),10))</f>
        <v>6</v>
      </c>
      <c r="K269" s="9">
        <f>IF(ISNA(INDEX($A$39:$T$169,MATCH($B269,$B$39:$B$169,0),11)),"",INDEX($A$39:$T$169,MATCH($B269,$B$39:$B$169,0),11))</f>
        <v>2</v>
      </c>
      <c r="L269" s="9">
        <f>IF(ISNA(INDEX($A$39:$T$169,MATCH($B269,$B$39:$B$169,0),12)),"",INDEX($A$39:$T$169,MATCH($B269,$B$39:$B$169,0),12))</f>
        <v>2</v>
      </c>
      <c r="M269" s="9">
        <f>IF(ISNA(INDEX($A$39:$T$169,MATCH($B269,$B$39:$B$169,0),13)),"",INDEX($A$39:$T$169,MATCH($B269,$B$39:$B$169,0),13))</f>
        <v>0</v>
      </c>
      <c r="N269" s="9">
        <f>IF(ISNA(INDEX($A$39:$T$169,MATCH($B269,$B$39:$B$169,0),14)),"",INDEX($A$39:$T$169,MATCH($B269,$B$39:$B$169,0),14))</f>
        <v>4</v>
      </c>
      <c r="O269" s="9">
        <f>IF(ISNA(INDEX($A$39:$T$169,MATCH($B269,$B$39:$B$169,0),15)),"",INDEX($A$39:$T$169,MATCH($B269,$B$39:$B$169,0),15))</f>
        <v>9</v>
      </c>
      <c r="P269" s="9">
        <f>IF(ISNA(INDEX($A$39:$T$169,MATCH($B269,$B$39:$B$169,0),16)),"",INDEX($A$39:$T$169,MATCH($B269,$B$39:$B$169,0),16))</f>
        <v>13</v>
      </c>
      <c r="Q269" s="15" t="str">
        <f>IF(ISNA(INDEX($A$39:$T$169,MATCH($B269,$B$39:$B$169,0),17)),"",INDEX($A$39:$T$169,MATCH($B269,$B$39:$B$169,0),17))</f>
        <v>E</v>
      </c>
      <c r="R269" s="15">
        <f>IF(ISNA(INDEX($A$39:$T$169,MATCH($B269,$B$39:$B$169,0),18)),"",INDEX($A$39:$T$169,MATCH($B269,$B$39:$B$169,0),18))</f>
        <v>0</v>
      </c>
      <c r="S269" s="15">
        <f>IF(ISNA(INDEX($A$39:$T$169,MATCH($B269,$B$39:$B$169,0),19)),"",INDEX($A$39:$T$169,MATCH($B269,$B$39:$B$169,0),19))</f>
        <v>0</v>
      </c>
      <c r="T269" s="15" t="str">
        <f>IF(ISNA(INDEX($A$39:$T$169,MATCH($B269,$B$39:$B$169,0),20)),"",INDEX($A$39:$T$169,MATCH($B269,$B$39:$B$169,0),20))</f>
        <v>DS</v>
      </c>
      <c r="U269"/>
      <c r="V269"/>
      <c r="W269"/>
      <c r="X269"/>
      <c r="Y269"/>
      <c r="Z269"/>
    </row>
    <row r="270" spans="1:26" ht="19.7" customHeight="1" x14ac:dyDescent="0.25">
      <c r="A270" s="18" t="str">
        <f>IF(ISNA(INDEX($A$39:$T$169,MATCH($B270,$B$39:$B$169,0),1)),"",INDEX($A$39:$T$169,MATCH($B270,$B$39:$B$169,0),1))</f>
        <v>ULR2674</v>
      </c>
      <c r="B270" s="142" t="s">
        <v>287</v>
      </c>
      <c r="C270" s="142"/>
      <c r="D270" s="142"/>
      <c r="E270" s="142"/>
      <c r="F270" s="142"/>
      <c r="G270" s="142"/>
      <c r="H270" s="142"/>
      <c r="I270" s="142"/>
      <c r="J270" s="9">
        <f>IF(ISNA(INDEX($A$39:$T$169,MATCH($B270,$B$39:$B$169,0),10)),"",INDEX($A$39:$T$169,MATCH($B270,$B$39:$B$169,0),10))</f>
        <v>3</v>
      </c>
      <c r="K270" s="9">
        <f>IF(ISNA(INDEX($A$39:$T$169,MATCH($B270,$B$39:$B$169,0),11)),"",INDEX($A$39:$T$169,MATCH($B270,$B$39:$B$169,0),11))</f>
        <v>0</v>
      </c>
      <c r="L270" s="9">
        <f>IF(ISNA(INDEX($A$39:$T$169,MATCH($B270,$B$39:$B$169,0),12)),"",INDEX($A$39:$T$169,MATCH($B270,$B$39:$B$169,0),12))</f>
        <v>0</v>
      </c>
      <c r="M270" s="91">
        <f>IF(ISNA(INDEX($A$39:$T$169,MATCH($B270,$B$39:$B$169,0),13)),"",INDEX($A$39:$T$169,MATCH($B270,$B$39:$B$169,0),13))</f>
        <v>5</v>
      </c>
      <c r="N270" s="9">
        <f>IF(ISNA(INDEX($A$39:$T$169,MATCH($B270,$B$39:$B$169,0),14)),"",INDEX($A$39:$T$169,MATCH($B270,$B$39:$B$169,0),14))</f>
        <v>5</v>
      </c>
      <c r="O270" s="9">
        <f>IF(ISNA(INDEX($A$39:$T$169,MATCH($B270,$B$39:$B$169,0),15)),"",INDEX($A$39:$T$169,MATCH($B270,$B$39:$B$169,0),15))</f>
        <v>1</v>
      </c>
      <c r="P270" s="9">
        <f>IF(ISNA(INDEX($A$39:$T$169,MATCH($B270,$B$39:$B$169,0),16)),"",INDEX($A$39:$T$169,MATCH($B270,$B$39:$B$169,0),16))</f>
        <v>6</v>
      </c>
      <c r="Q270" s="15" t="str">
        <f>IF(ISNA(INDEX($A$39:$T$169,MATCH($B270,$B$39:$B$169,0),17)),"",INDEX($A$39:$T$169,MATCH($B270,$B$39:$B$169,0),17))</f>
        <v>E</v>
      </c>
      <c r="R270" s="15">
        <f>IF(ISNA(INDEX($A$39:$T$169,MATCH($B270,$B$39:$B$169,0),18)),"",INDEX($A$39:$T$169,MATCH($B270,$B$39:$B$169,0),18))</f>
        <v>0</v>
      </c>
      <c r="S270" s="15">
        <f>IF(ISNA(INDEX($A$39:$T$169,MATCH($B270,$B$39:$B$169,0),19)),"",INDEX($A$39:$T$169,MATCH($B270,$B$39:$B$169,0),19))</f>
        <v>0</v>
      </c>
      <c r="T270" s="15" t="str">
        <f>IF(ISNA(INDEX($A$39:$T$169,MATCH($B270,$B$39:$B$169,0),20)),"",INDEX($A$39:$T$169,MATCH($B270,$B$39:$B$169,0),20))</f>
        <v>DS</v>
      </c>
      <c r="U270"/>
      <c r="V270"/>
      <c r="W270"/>
      <c r="X270"/>
      <c r="Y270"/>
      <c r="Z270"/>
    </row>
    <row r="271" spans="1:26" x14ac:dyDescent="0.2">
      <c r="A271" s="10" t="s">
        <v>26</v>
      </c>
      <c r="B271" s="218"/>
      <c r="C271" s="218"/>
      <c r="D271" s="218"/>
      <c r="E271" s="218"/>
      <c r="F271" s="218"/>
      <c r="G271" s="218"/>
      <c r="H271" s="218"/>
      <c r="I271" s="218"/>
      <c r="J271" s="11">
        <f t="shared" ref="J271:P271" si="80">SUM(J266:J270)</f>
        <v>24</v>
      </c>
      <c r="K271" s="11">
        <f t="shared" si="80"/>
        <v>6</v>
      </c>
      <c r="L271" s="11">
        <f t="shared" si="80"/>
        <v>6</v>
      </c>
      <c r="M271" s="11">
        <f t="shared" si="80"/>
        <v>12</v>
      </c>
      <c r="N271" s="11">
        <f t="shared" si="80"/>
        <v>24</v>
      </c>
      <c r="O271" s="11">
        <f t="shared" si="80"/>
        <v>25</v>
      </c>
      <c r="P271" s="11">
        <f t="shared" si="80"/>
        <v>49</v>
      </c>
      <c r="Q271" s="10">
        <f>COUNTIF(Q266:Q270,"E")</f>
        <v>4</v>
      </c>
      <c r="R271" s="10">
        <f>COUNTIF(R266:R270,"C")</f>
        <v>1</v>
      </c>
      <c r="S271" s="10">
        <f>COUNTIF(S266:S270,"VP")</f>
        <v>0</v>
      </c>
      <c r="T271" s="8">
        <f>COUNTA(T266:T270)</f>
        <v>5</v>
      </c>
      <c r="U271" s="138" t="s">
        <v>206</v>
      </c>
      <c r="V271" s="138"/>
      <c r="W271" s="138"/>
      <c r="X271" s="138"/>
    </row>
    <row r="272" spans="1:26" x14ac:dyDescent="0.2">
      <c r="A272" s="217" t="s">
        <v>110</v>
      </c>
      <c r="B272" s="217"/>
      <c r="C272" s="217"/>
      <c r="D272" s="217"/>
      <c r="E272" s="217"/>
      <c r="F272" s="217"/>
      <c r="G272" s="217"/>
      <c r="H272" s="217"/>
      <c r="I272" s="217"/>
      <c r="J272" s="11">
        <f t="shared" ref="J272:T272" si="81">SUM(J264,J271)</f>
        <v>136</v>
      </c>
      <c r="K272" s="11">
        <f t="shared" si="81"/>
        <v>50</v>
      </c>
      <c r="L272" s="11">
        <f t="shared" si="81"/>
        <v>50</v>
      </c>
      <c r="M272" s="11">
        <f t="shared" si="81"/>
        <v>29</v>
      </c>
      <c r="N272" s="11">
        <f t="shared" si="81"/>
        <v>129</v>
      </c>
      <c r="O272" s="11">
        <f t="shared" si="81"/>
        <v>119</v>
      </c>
      <c r="P272" s="11">
        <f t="shared" si="81"/>
        <v>248</v>
      </c>
      <c r="Q272" s="11">
        <f t="shared" si="81"/>
        <v>27</v>
      </c>
      <c r="R272" s="11">
        <f t="shared" si="81"/>
        <v>3</v>
      </c>
      <c r="S272" s="11">
        <f t="shared" si="81"/>
        <v>0</v>
      </c>
      <c r="T272" s="41">
        <f t="shared" si="81"/>
        <v>30</v>
      </c>
      <c r="U272" s="139" t="s">
        <v>207</v>
      </c>
      <c r="V272" s="139"/>
      <c r="W272" s="139"/>
      <c r="X272" s="139"/>
    </row>
    <row r="273" spans="1:26" x14ac:dyDescent="0.2">
      <c r="A273" s="162" t="s">
        <v>48</v>
      </c>
      <c r="B273" s="163"/>
      <c r="C273" s="163"/>
      <c r="D273" s="163"/>
      <c r="E273" s="163"/>
      <c r="F273" s="163"/>
      <c r="G273" s="163"/>
      <c r="H273" s="163"/>
      <c r="I273" s="163"/>
      <c r="J273" s="164"/>
      <c r="K273" s="11">
        <f t="shared" ref="K273:P273" si="82">K264*14+K271*12</f>
        <v>688</v>
      </c>
      <c r="L273" s="11">
        <f t="shared" si="82"/>
        <v>688</v>
      </c>
      <c r="M273" s="11">
        <f t="shared" si="82"/>
        <v>382</v>
      </c>
      <c r="N273" s="11">
        <f t="shared" si="82"/>
        <v>1758</v>
      </c>
      <c r="O273" s="11">
        <f t="shared" si="82"/>
        <v>1616</v>
      </c>
      <c r="P273" s="11">
        <f t="shared" si="82"/>
        <v>3374</v>
      </c>
      <c r="Q273" s="293"/>
      <c r="R273" s="294"/>
      <c r="S273" s="294"/>
      <c r="T273" s="295"/>
      <c r="U273" s="139"/>
      <c r="V273" s="139"/>
      <c r="W273" s="139"/>
      <c r="X273" s="139"/>
    </row>
    <row r="274" spans="1:26" x14ac:dyDescent="0.2">
      <c r="A274" s="165"/>
      <c r="B274" s="166"/>
      <c r="C274" s="166"/>
      <c r="D274" s="166"/>
      <c r="E274" s="166"/>
      <c r="F274" s="166"/>
      <c r="G274" s="166"/>
      <c r="H274" s="166"/>
      <c r="I274" s="166"/>
      <c r="J274" s="167"/>
      <c r="K274" s="272">
        <f>SUM(K273:M273)</f>
        <v>1758</v>
      </c>
      <c r="L274" s="273"/>
      <c r="M274" s="274"/>
      <c r="N274" s="272">
        <f>SUM(N273:O273)</f>
        <v>3374</v>
      </c>
      <c r="O274" s="273"/>
      <c r="P274" s="274"/>
      <c r="Q274" s="296"/>
      <c r="R274" s="297"/>
      <c r="S274" s="297"/>
      <c r="T274" s="298"/>
      <c r="U274" s="75">
        <f>COUNTIF(T44:T128,"DS")</f>
        <v>30</v>
      </c>
      <c r="V274" s="76" t="s">
        <v>123</v>
      </c>
    </row>
    <row r="275" spans="1:26" ht="12.75" customHeight="1" x14ac:dyDescent="0.2">
      <c r="A275" s="299" t="s">
        <v>84</v>
      </c>
      <c r="B275" s="300"/>
      <c r="C275" s="300"/>
      <c r="D275" s="300"/>
      <c r="E275" s="300"/>
      <c r="F275" s="300"/>
      <c r="G275" s="300"/>
      <c r="H275" s="300"/>
      <c r="I275" s="300"/>
      <c r="J275" s="301"/>
      <c r="K275" s="253">
        <f>T272/SUM(T52,T70,T86,T100,T115,T129)</f>
        <v>0.75</v>
      </c>
      <c r="L275" s="254"/>
      <c r="M275" s="254"/>
      <c r="N275" s="254"/>
      <c r="O275" s="254"/>
      <c r="P275" s="254"/>
      <c r="Q275" s="254"/>
      <c r="R275" s="254"/>
      <c r="S275" s="254"/>
      <c r="T275" s="255"/>
      <c r="U275" s="77"/>
      <c r="V275" s="78"/>
    </row>
    <row r="276" spans="1:26" x14ac:dyDescent="0.2">
      <c r="A276" s="216" t="s">
        <v>85</v>
      </c>
      <c r="B276" s="216"/>
      <c r="C276" s="216"/>
      <c r="D276" s="216"/>
      <c r="E276" s="216"/>
      <c r="F276" s="216"/>
      <c r="G276" s="216"/>
      <c r="H276" s="216"/>
      <c r="I276" s="216"/>
      <c r="J276" s="216"/>
      <c r="K276" s="253">
        <f>K274/(SUM(N52,N70,N86,N100,N115)*14+N129*12)</f>
        <v>0.7998180163785259</v>
      </c>
      <c r="L276" s="254"/>
      <c r="M276" s="254"/>
      <c r="N276" s="254"/>
      <c r="O276" s="254"/>
      <c r="P276" s="254"/>
      <c r="Q276" s="254"/>
      <c r="R276" s="254"/>
      <c r="S276" s="254"/>
      <c r="T276" s="255"/>
      <c r="U276" s="140" t="str">
        <f>IF(T272=U274,"Corect",IF(T272&gt;U274,"Ați dublat unele discipline","Ați pierdut unele discipline"))</f>
        <v>Corect</v>
      </c>
      <c r="V276" s="141"/>
      <c r="W276" s="141"/>
      <c r="X276" s="141"/>
    </row>
    <row r="277" spans="1:26" x14ac:dyDescent="0.2">
      <c r="A277" s="36"/>
      <c r="B277" s="36"/>
      <c r="C277" s="36"/>
      <c r="D277" s="36"/>
      <c r="E277" s="36"/>
      <c r="F277" s="36"/>
      <c r="G277" s="36"/>
      <c r="H277" s="36"/>
      <c r="I277" s="36"/>
      <c r="J277" s="36"/>
      <c r="K277" s="37"/>
      <c r="L277" s="37"/>
      <c r="M277" s="37"/>
      <c r="N277" s="37"/>
      <c r="O277" s="37"/>
      <c r="P277" s="37"/>
      <c r="Q277" s="37"/>
      <c r="R277" s="37"/>
      <c r="S277" s="37"/>
      <c r="T277" s="37"/>
    </row>
    <row r="278" spans="1:26" x14ac:dyDescent="0.2">
      <c r="A278" s="362" t="s">
        <v>130</v>
      </c>
      <c r="B278" s="363"/>
      <c r="C278" s="363"/>
      <c r="D278" s="363"/>
      <c r="E278" s="363"/>
      <c r="F278" s="363"/>
      <c r="G278" s="363"/>
      <c r="H278" s="363"/>
      <c r="I278" s="363"/>
      <c r="J278" s="363"/>
      <c r="K278" s="363"/>
      <c r="L278" s="363"/>
      <c r="M278" s="363"/>
      <c r="N278" s="363"/>
      <c r="O278" s="363"/>
      <c r="P278" s="363"/>
      <c r="Q278" s="363"/>
      <c r="R278" s="363"/>
      <c r="S278" s="363"/>
      <c r="T278" s="364"/>
    </row>
    <row r="279" spans="1:26" ht="15" x14ac:dyDescent="0.25">
      <c r="A279" s="365"/>
      <c r="B279" s="366"/>
      <c r="C279" s="366"/>
      <c r="D279" s="366"/>
      <c r="E279" s="366"/>
      <c r="F279" s="366"/>
      <c r="G279" s="366"/>
      <c r="H279" s="366"/>
      <c r="I279" s="366"/>
      <c r="J279" s="366"/>
      <c r="K279" s="366"/>
      <c r="L279" s="366"/>
      <c r="M279" s="366"/>
      <c r="N279" s="366"/>
      <c r="O279" s="366"/>
      <c r="P279" s="366"/>
      <c r="Q279" s="366"/>
      <c r="R279" s="366"/>
      <c r="S279" s="366"/>
      <c r="T279" s="367"/>
      <c r="U279"/>
      <c r="V279"/>
      <c r="W279"/>
      <c r="X279"/>
      <c r="Y279"/>
      <c r="Z279"/>
    </row>
    <row r="280" spans="1:26" ht="15" x14ac:dyDescent="0.25">
      <c r="A280" s="218" t="s">
        <v>28</v>
      </c>
      <c r="B280" s="218" t="s">
        <v>27</v>
      </c>
      <c r="C280" s="218"/>
      <c r="D280" s="218"/>
      <c r="E280" s="218"/>
      <c r="F280" s="218"/>
      <c r="G280" s="218"/>
      <c r="H280" s="218"/>
      <c r="I280" s="218"/>
      <c r="J280" s="212" t="s">
        <v>39</v>
      </c>
      <c r="K280" s="151" t="s">
        <v>25</v>
      </c>
      <c r="L280" s="260"/>
      <c r="M280" s="152"/>
      <c r="N280" s="151" t="s">
        <v>40</v>
      </c>
      <c r="O280" s="260"/>
      <c r="P280" s="152"/>
      <c r="Q280" s="151" t="s">
        <v>24</v>
      </c>
      <c r="R280" s="260"/>
      <c r="S280" s="152"/>
      <c r="T280" s="212" t="s">
        <v>23</v>
      </c>
      <c r="U280"/>
      <c r="V280"/>
      <c r="W280"/>
      <c r="X280"/>
      <c r="Y280"/>
      <c r="Z280"/>
    </row>
    <row r="281" spans="1:26" ht="12.75" customHeight="1" x14ac:dyDescent="0.25">
      <c r="A281" s="218"/>
      <c r="B281" s="218"/>
      <c r="C281" s="218"/>
      <c r="D281" s="218"/>
      <c r="E281" s="218"/>
      <c r="F281" s="218"/>
      <c r="G281" s="218"/>
      <c r="H281" s="218"/>
      <c r="I281" s="218"/>
      <c r="J281" s="212"/>
      <c r="K281" s="153"/>
      <c r="L281" s="261"/>
      <c r="M281" s="154"/>
      <c r="N281" s="153"/>
      <c r="O281" s="261"/>
      <c r="P281" s="154"/>
      <c r="Q281" s="153"/>
      <c r="R281" s="261"/>
      <c r="S281" s="154"/>
      <c r="T281" s="212"/>
      <c r="U281"/>
      <c r="V281"/>
      <c r="W281"/>
      <c r="X281"/>
      <c r="Y281"/>
      <c r="Z281"/>
    </row>
    <row r="282" spans="1:26" ht="15" x14ac:dyDescent="0.25">
      <c r="A282" s="218"/>
      <c r="B282" s="218"/>
      <c r="C282" s="218"/>
      <c r="D282" s="218"/>
      <c r="E282" s="218"/>
      <c r="F282" s="218"/>
      <c r="G282" s="218"/>
      <c r="H282" s="218"/>
      <c r="I282" s="218"/>
      <c r="J282" s="212"/>
      <c r="K282" s="16" t="s">
        <v>29</v>
      </c>
      <c r="L282" s="16" t="s">
        <v>30</v>
      </c>
      <c r="M282" s="16" t="s">
        <v>31</v>
      </c>
      <c r="N282" s="16" t="s">
        <v>35</v>
      </c>
      <c r="O282" s="16" t="s">
        <v>7</v>
      </c>
      <c r="P282" s="16" t="s">
        <v>32</v>
      </c>
      <c r="Q282" s="16" t="s">
        <v>33</v>
      </c>
      <c r="R282" s="16" t="s">
        <v>29</v>
      </c>
      <c r="S282" s="16" t="s">
        <v>34</v>
      </c>
      <c r="T282" s="212"/>
      <c r="U282"/>
      <c r="V282"/>
      <c r="W282"/>
      <c r="X282"/>
      <c r="Y282"/>
      <c r="Z282"/>
    </row>
    <row r="283" spans="1:26" ht="15" x14ac:dyDescent="0.25">
      <c r="A283" s="218" t="s">
        <v>55</v>
      </c>
      <c r="B283" s="218"/>
      <c r="C283" s="218"/>
      <c r="D283" s="218"/>
      <c r="E283" s="218"/>
      <c r="F283" s="218"/>
      <c r="G283" s="218"/>
      <c r="H283" s="218"/>
      <c r="I283" s="218"/>
      <c r="J283" s="218"/>
      <c r="K283" s="218"/>
      <c r="L283" s="218"/>
      <c r="M283" s="218"/>
      <c r="N283" s="218"/>
      <c r="O283" s="218"/>
      <c r="P283" s="218"/>
      <c r="Q283" s="218"/>
      <c r="R283" s="218"/>
      <c r="S283" s="218"/>
      <c r="T283" s="218"/>
      <c r="U283"/>
      <c r="V283"/>
      <c r="W283"/>
      <c r="X283"/>
      <c r="Y283"/>
      <c r="Z283"/>
    </row>
    <row r="284" spans="1:26" ht="19.7" customHeight="1" x14ac:dyDescent="0.25">
      <c r="A284" s="18" t="str">
        <f>IF(ISNA(INDEX($A$39:$T$169,MATCH($B284,$B$39:$B$169,0),1)),"",INDEX($A$39:$T$169,MATCH($B284,$B$39:$B$169,0),1))</f>
        <v>*</v>
      </c>
      <c r="B284" s="268" t="s">
        <v>115</v>
      </c>
      <c r="C284" s="268"/>
      <c r="D284" s="268"/>
      <c r="E284" s="268"/>
      <c r="F284" s="268"/>
      <c r="G284" s="268"/>
      <c r="H284" s="268"/>
      <c r="I284" s="268"/>
      <c r="J284" s="9">
        <f>IF(ISNA(INDEX($A$39:$T$169,MATCH($B284,$B$39:$B$169,0),10)),"",INDEX($A$39:$T$169,MATCH($B284,$B$39:$B$169,0),10))</f>
        <v>3</v>
      </c>
      <c r="K284" s="9">
        <f>IF(ISNA(INDEX($A$39:$T$169,MATCH($B284,$B$39:$B$169,0),11)),"",INDEX($A$39:$T$169,MATCH($B284,$B$39:$B$169,0),11))</f>
        <v>0</v>
      </c>
      <c r="L284" s="9">
        <f>IF(ISNA(INDEX($A$39:$T$169,MATCH($B284,$B$39:$B$169,0),12)),"",INDEX($A$39:$T$169,MATCH($B284,$B$39:$B$169,0),12))</f>
        <v>2</v>
      </c>
      <c r="M284" s="9">
        <f>IF(ISNA(INDEX($A$39:$T$169,MATCH($B284,$B$39:$B$169,0),13)),"",INDEX($A$39:$T$169,MATCH($B284,$B$39:$B$169,0),13))</f>
        <v>0</v>
      </c>
      <c r="N284" s="9">
        <f>IF(ISNA(INDEX($A$39:$T$169,MATCH($B284,$B$39:$B$169,0),14)),"",INDEX($A$39:$T$169,MATCH($B284,$B$39:$B$169,0),14))</f>
        <v>2</v>
      </c>
      <c r="O284" s="9">
        <f>IF(ISNA(INDEX($A$39:$T$169,MATCH($B284,$B$39:$B$169,0),15)),"",INDEX($A$39:$T$169,MATCH($B284,$B$39:$B$169,0),15))</f>
        <v>3</v>
      </c>
      <c r="P284" s="9">
        <f>IF(ISNA(INDEX($A$39:$T$169,MATCH($B284,$B$39:$B$169,0),16)),"",INDEX($A$39:$T$169,MATCH($B284,$B$39:$B$169,0),16))</f>
        <v>5</v>
      </c>
      <c r="Q284" s="15">
        <f>IF(ISNA(INDEX($A$39:$T$169,MATCH($B284,$B$39:$B$169,0),17)),"",INDEX($A$39:$T$169,MATCH($B284,$B$39:$B$169,0),17))</f>
        <v>0</v>
      </c>
      <c r="R284" s="15" t="str">
        <f>IF(ISNA(INDEX($A$39:$T$169,MATCH($B284,$B$39:$B$169,0),18)),"",INDEX($A$39:$T$169,MATCH($B284,$B$39:$B$169,0),18))</f>
        <v>C</v>
      </c>
      <c r="S284" s="15">
        <f>IF(ISNA(INDEX($A$39:$T$169,MATCH($B284,$B$39:$B$169,0),19)),"",INDEX($A$39:$T$169,MATCH($B284,$B$39:$B$169,0),19))</f>
        <v>0</v>
      </c>
      <c r="T284" s="15" t="str">
        <f>IF(ISNA(INDEX($A$39:$T$169,MATCH($B284,$B$39:$B$169,0),20)),"",INDEX($A$39:$T$169,MATCH($B284,$B$39:$B$169,0),20))</f>
        <v>DC</v>
      </c>
      <c r="U284"/>
      <c r="V284"/>
      <c r="W284"/>
      <c r="X284"/>
      <c r="Y284"/>
      <c r="Z284"/>
    </row>
    <row r="285" spans="1:26" ht="19.7" customHeight="1" x14ac:dyDescent="0.25">
      <c r="A285" s="18" t="str">
        <f>IF(ISNA(INDEX($A$39:$T$169,MATCH($B285,$B$39:$B$169,0),1)),"",INDEX($A$39:$T$169,MATCH($B285,$B$39:$B$169,0),1))</f>
        <v>YLU0011</v>
      </c>
      <c r="B285" s="268" t="s">
        <v>117</v>
      </c>
      <c r="C285" s="268"/>
      <c r="D285" s="268"/>
      <c r="E285" s="268"/>
      <c r="F285" s="268"/>
      <c r="G285" s="268"/>
      <c r="H285" s="268"/>
      <c r="I285" s="268"/>
      <c r="J285" s="9">
        <f>IF(ISNA(INDEX($A$39:$T$169,MATCH($B285,$B$39:$B$169,0),10)),"",INDEX($A$39:$T$169,MATCH($B285,$B$39:$B$169,0),10))</f>
        <v>2</v>
      </c>
      <c r="K285" s="9">
        <f>IF(ISNA(INDEX($A$39:$T$169,MATCH($B285,$B$39:$B$169,0),11)),"",INDEX($A$39:$T$169,MATCH($B285,$B$39:$B$169,0),11))</f>
        <v>0</v>
      </c>
      <c r="L285" s="9">
        <f>IF(ISNA(INDEX($A$39:$T$169,MATCH($B285,$B$39:$B$169,0),12)),"",INDEX($A$39:$T$169,MATCH($B285,$B$39:$B$169,0),12))</f>
        <v>2</v>
      </c>
      <c r="M285" s="9">
        <f>IF(ISNA(INDEX($A$39:$T$169,MATCH($B285,$B$39:$B$169,0),13)),"",INDEX($A$39:$T$169,MATCH($B285,$B$39:$B$169,0),13))</f>
        <v>0</v>
      </c>
      <c r="N285" s="9">
        <f>IF(ISNA(INDEX($A$39:$T$169,MATCH($B285,$B$39:$B$169,0),14)),"",INDEX($A$39:$T$169,MATCH($B285,$B$39:$B$169,0),14))</f>
        <v>2</v>
      </c>
      <c r="O285" s="9">
        <f>IF(ISNA(INDEX($A$39:$T$169,MATCH($B285,$B$39:$B$169,0),15)),"",INDEX($A$39:$T$169,MATCH($B285,$B$39:$B$169,0),15))</f>
        <v>2</v>
      </c>
      <c r="P285" s="9">
        <f>IF(ISNA(INDEX($A$39:$T$169,MATCH($B285,$B$39:$B$169,0),16)),"",INDEX($A$39:$T$169,MATCH($B285,$B$39:$B$169,0),16))</f>
        <v>4</v>
      </c>
      <c r="Q285" s="15">
        <f>IF(ISNA(INDEX($A$39:$T$169,MATCH($B285,$B$39:$B$169,0),17)),"",INDEX($A$39:$T$169,MATCH($B285,$B$39:$B$169,0),17))</f>
        <v>0</v>
      </c>
      <c r="R285" s="15">
        <f>IF(ISNA(INDEX($A$39:$T$169,MATCH($B285,$B$39:$B$169,0),18)),"",INDEX($A$39:$T$169,MATCH($B285,$B$39:$B$169,0),18))</f>
        <v>0</v>
      </c>
      <c r="S285" s="15" t="str">
        <f>IF(ISNA(INDEX($A$39:$T$169,MATCH($B285,$B$39:$B$169,0),19)),"",INDEX($A$39:$T$169,MATCH($B285,$B$39:$B$169,0),19))</f>
        <v>VP</v>
      </c>
      <c r="T285" s="15" t="str">
        <f>IF(ISNA(INDEX($A$39:$T$169,MATCH($B285,$B$39:$B$169,0),20)),"",INDEX($A$39:$T$169,MATCH($B285,$B$39:$B$169,0),20))</f>
        <v>DC</v>
      </c>
      <c r="U285"/>
      <c r="V285"/>
      <c r="W285"/>
      <c r="X285"/>
      <c r="Y285"/>
      <c r="Z285"/>
    </row>
    <row r="286" spans="1:26" ht="19.7" customHeight="1" x14ac:dyDescent="0.25">
      <c r="A286" s="18" t="str">
        <f>IF(ISNA(INDEX($A$39:$T$169,MATCH($B286,$B$39:$B$169,0),1)),"",INDEX($A$39:$T$169,MATCH($B286,$B$39:$B$169,0),1))</f>
        <v>**</v>
      </c>
      <c r="B286" s="268" t="s">
        <v>116</v>
      </c>
      <c r="C286" s="268"/>
      <c r="D286" s="268"/>
      <c r="E286" s="268"/>
      <c r="F286" s="268"/>
      <c r="G286" s="268"/>
      <c r="H286" s="268"/>
      <c r="I286" s="268"/>
      <c r="J286" s="9">
        <f>IF(ISNA(INDEX($A$39:$T$169,MATCH($B286,$B$39:$B$169,0),10)),"",INDEX($A$39:$T$169,MATCH($B286,$B$39:$B$169,0),10))</f>
        <v>3</v>
      </c>
      <c r="K286" s="9">
        <f>IF(ISNA(INDEX($A$39:$T$169,MATCH($B286,$B$39:$B$169,0),11)),"",INDEX($A$39:$T$169,MATCH($B286,$B$39:$B$169,0),11))</f>
        <v>0</v>
      </c>
      <c r="L286" s="9">
        <f>IF(ISNA(INDEX($A$39:$T$169,MATCH($B286,$B$39:$B$169,0),12)),"",INDEX($A$39:$T$169,MATCH($B286,$B$39:$B$169,0),12))</f>
        <v>2</v>
      </c>
      <c r="M286" s="9">
        <f>IF(ISNA(INDEX($A$39:$T$169,MATCH($B286,$B$39:$B$169,0),13)),"",INDEX($A$39:$T$169,MATCH($B286,$B$39:$B$169,0),13))</f>
        <v>0</v>
      </c>
      <c r="N286" s="9">
        <f>IF(ISNA(INDEX($A$39:$T$169,MATCH($B286,$B$39:$B$169,0),14)),"",INDEX($A$39:$T$169,MATCH($B286,$B$39:$B$169,0),14))</f>
        <v>2</v>
      </c>
      <c r="O286" s="9">
        <f>IF(ISNA(INDEX($A$39:$T$169,MATCH($B286,$B$39:$B$169,0),15)),"",INDEX($A$39:$T$169,MATCH($B286,$B$39:$B$169,0),15))</f>
        <v>3</v>
      </c>
      <c r="P286" s="9">
        <f>IF(ISNA(INDEX($A$39:$T$169,MATCH($B286,$B$39:$B$169,0),16)),"",INDEX($A$39:$T$169,MATCH($B286,$B$39:$B$169,0),16))</f>
        <v>5</v>
      </c>
      <c r="Q286" s="15">
        <f>IF(ISNA(INDEX($A$39:$T$169,MATCH($B286,$B$39:$B$169,0),17)),"",INDEX($A$39:$T$169,MATCH($B286,$B$39:$B$169,0),17))</f>
        <v>0</v>
      </c>
      <c r="R286" s="15" t="str">
        <f>IF(ISNA(INDEX($A$39:$T$169,MATCH($B286,$B$39:$B$169,0),18)),"",INDEX($A$39:$T$169,MATCH($B286,$B$39:$B$169,0),18))</f>
        <v>C</v>
      </c>
      <c r="S286" s="15">
        <f>IF(ISNA(INDEX($A$39:$T$169,MATCH($B286,$B$39:$B$169,0),19)),"",INDEX($A$39:$T$169,MATCH($B286,$B$39:$B$169,0),19))</f>
        <v>0</v>
      </c>
      <c r="T286" s="15" t="str">
        <f>IF(ISNA(INDEX($A$39:$T$169,MATCH($B286,$B$39:$B$169,0),20)),"",INDEX($A$39:$T$169,MATCH($B286,$B$39:$B$169,0),20))</f>
        <v>DC</v>
      </c>
      <c r="U286"/>
      <c r="V286"/>
      <c r="W286"/>
      <c r="X286"/>
      <c r="Y286"/>
      <c r="Z286"/>
    </row>
    <row r="287" spans="1:26" ht="19.7" customHeight="1" x14ac:dyDescent="0.25">
      <c r="A287" s="18" t="str">
        <f>IF(ISNA(INDEX($A$39:$T$169,MATCH($B287,$B$39:$B$169,0),1)),"",INDEX($A$39:$T$169,MATCH($B287,$B$39:$B$169,0),1))</f>
        <v>YLU0012</v>
      </c>
      <c r="B287" s="268" t="s">
        <v>119</v>
      </c>
      <c r="C287" s="268"/>
      <c r="D287" s="268"/>
      <c r="E287" s="268"/>
      <c r="F287" s="268"/>
      <c r="G287" s="268"/>
      <c r="H287" s="268"/>
      <c r="I287" s="268"/>
      <c r="J287" s="9">
        <f>IF(ISNA(INDEX($A$39:$T$169,MATCH($B287,$B$39:$B$169,0),10)),"",INDEX($A$39:$T$169,MATCH($B287,$B$39:$B$169,0),10))</f>
        <v>2</v>
      </c>
      <c r="K287" s="9">
        <f>IF(ISNA(INDEX($A$39:$T$169,MATCH($B287,$B$39:$B$169,0),11)),"",INDEX($A$39:$T$169,MATCH($B287,$B$39:$B$169,0),11))</f>
        <v>0</v>
      </c>
      <c r="L287" s="9">
        <f>IF(ISNA(INDEX($A$39:$T$169,MATCH($B287,$B$39:$B$169,0),12)),"",INDEX($A$39:$T$169,MATCH($B287,$B$39:$B$169,0),12))</f>
        <v>2</v>
      </c>
      <c r="M287" s="9">
        <f>IF(ISNA(INDEX($A$39:$T$169,MATCH($B287,$B$39:$B$169,0),13)),"",INDEX($A$39:$T$169,MATCH($B287,$B$39:$B$169,0),13))</f>
        <v>0</v>
      </c>
      <c r="N287" s="9">
        <f>IF(ISNA(INDEX($A$39:$T$169,MATCH($B287,$B$39:$B$169,0),14)),"",INDEX($A$39:$T$169,MATCH($B287,$B$39:$B$169,0),14))</f>
        <v>2</v>
      </c>
      <c r="O287" s="9">
        <f>IF(ISNA(INDEX($A$39:$T$169,MATCH($B287,$B$39:$B$169,0),15)),"",INDEX($A$39:$T$169,MATCH($B287,$B$39:$B$169,0),15))</f>
        <v>2</v>
      </c>
      <c r="P287" s="9">
        <f>IF(ISNA(INDEX($A$39:$T$169,MATCH($B287,$B$39:$B$169,0),16)),"",INDEX($A$39:$T$169,MATCH($B287,$B$39:$B$169,0),16))</f>
        <v>4</v>
      </c>
      <c r="Q287" s="15">
        <f>IF(ISNA(INDEX($A$39:$T$169,MATCH($B287,$B$39:$B$169,0),17)),"",INDEX($A$39:$T$169,MATCH($B287,$B$39:$B$169,0),17))</f>
        <v>0</v>
      </c>
      <c r="R287" s="15">
        <f>IF(ISNA(INDEX($A$39:$T$169,MATCH($B287,$B$39:$B$169,0),18)),"",INDEX($A$39:$T$169,MATCH($B287,$B$39:$B$169,0),18))</f>
        <v>0</v>
      </c>
      <c r="S287" s="15" t="str">
        <f>IF(ISNA(INDEX($A$39:$T$169,MATCH($B287,$B$39:$B$169,0),19)),"",INDEX($A$39:$T$169,MATCH($B287,$B$39:$B$169,0),19))</f>
        <v>VP</v>
      </c>
      <c r="T287" s="89" t="str">
        <f>IF(ISNA(INDEX($A$39:$T$169,MATCH($B287,$B$39:$B$169,0),20)),"",INDEX($A$39:$T$169,MATCH($B287,$B$39:$B$169,0),20))</f>
        <v>DC</v>
      </c>
      <c r="U287"/>
      <c r="V287"/>
      <c r="W287"/>
      <c r="X287"/>
      <c r="Y287"/>
      <c r="Z287"/>
    </row>
    <row r="288" spans="1:26" ht="15" x14ac:dyDescent="0.25">
      <c r="A288" s="217" t="s">
        <v>110</v>
      </c>
      <c r="B288" s="217"/>
      <c r="C288" s="217"/>
      <c r="D288" s="217"/>
      <c r="E288" s="217"/>
      <c r="F288" s="217"/>
      <c r="G288" s="217"/>
      <c r="H288" s="217"/>
      <c r="I288" s="217"/>
      <c r="J288" s="11">
        <f>SUM(J284:J287)</f>
        <v>10</v>
      </c>
      <c r="K288" s="11">
        <f t="shared" ref="K288:P288" si="83">SUM(K284:K287)</f>
        <v>0</v>
      </c>
      <c r="L288" s="11">
        <f t="shared" si="83"/>
        <v>8</v>
      </c>
      <c r="M288" s="11">
        <f t="shared" si="83"/>
        <v>0</v>
      </c>
      <c r="N288" s="11">
        <f t="shared" si="83"/>
        <v>8</v>
      </c>
      <c r="O288" s="11">
        <f t="shared" si="83"/>
        <v>10</v>
      </c>
      <c r="P288" s="11">
        <f t="shared" si="83"/>
        <v>18</v>
      </c>
      <c r="Q288" s="10">
        <f>COUNTIF(Q284:Q287,"E")</f>
        <v>0</v>
      </c>
      <c r="R288" s="10">
        <f>COUNTIF(R284:R287,"C")</f>
        <v>2</v>
      </c>
      <c r="S288" s="10">
        <f>COUNTIF(S284:S287,"VP")</f>
        <v>2</v>
      </c>
      <c r="T288" s="44">
        <f>COUNTA(T284:T287)</f>
        <v>4</v>
      </c>
      <c r="U288" s="139" t="s">
        <v>207</v>
      </c>
      <c r="V288" s="139"/>
      <c r="W288" s="139"/>
      <c r="X288" s="139"/>
      <c r="Y288"/>
      <c r="Z288"/>
    </row>
    <row r="289" spans="1:26" ht="15" x14ac:dyDescent="0.25">
      <c r="A289" s="162" t="s">
        <v>48</v>
      </c>
      <c r="B289" s="163"/>
      <c r="C289" s="163"/>
      <c r="D289" s="163"/>
      <c r="E289" s="163"/>
      <c r="F289" s="163"/>
      <c r="G289" s="163"/>
      <c r="H289" s="163"/>
      <c r="I289" s="163"/>
      <c r="J289" s="164"/>
      <c r="K289" s="11">
        <f>K288*14</f>
        <v>0</v>
      </c>
      <c r="L289" s="11">
        <f t="shared" ref="L289:P289" si="84">L288*14</f>
        <v>112</v>
      </c>
      <c r="M289" s="11">
        <f t="shared" si="84"/>
        <v>0</v>
      </c>
      <c r="N289" s="11">
        <f t="shared" si="84"/>
        <v>112</v>
      </c>
      <c r="O289" s="11">
        <f t="shared" si="84"/>
        <v>140</v>
      </c>
      <c r="P289" s="11">
        <f t="shared" si="84"/>
        <v>252</v>
      </c>
      <c r="Q289" s="293"/>
      <c r="R289" s="294"/>
      <c r="S289" s="294"/>
      <c r="T289" s="295"/>
      <c r="U289" s="139"/>
      <c r="V289" s="139"/>
      <c r="W289" s="139"/>
      <c r="X289" s="139"/>
      <c r="Y289"/>
      <c r="Z289"/>
    </row>
    <row r="290" spans="1:26" ht="12.75" customHeight="1" x14ac:dyDescent="0.25">
      <c r="A290" s="165"/>
      <c r="B290" s="166"/>
      <c r="C290" s="166"/>
      <c r="D290" s="166"/>
      <c r="E290" s="166"/>
      <c r="F290" s="166"/>
      <c r="G290" s="166"/>
      <c r="H290" s="166"/>
      <c r="I290" s="166"/>
      <c r="J290" s="167"/>
      <c r="K290" s="272">
        <f>SUM(K289:M289)</f>
        <v>112</v>
      </c>
      <c r="L290" s="273"/>
      <c r="M290" s="274"/>
      <c r="N290" s="272">
        <f>SUM(N289:O289)</f>
        <v>252</v>
      </c>
      <c r="O290" s="273"/>
      <c r="P290" s="274"/>
      <c r="Q290" s="296"/>
      <c r="R290" s="297"/>
      <c r="S290" s="297"/>
      <c r="T290" s="298"/>
      <c r="U290" s="75">
        <f>COUNTIF(T44:T128,"DC")</f>
        <v>4</v>
      </c>
      <c r="V290" s="76" t="s">
        <v>38</v>
      </c>
      <c r="Y290"/>
      <c r="Z290"/>
    </row>
    <row r="291" spans="1:26" ht="12.75" customHeight="1" x14ac:dyDescent="0.25">
      <c r="A291" s="299" t="s">
        <v>84</v>
      </c>
      <c r="B291" s="300"/>
      <c r="C291" s="300"/>
      <c r="D291" s="300"/>
      <c r="E291" s="300"/>
      <c r="F291" s="300"/>
      <c r="G291" s="300"/>
      <c r="H291" s="300"/>
      <c r="I291" s="300"/>
      <c r="J291" s="301"/>
      <c r="K291" s="253">
        <f>T288/SUM(T52,T70,T86,T100,T115,T129)</f>
        <v>0.1</v>
      </c>
      <c r="L291" s="254"/>
      <c r="M291" s="254"/>
      <c r="N291" s="254"/>
      <c r="O291" s="254"/>
      <c r="P291" s="254"/>
      <c r="Q291" s="254"/>
      <c r="R291" s="254"/>
      <c r="S291" s="254"/>
      <c r="T291" s="255"/>
      <c r="U291" s="77"/>
      <c r="V291" s="78"/>
      <c r="Y291"/>
      <c r="Z291"/>
    </row>
    <row r="292" spans="1:26" ht="12.75" customHeight="1" x14ac:dyDescent="0.25">
      <c r="A292" s="216" t="s">
        <v>85</v>
      </c>
      <c r="B292" s="216"/>
      <c r="C292" s="216"/>
      <c r="D292" s="216"/>
      <c r="E292" s="216"/>
      <c r="F292" s="216"/>
      <c r="G292" s="216"/>
      <c r="H292" s="216"/>
      <c r="I292" s="216"/>
      <c r="J292" s="216"/>
      <c r="K292" s="253">
        <f>K290/(SUM(N52,N70,N86,N100,N115)*14+N129*12)</f>
        <v>5.0955414012738856E-2</v>
      </c>
      <c r="L292" s="254"/>
      <c r="M292" s="254"/>
      <c r="N292" s="254"/>
      <c r="O292" s="254"/>
      <c r="P292" s="254"/>
      <c r="Q292" s="254"/>
      <c r="R292" s="254"/>
      <c r="S292" s="254"/>
      <c r="T292" s="255"/>
      <c r="U292" s="140" t="str">
        <f>IF(T288=U290,"Corect",IF(T288&gt;U290,"Ați dublat unele discipline","Ați pierdut unele discipline"))</f>
        <v>Corect</v>
      </c>
      <c r="V292" s="141"/>
      <c r="W292" s="141"/>
      <c r="X292" s="141"/>
      <c r="Y292"/>
      <c r="Z292"/>
    </row>
    <row r="293" spans="1:26" ht="12.75" customHeight="1" x14ac:dyDescent="0.25">
      <c r="A293" s="47"/>
      <c r="B293" s="47"/>
      <c r="C293" s="47"/>
      <c r="D293" s="47"/>
      <c r="E293" s="47"/>
      <c r="F293" s="47"/>
      <c r="G293" s="47"/>
      <c r="H293" s="47"/>
      <c r="I293" s="47"/>
      <c r="J293" s="47"/>
      <c r="K293" s="37"/>
      <c r="L293" s="37"/>
      <c r="M293" s="37"/>
      <c r="N293" s="37"/>
      <c r="O293" s="37"/>
      <c r="P293" s="37"/>
      <c r="Q293" s="37"/>
      <c r="R293" s="37"/>
      <c r="S293" s="37"/>
      <c r="T293" s="37"/>
      <c r="U293"/>
      <c r="V293"/>
      <c r="W293"/>
      <c r="X293"/>
      <c r="Y293"/>
      <c r="Z293"/>
    </row>
    <row r="294" spans="1:26" ht="12.75" customHeight="1" x14ac:dyDescent="0.25">
      <c r="A294" s="47"/>
      <c r="B294" s="47"/>
      <c r="C294" s="47"/>
      <c r="D294" s="47"/>
      <c r="E294" s="47"/>
      <c r="F294" s="47"/>
      <c r="G294" s="47"/>
      <c r="H294" s="47"/>
      <c r="I294" s="47"/>
      <c r="J294" s="47"/>
      <c r="K294" s="37"/>
      <c r="L294" s="37"/>
      <c r="M294" s="37"/>
      <c r="N294" s="37"/>
      <c r="O294" s="37"/>
      <c r="P294" s="37"/>
      <c r="Q294" s="37"/>
      <c r="R294" s="37"/>
      <c r="S294" s="37"/>
      <c r="T294" s="37"/>
      <c r="U294"/>
      <c r="V294"/>
      <c r="W294"/>
      <c r="X294"/>
      <c r="Y294"/>
      <c r="Z294"/>
    </row>
    <row r="295" spans="1:26" ht="12.75" customHeight="1" x14ac:dyDescent="0.25">
      <c r="U295"/>
      <c r="V295"/>
      <c r="W295"/>
      <c r="X295"/>
      <c r="Y295"/>
      <c r="Z295"/>
    </row>
    <row r="296" spans="1:26" ht="12.75" customHeight="1" x14ac:dyDescent="0.25">
      <c r="U296"/>
      <c r="V296"/>
      <c r="W296"/>
      <c r="X296"/>
      <c r="Y296"/>
      <c r="Z296"/>
    </row>
    <row r="297" spans="1:26" ht="12.75" customHeight="1" x14ac:dyDescent="0.25">
      <c r="A297" s="256" t="s">
        <v>164</v>
      </c>
      <c r="B297" s="256"/>
      <c r="C297" s="256"/>
      <c r="D297" s="256"/>
      <c r="E297" s="256"/>
      <c r="F297" s="256"/>
      <c r="G297" s="256"/>
      <c r="H297" s="256"/>
      <c r="I297" s="256"/>
      <c r="J297" s="256"/>
      <c r="K297" s="256"/>
      <c r="L297" s="256"/>
      <c r="M297" s="256"/>
      <c r="N297" s="256"/>
      <c r="O297" s="256"/>
      <c r="P297" s="256"/>
      <c r="Q297" s="256"/>
      <c r="R297" s="256"/>
      <c r="S297" s="256"/>
      <c r="T297" s="256"/>
      <c r="U297"/>
      <c r="V297"/>
      <c r="W297"/>
      <c r="X297"/>
      <c r="Y297"/>
      <c r="Z297"/>
    </row>
    <row r="298" spans="1:26" x14ac:dyDescent="0.2">
      <c r="A298" s="256"/>
      <c r="B298" s="256"/>
      <c r="C298" s="256"/>
      <c r="D298" s="256"/>
      <c r="E298" s="256"/>
      <c r="F298" s="256"/>
      <c r="G298" s="256"/>
      <c r="H298" s="256"/>
      <c r="I298" s="256"/>
      <c r="J298" s="256"/>
      <c r="K298" s="256"/>
      <c r="L298" s="256"/>
      <c r="M298" s="256"/>
      <c r="N298" s="256"/>
      <c r="O298" s="256"/>
      <c r="P298" s="256"/>
      <c r="Q298" s="256"/>
      <c r="R298" s="256"/>
      <c r="S298" s="256"/>
      <c r="T298" s="256"/>
    </row>
    <row r="299" spans="1:26" ht="12.75" customHeight="1" x14ac:dyDescent="0.2">
      <c r="A299" s="271" t="s">
        <v>67</v>
      </c>
      <c r="B299" s="271"/>
      <c r="C299" s="271"/>
      <c r="D299" s="271"/>
      <c r="E299" s="271"/>
      <c r="F299" s="271"/>
      <c r="G299" s="271"/>
      <c r="H299" s="271"/>
      <c r="I299" s="271"/>
      <c r="J299" s="271"/>
      <c r="K299" s="271"/>
      <c r="L299" s="271"/>
      <c r="M299" s="271"/>
      <c r="N299" s="271"/>
      <c r="O299" s="271"/>
      <c r="P299" s="271"/>
      <c r="Q299" s="271"/>
      <c r="R299" s="271"/>
      <c r="S299" s="271"/>
      <c r="T299" s="271"/>
    </row>
    <row r="300" spans="1:26" x14ac:dyDescent="0.2">
      <c r="A300" s="168" t="s">
        <v>28</v>
      </c>
      <c r="B300" s="151" t="s">
        <v>56</v>
      </c>
      <c r="C300" s="260"/>
      <c r="D300" s="260"/>
      <c r="E300" s="260"/>
      <c r="F300" s="260"/>
      <c r="G300" s="152"/>
      <c r="H300" s="151" t="s">
        <v>59</v>
      </c>
      <c r="I300" s="152"/>
      <c r="J300" s="257" t="s">
        <v>60</v>
      </c>
      <c r="K300" s="258"/>
      <c r="L300" s="258"/>
      <c r="M300" s="258"/>
      <c r="N300" s="258"/>
      <c r="O300" s="259"/>
      <c r="P300" s="151" t="s">
        <v>47</v>
      </c>
      <c r="Q300" s="152"/>
      <c r="R300" s="212" t="s">
        <v>61</v>
      </c>
      <c r="S300" s="212"/>
      <c r="T300" s="212"/>
    </row>
    <row r="301" spans="1:26" x14ac:dyDescent="0.2">
      <c r="A301" s="169"/>
      <c r="B301" s="153"/>
      <c r="C301" s="261"/>
      <c r="D301" s="261"/>
      <c r="E301" s="261"/>
      <c r="F301" s="261"/>
      <c r="G301" s="154"/>
      <c r="H301" s="153"/>
      <c r="I301" s="154"/>
      <c r="J301" s="257" t="s">
        <v>35</v>
      </c>
      <c r="K301" s="259"/>
      <c r="L301" s="257" t="s">
        <v>7</v>
      </c>
      <c r="M301" s="259"/>
      <c r="N301" s="257" t="s">
        <v>32</v>
      </c>
      <c r="O301" s="259"/>
      <c r="P301" s="153"/>
      <c r="Q301" s="154"/>
      <c r="R301" s="16" t="s">
        <v>62</v>
      </c>
      <c r="S301" s="16" t="s">
        <v>63</v>
      </c>
      <c r="T301" s="16" t="s">
        <v>64</v>
      </c>
    </row>
    <row r="302" spans="1:26" ht="12.75" customHeight="1" x14ac:dyDescent="0.2">
      <c r="A302" s="16">
        <v>1</v>
      </c>
      <c r="B302" s="257" t="s">
        <v>57</v>
      </c>
      <c r="C302" s="258"/>
      <c r="D302" s="258"/>
      <c r="E302" s="258"/>
      <c r="F302" s="258"/>
      <c r="G302" s="259"/>
      <c r="H302" s="309">
        <f>J302</f>
        <v>1716</v>
      </c>
      <c r="I302" s="310"/>
      <c r="J302" s="307">
        <f>(SUM(N52+N70+N86+N100+N115)*14+N129*12)-J303</f>
        <v>1716</v>
      </c>
      <c r="K302" s="308"/>
      <c r="L302" s="307">
        <f>(SUM(O52+O70+O86+O100+O115)*14+O129*12)-L303</f>
        <v>1896</v>
      </c>
      <c r="M302" s="308"/>
      <c r="N302" s="307">
        <f>(SUM(P52+P70+P86+P100+P115)*14+P129*12)-N303</f>
        <v>3612</v>
      </c>
      <c r="O302" s="308"/>
      <c r="P302" s="275">
        <f>H302/H304</f>
        <v>0.78070973612374883</v>
      </c>
      <c r="Q302" s="276"/>
      <c r="R302" s="8">
        <f>J52+J70-R303</f>
        <v>56</v>
      </c>
      <c r="S302" s="8">
        <f>J86+J100-S303</f>
        <v>38</v>
      </c>
      <c r="T302" s="8">
        <f>J115+J129-T303</f>
        <v>50</v>
      </c>
    </row>
    <row r="303" spans="1:26" ht="12.75" customHeight="1" x14ac:dyDescent="0.2">
      <c r="A303" s="16">
        <v>2</v>
      </c>
      <c r="B303" s="257" t="s">
        <v>58</v>
      </c>
      <c r="C303" s="258"/>
      <c r="D303" s="258"/>
      <c r="E303" s="258"/>
      <c r="F303" s="258"/>
      <c r="G303" s="259"/>
      <c r="H303" s="309">
        <f>J303</f>
        <v>482</v>
      </c>
      <c r="I303" s="310"/>
      <c r="J303" s="266">
        <f>N164</f>
        <v>482</v>
      </c>
      <c r="K303" s="267"/>
      <c r="L303" s="266">
        <f>O164</f>
        <v>514</v>
      </c>
      <c r="M303" s="267"/>
      <c r="N303" s="305">
        <f>SUM(J303:M303)</f>
        <v>996</v>
      </c>
      <c r="O303" s="306"/>
      <c r="P303" s="275">
        <f>H303/H304</f>
        <v>0.21929026387625114</v>
      </c>
      <c r="Q303" s="276"/>
      <c r="R303" s="7">
        <v>8</v>
      </c>
      <c r="S303" s="7">
        <v>22</v>
      </c>
      <c r="T303" s="7">
        <v>10</v>
      </c>
      <c r="U303" s="160" t="str">
        <f>IF(N303=P164,"Corect","Nu corespunde cu tabelul de opționale")</f>
        <v>Corect</v>
      </c>
      <c r="V303" s="160"/>
      <c r="W303" s="160"/>
      <c r="X303" s="160"/>
    </row>
    <row r="304" spans="1:26" x14ac:dyDescent="0.2">
      <c r="A304" s="257" t="s">
        <v>26</v>
      </c>
      <c r="B304" s="258"/>
      <c r="C304" s="258"/>
      <c r="D304" s="258"/>
      <c r="E304" s="258"/>
      <c r="F304" s="258"/>
      <c r="G304" s="259"/>
      <c r="H304" s="264">
        <f>SUM(H302:I303)</f>
        <v>2198</v>
      </c>
      <c r="I304" s="265"/>
      <c r="J304" s="264">
        <f>SUM(J302:K303)</f>
        <v>2198</v>
      </c>
      <c r="K304" s="265"/>
      <c r="L304" s="360">
        <f>SUM(L302:M303)</f>
        <v>2410</v>
      </c>
      <c r="M304" s="361"/>
      <c r="N304" s="360">
        <f>SUM(N302:O303)</f>
        <v>4608</v>
      </c>
      <c r="O304" s="361"/>
      <c r="P304" s="262">
        <f>SUM(P302:Q303)</f>
        <v>1</v>
      </c>
      <c r="Q304" s="263"/>
      <c r="R304" s="10">
        <f>SUM(R302:R303)</f>
        <v>64</v>
      </c>
      <c r="S304" s="10">
        <f>SUM(S302:S303)</f>
        <v>60</v>
      </c>
      <c r="T304" s="10">
        <f>SUM(T302:T303)</f>
        <v>60</v>
      </c>
      <c r="U304" s="278" t="str">
        <f>IF(L304&gt;=J304-100,"Corect","ARACIS recomandă I să fie cel puțin egal cu F")</f>
        <v>Corect</v>
      </c>
      <c r="V304" s="423"/>
      <c r="W304" s="423"/>
      <c r="X304" s="423"/>
    </row>
    <row r="305" spans="1:27" x14ac:dyDescent="0.2">
      <c r="A305" s="38"/>
      <c r="B305" s="38"/>
      <c r="C305" s="38"/>
      <c r="D305" s="38"/>
      <c r="E305" s="38"/>
      <c r="F305" s="38"/>
      <c r="G305" s="38"/>
      <c r="H305" s="38"/>
      <c r="I305" s="38"/>
      <c r="J305" s="38"/>
      <c r="K305" s="38"/>
      <c r="L305" s="29"/>
      <c r="M305" s="29"/>
      <c r="N305" s="29"/>
      <c r="O305" s="29"/>
      <c r="P305" s="39"/>
      <c r="Q305" s="39"/>
      <c r="R305" s="29"/>
      <c r="S305" s="29"/>
      <c r="T305" s="29"/>
    </row>
    <row r="306" spans="1:27" x14ac:dyDescent="0.2">
      <c r="A306" s="38"/>
      <c r="B306" s="38"/>
      <c r="C306" s="38"/>
      <c r="D306" s="38"/>
      <c r="E306" s="38"/>
      <c r="F306" s="38"/>
      <c r="G306" s="38"/>
      <c r="H306" s="38"/>
      <c r="I306" s="38"/>
      <c r="J306" s="38"/>
      <c r="K306" s="38"/>
      <c r="L306" s="29"/>
      <c r="M306" s="29"/>
      <c r="N306" s="29"/>
      <c r="O306" s="29"/>
      <c r="P306" s="39"/>
      <c r="Q306" s="39"/>
      <c r="R306" s="29"/>
      <c r="S306" s="29"/>
      <c r="T306" s="29"/>
      <c r="U306" s="477" t="str">
        <f>IF(J304=I313,"Corect","Bilanțul general nu corespunde cu Bilanțul pe tipuri de discipline")</f>
        <v>Corect</v>
      </c>
      <c r="V306" s="160"/>
      <c r="W306" s="160"/>
      <c r="X306" s="160"/>
      <c r="Y306" s="160"/>
    </row>
    <row r="307" spans="1:27" ht="12.75" customHeight="1" x14ac:dyDescent="0.2">
      <c r="A307" s="147" t="s">
        <v>121</v>
      </c>
      <c r="B307" s="147"/>
      <c r="C307" s="147"/>
      <c r="D307" s="147"/>
      <c r="E307" s="147"/>
      <c r="F307" s="147"/>
      <c r="G307" s="147"/>
      <c r="H307" s="147"/>
      <c r="I307" s="147"/>
      <c r="J307" s="147"/>
      <c r="K307" s="147"/>
      <c r="L307" s="147"/>
      <c r="M307" s="147"/>
      <c r="N307" s="147"/>
      <c r="O307" s="147"/>
      <c r="P307" s="147"/>
      <c r="Q307" s="147"/>
      <c r="R307" s="147"/>
      <c r="S307" s="147"/>
      <c r="T307" s="147"/>
      <c r="U307" s="477" t="str">
        <f>IF(N304=O313,"Corect","Bilanțul general nu corespunde cu Bilanțul pe tipuri de discipline")</f>
        <v>Corect</v>
      </c>
      <c r="V307" s="160"/>
      <c r="W307" s="160"/>
      <c r="X307" s="160"/>
      <c r="Y307" s="160"/>
    </row>
    <row r="308" spans="1:27" ht="12.75" customHeight="1" x14ac:dyDescent="0.2">
      <c r="A308" s="151" t="s">
        <v>124</v>
      </c>
      <c r="B308" s="260"/>
      <c r="C308" s="260"/>
      <c r="D308" s="260"/>
      <c r="E308" s="260"/>
      <c r="F308" s="260"/>
      <c r="G308" s="260"/>
      <c r="H308" s="152"/>
      <c r="I308" s="151" t="s">
        <v>125</v>
      </c>
      <c r="J308" s="152"/>
      <c r="K308" s="151" t="s">
        <v>127</v>
      </c>
      <c r="L308" s="260"/>
      <c r="M308" s="260"/>
      <c r="N308" s="152"/>
      <c r="O308" s="151" t="s">
        <v>128</v>
      </c>
      <c r="P308" s="260"/>
      <c r="Q308" s="152"/>
      <c r="R308" s="151" t="s">
        <v>129</v>
      </c>
      <c r="S308" s="260"/>
      <c r="T308" s="152"/>
    </row>
    <row r="309" spans="1:27" ht="12.75" customHeight="1" x14ac:dyDescent="0.2">
      <c r="A309" s="153"/>
      <c r="B309" s="261"/>
      <c r="C309" s="261"/>
      <c r="D309" s="261"/>
      <c r="E309" s="261"/>
      <c r="F309" s="261"/>
      <c r="G309" s="261"/>
      <c r="H309" s="154"/>
      <c r="I309" s="153"/>
      <c r="J309" s="154"/>
      <c r="K309" s="153"/>
      <c r="L309" s="261"/>
      <c r="M309" s="261"/>
      <c r="N309" s="154"/>
      <c r="O309" s="153"/>
      <c r="P309" s="261"/>
      <c r="Q309" s="154"/>
      <c r="R309" s="153"/>
      <c r="S309" s="261"/>
      <c r="T309" s="154"/>
    </row>
    <row r="310" spans="1:27" x14ac:dyDescent="0.2">
      <c r="A310" s="148" t="s">
        <v>185</v>
      </c>
      <c r="B310" s="149"/>
      <c r="C310" s="149"/>
      <c r="D310" s="149"/>
      <c r="E310" s="149"/>
      <c r="F310" s="149"/>
      <c r="G310" s="150"/>
      <c r="H310" s="16" t="s">
        <v>122</v>
      </c>
      <c r="I310" s="281">
        <f>K228</f>
        <v>328</v>
      </c>
      <c r="J310" s="282"/>
      <c r="K310" s="143">
        <f>K230</f>
        <v>0.1492265696087352</v>
      </c>
      <c r="L310" s="144"/>
      <c r="M310" s="144"/>
      <c r="N310" s="145"/>
      <c r="O310" s="270">
        <f>N228</f>
        <v>982</v>
      </c>
      <c r="P310" s="270"/>
      <c r="Q310" s="270"/>
      <c r="R310" s="143">
        <f>O310/O313</f>
        <v>0.2131076388888889</v>
      </c>
      <c r="S310" s="144"/>
      <c r="T310" s="145"/>
      <c r="U310" s="28" t="s">
        <v>122</v>
      </c>
      <c r="V310" s="350" t="str">
        <f>IF(K310&lt;15%,"Corect","Procentul depășește standardul ARACIS")</f>
        <v>Corect</v>
      </c>
      <c r="W310" s="351"/>
      <c r="X310" s="351"/>
      <c r="Y310" s="352"/>
    </row>
    <row r="311" spans="1:27" ht="12.75" customHeight="1" x14ac:dyDescent="0.2">
      <c r="A311" s="148" t="s">
        <v>184</v>
      </c>
      <c r="B311" s="149"/>
      <c r="C311" s="149"/>
      <c r="D311" s="149"/>
      <c r="E311" s="149"/>
      <c r="F311" s="149"/>
      <c r="G311" s="150"/>
      <c r="H311" s="16" t="s">
        <v>123</v>
      </c>
      <c r="I311" s="281">
        <f>K274</f>
        <v>1758</v>
      </c>
      <c r="J311" s="282"/>
      <c r="K311" s="146">
        <f>K276</f>
        <v>0.7998180163785259</v>
      </c>
      <c r="L311" s="146"/>
      <c r="M311" s="146"/>
      <c r="N311" s="146"/>
      <c r="O311" s="270">
        <f>N274</f>
        <v>3374</v>
      </c>
      <c r="P311" s="270"/>
      <c r="Q311" s="270"/>
      <c r="R311" s="143">
        <f>O311/O313</f>
        <v>0.73220486111111116</v>
      </c>
      <c r="S311" s="144"/>
      <c r="T311" s="145"/>
      <c r="U311" s="28" t="s">
        <v>123</v>
      </c>
      <c r="V311" s="350" t="str">
        <f>IF(K311&gt;75%,"Corect","Procentul nu atinge standardul ARACIS")</f>
        <v>Corect</v>
      </c>
      <c r="W311" s="351"/>
      <c r="X311" s="351"/>
      <c r="Y311" s="352"/>
    </row>
    <row r="312" spans="1:27" x14ac:dyDescent="0.2">
      <c r="A312" s="148" t="s">
        <v>131</v>
      </c>
      <c r="B312" s="149"/>
      <c r="C312" s="149"/>
      <c r="D312" s="149"/>
      <c r="E312" s="149"/>
      <c r="F312" s="149"/>
      <c r="G312" s="150"/>
      <c r="H312" s="16" t="s">
        <v>38</v>
      </c>
      <c r="I312" s="281">
        <f>K290</f>
        <v>112</v>
      </c>
      <c r="J312" s="282"/>
      <c r="K312" s="146">
        <f>K292</f>
        <v>5.0955414012738856E-2</v>
      </c>
      <c r="L312" s="146"/>
      <c r="M312" s="146"/>
      <c r="N312" s="146"/>
      <c r="O312" s="270">
        <f>N290</f>
        <v>252</v>
      </c>
      <c r="P312" s="270"/>
      <c r="Q312" s="270"/>
      <c r="R312" s="143">
        <f>O312/O313</f>
        <v>5.46875E-2</v>
      </c>
      <c r="S312" s="144"/>
      <c r="T312" s="145"/>
      <c r="U312" s="28" t="s">
        <v>38</v>
      </c>
      <c r="V312" s="350" t="str">
        <f>IF(K312&lt;10%,"Corect","Procentul depășește standardul ARACIS")</f>
        <v>Corect</v>
      </c>
      <c r="W312" s="351"/>
      <c r="X312" s="351"/>
      <c r="Y312" s="352"/>
    </row>
    <row r="313" spans="1:27" x14ac:dyDescent="0.2">
      <c r="A313" s="212" t="s">
        <v>26</v>
      </c>
      <c r="B313" s="212"/>
      <c r="C313" s="212"/>
      <c r="D313" s="212"/>
      <c r="E313" s="212"/>
      <c r="F313" s="212"/>
      <c r="G313" s="212"/>
      <c r="H313" s="212"/>
      <c r="I313" s="311">
        <f>SUM(I310:J312)</f>
        <v>2198</v>
      </c>
      <c r="J313" s="312"/>
      <c r="K313" s="313">
        <f>SUM(K310:N312)</f>
        <v>1</v>
      </c>
      <c r="L313" s="313"/>
      <c r="M313" s="313"/>
      <c r="N313" s="313"/>
      <c r="O313" s="280">
        <f>SUM(O310:Q312)</f>
        <v>4608</v>
      </c>
      <c r="P313" s="280"/>
      <c r="Q313" s="280"/>
      <c r="R313" s="313">
        <f>SUM(R310:T312)</f>
        <v>1</v>
      </c>
      <c r="S313" s="313"/>
      <c r="T313" s="313"/>
    </row>
    <row r="314" spans="1:27" ht="12.75" customHeight="1" x14ac:dyDescent="0.2">
      <c r="A314" s="38"/>
      <c r="B314" s="38"/>
      <c r="C314" s="38"/>
      <c r="D314" s="38"/>
      <c r="E314" s="38"/>
      <c r="F314" s="38"/>
      <c r="G314" s="38"/>
      <c r="H314" s="38"/>
      <c r="I314" s="38"/>
      <c r="J314" s="38"/>
      <c r="K314" s="38"/>
      <c r="L314" s="29"/>
      <c r="M314" s="29"/>
      <c r="N314" s="29"/>
      <c r="O314" s="29"/>
      <c r="P314" s="39"/>
      <c r="Q314" s="39"/>
      <c r="R314" s="29"/>
      <c r="S314" s="29"/>
      <c r="T314" s="29"/>
      <c r="U314" s="488" t="s">
        <v>194</v>
      </c>
      <c r="V314" s="488"/>
      <c r="W314" s="488"/>
      <c r="X314" s="488"/>
    </row>
    <row r="315" spans="1:27" ht="12.75" customHeight="1" x14ac:dyDescent="0.2">
      <c r="A315" s="38"/>
      <c r="B315" s="38"/>
      <c r="C315" s="38"/>
      <c r="D315" s="38"/>
      <c r="E315" s="38"/>
      <c r="F315" s="38"/>
      <c r="G315" s="38"/>
      <c r="H315" s="38"/>
      <c r="I315" s="38"/>
      <c r="J315" s="38"/>
      <c r="K315" s="38"/>
      <c r="L315" s="29"/>
      <c r="M315" s="29"/>
      <c r="N315" s="29"/>
      <c r="O315" s="29"/>
      <c r="P315" s="39"/>
      <c r="Q315" s="39"/>
      <c r="R315" s="29"/>
      <c r="S315" s="29"/>
      <c r="T315" s="29"/>
      <c r="U315" s="488"/>
      <c r="V315" s="488"/>
      <c r="W315" s="488"/>
      <c r="X315" s="488"/>
    </row>
    <row r="316" spans="1:27" ht="12.75" customHeight="1" x14ac:dyDescent="0.2">
      <c r="A316" s="166" t="s">
        <v>132</v>
      </c>
      <c r="B316" s="166"/>
      <c r="C316" s="166"/>
      <c r="D316" s="166"/>
      <c r="E316" s="166"/>
      <c r="F316" s="166"/>
      <c r="G316" s="166"/>
      <c r="H316" s="166"/>
      <c r="I316" s="166"/>
      <c r="J316" s="166"/>
      <c r="K316" s="166"/>
      <c r="L316" s="166"/>
      <c r="M316" s="166"/>
      <c r="N316" s="166"/>
      <c r="O316" s="166"/>
      <c r="P316" s="166"/>
      <c r="Q316" s="39"/>
      <c r="R316" s="29"/>
      <c r="S316" s="29"/>
      <c r="T316" s="29"/>
      <c r="U316" s="70">
        <f>K229+K275+K291</f>
        <v>1</v>
      </c>
      <c r="V316" s="483" t="s">
        <v>89</v>
      </c>
      <c r="W316" s="483"/>
      <c r="X316" s="483"/>
    </row>
    <row r="317" spans="1:27" ht="12.75" customHeight="1" x14ac:dyDescent="0.2">
      <c r="A317" s="148" t="s">
        <v>202</v>
      </c>
      <c r="B317" s="149"/>
      <c r="C317" s="149"/>
      <c r="D317" s="149"/>
      <c r="E317" s="149"/>
      <c r="F317" s="149"/>
      <c r="G317" s="149"/>
      <c r="H317" s="149"/>
      <c r="I317" s="149"/>
      <c r="J317" s="149"/>
      <c r="K317" s="149"/>
      <c r="L317" s="149"/>
      <c r="M317" s="149"/>
      <c r="N317" s="150"/>
      <c r="O317" s="412">
        <f>(M244+M254)*14+M268*12</f>
        <v>266</v>
      </c>
      <c r="P317" s="412"/>
      <c r="Q317" s="39"/>
      <c r="R317" s="29"/>
      <c r="S317" s="29"/>
      <c r="T317" s="29"/>
      <c r="U317" s="70">
        <f>K230+K276+K292</f>
        <v>1</v>
      </c>
      <c r="V317" s="483" t="s">
        <v>90</v>
      </c>
      <c r="W317" s="483"/>
      <c r="X317" s="483"/>
    </row>
    <row r="318" spans="1:27" ht="12.75" customHeight="1" x14ac:dyDescent="0.2">
      <c r="A318" s="290" t="s">
        <v>201</v>
      </c>
      <c r="B318" s="149"/>
      <c r="C318" s="149"/>
      <c r="D318" s="149"/>
      <c r="E318" s="149"/>
      <c r="F318" s="149"/>
      <c r="G318" s="149"/>
      <c r="H318" s="149"/>
      <c r="I318" s="149"/>
      <c r="J318" s="149"/>
      <c r="K318" s="149"/>
      <c r="L318" s="149"/>
      <c r="M318" s="149"/>
      <c r="N318" s="150"/>
      <c r="O318" s="413">
        <f>M270*12</f>
        <v>60</v>
      </c>
      <c r="P318" s="413"/>
      <c r="Q318" s="39"/>
      <c r="R318" s="29"/>
      <c r="S318" s="29"/>
      <c r="T318" s="29"/>
      <c r="U318" s="484" t="str">
        <f>IF(U316=100%,"Corect",IF(U316&gt;100%,"Ați dublat unele discipline","Ați pierdut unele discipline"))</f>
        <v>Corect</v>
      </c>
      <c r="V318" s="485"/>
      <c r="W318" s="485"/>
      <c r="X318" s="486"/>
    </row>
    <row r="319" spans="1:27" ht="12.75" customHeight="1" x14ac:dyDescent="0.2">
      <c r="A319" s="257" t="s">
        <v>126</v>
      </c>
      <c r="B319" s="258"/>
      <c r="C319" s="258"/>
      <c r="D319" s="258"/>
      <c r="E319" s="258"/>
      <c r="F319" s="258"/>
      <c r="G319" s="258"/>
      <c r="H319" s="258"/>
      <c r="I319" s="258"/>
      <c r="J319" s="258"/>
      <c r="K319" s="258"/>
      <c r="L319" s="258"/>
      <c r="M319" s="258"/>
      <c r="N319" s="259"/>
      <c r="O319" s="218">
        <f>O317+O318</f>
        <v>326</v>
      </c>
      <c r="P319" s="218"/>
      <c r="Q319" s="39"/>
      <c r="R319" s="29"/>
      <c r="S319" s="29"/>
      <c r="T319" s="29"/>
      <c r="U319" s="484" t="str">
        <f>IF(U317=100%,"Corect",IF(U316&gt;100%,"Ați dublat unele discipline","Ați pierdut unele discipline"))</f>
        <v>Corect</v>
      </c>
      <c r="V319" s="485"/>
      <c r="W319" s="485"/>
      <c r="X319" s="486"/>
    </row>
    <row r="320" spans="1:27" ht="12.75" customHeight="1" x14ac:dyDescent="0.2">
      <c r="A320" s="38"/>
      <c r="B320" s="38"/>
      <c r="C320" s="38"/>
      <c r="D320" s="38"/>
      <c r="E320" s="38"/>
      <c r="F320" s="38"/>
      <c r="G320" s="38"/>
      <c r="H320" s="38"/>
      <c r="I320" s="38"/>
      <c r="J320" s="38"/>
      <c r="K320" s="38"/>
      <c r="L320" s="29"/>
      <c r="M320" s="29"/>
      <c r="N320" s="29"/>
      <c r="O320" s="29"/>
      <c r="P320" s="39"/>
      <c r="Q320" s="39"/>
      <c r="R320" s="29"/>
      <c r="S320" s="29"/>
      <c r="T320" s="29"/>
      <c r="U320" s="137" t="s">
        <v>212</v>
      </c>
      <c r="V320" s="137"/>
      <c r="W320" s="137"/>
      <c r="X320" s="137"/>
      <c r="Y320" s="137"/>
      <c r="Z320" s="137"/>
      <c r="AA320" s="137"/>
    </row>
    <row r="321" spans="1:30" ht="12.75" customHeight="1" x14ac:dyDescent="0.2">
      <c r="A321" s="38"/>
      <c r="B321" s="38"/>
      <c r="C321" s="38"/>
      <c r="D321" s="38"/>
      <c r="E321" s="38"/>
      <c r="F321" s="38"/>
      <c r="G321" s="38"/>
      <c r="H321" s="38"/>
      <c r="I321" s="38"/>
      <c r="J321" s="38"/>
      <c r="K321" s="38"/>
      <c r="L321" s="29"/>
      <c r="M321" s="29"/>
      <c r="N321" s="29"/>
      <c r="O321" s="29"/>
      <c r="P321" s="39"/>
      <c r="Q321" s="39"/>
      <c r="R321" s="29"/>
      <c r="S321" s="29"/>
      <c r="T321" s="29"/>
      <c r="U321" s="136" t="s">
        <v>211</v>
      </c>
      <c r="V321" s="136"/>
      <c r="W321" s="136"/>
      <c r="X321" s="136"/>
      <c r="Y321" s="136"/>
      <c r="Z321" s="136"/>
      <c r="AA321" s="136"/>
      <c r="AB321" s="136"/>
      <c r="AC321" s="136"/>
      <c r="AD321" s="136"/>
    </row>
    <row r="322" spans="1:30" ht="12.75" customHeight="1" x14ac:dyDescent="0.2">
      <c r="A322" s="481" t="s">
        <v>203</v>
      </c>
      <c r="B322" s="481"/>
      <c r="C322" s="481"/>
      <c r="D322" s="481"/>
      <c r="E322" s="481"/>
      <c r="F322" s="481"/>
      <c r="G322" s="481"/>
      <c r="H322" s="481"/>
      <c r="I322" s="481"/>
      <c r="J322" s="481"/>
      <c r="K322" s="481"/>
      <c r="L322" s="481"/>
      <c r="M322" s="481"/>
      <c r="N322" s="481"/>
      <c r="O322" s="481"/>
      <c r="P322" s="481"/>
      <c r="Q322" s="39"/>
      <c r="R322" s="29"/>
      <c r="S322" s="29"/>
      <c r="T322" s="29"/>
    </row>
    <row r="323" spans="1:30" ht="12.75" customHeight="1" x14ac:dyDescent="0.2">
      <c r="A323" s="148" t="s">
        <v>175</v>
      </c>
      <c r="B323" s="149"/>
      <c r="C323" s="149"/>
      <c r="D323" s="149"/>
      <c r="E323" s="149"/>
      <c r="F323" s="149"/>
      <c r="G323" s="149"/>
      <c r="H323" s="149"/>
      <c r="I323" s="149"/>
      <c r="J323" s="149"/>
      <c r="K323" s="149"/>
      <c r="L323" s="149"/>
      <c r="M323" s="149"/>
      <c r="N323" s="150"/>
      <c r="O323" s="478">
        <f>M270*12</f>
        <v>60</v>
      </c>
      <c r="P323" s="478"/>
      <c r="Q323" s="39"/>
      <c r="R323" s="29"/>
      <c r="S323" s="29"/>
      <c r="T323" s="29"/>
      <c r="U323" s="157" t="str">
        <f>IF(O323&lt;56,"Standardul ARACIS impune minim 56 de ore","Corect")</f>
        <v>Corect</v>
      </c>
      <c r="V323" s="157"/>
      <c r="W323" s="157"/>
      <c r="X323" s="157"/>
    </row>
    <row r="324" spans="1:30" ht="12.75" customHeight="1" x14ac:dyDescent="0.2">
      <c r="A324" s="29"/>
      <c r="B324" s="29"/>
      <c r="C324" s="29"/>
      <c r="D324" s="29"/>
      <c r="E324" s="29"/>
      <c r="F324" s="29"/>
      <c r="G324" s="29"/>
      <c r="H324" s="29"/>
      <c r="I324" s="29"/>
      <c r="J324" s="29"/>
      <c r="K324" s="29"/>
      <c r="L324" s="29"/>
      <c r="M324" s="29"/>
      <c r="N324" s="29"/>
      <c r="O324" s="29"/>
      <c r="P324" s="29"/>
      <c r="Q324" s="39"/>
      <c r="R324" s="29"/>
      <c r="S324" s="29"/>
      <c r="T324" s="29"/>
    </row>
    <row r="325" spans="1:30" x14ac:dyDescent="0.2">
      <c r="A325" s="29"/>
      <c r="B325" s="29"/>
      <c r="C325" s="29"/>
      <c r="D325" s="29"/>
      <c r="E325" s="29"/>
      <c r="F325" s="29"/>
      <c r="G325" s="29"/>
      <c r="H325" s="29"/>
      <c r="I325" s="29"/>
      <c r="J325" s="29"/>
      <c r="K325" s="29"/>
      <c r="L325" s="29"/>
      <c r="M325" s="29"/>
      <c r="N325" s="29"/>
      <c r="O325" s="29"/>
      <c r="P325" s="29"/>
      <c r="Q325" s="39"/>
      <c r="R325" s="29"/>
      <c r="S325" s="29"/>
      <c r="T325" s="29"/>
    </row>
    <row r="326" spans="1:30" ht="12.75" customHeight="1" x14ac:dyDescent="0.2">
      <c r="A326" s="480" t="s">
        <v>214</v>
      </c>
      <c r="B326" s="480"/>
      <c r="C326" s="480"/>
      <c r="D326" s="480"/>
      <c r="E326" s="480"/>
      <c r="F326" s="29"/>
      <c r="G326" s="29"/>
      <c r="H326" s="29"/>
      <c r="I326" s="29"/>
      <c r="J326" s="29"/>
      <c r="K326" s="29"/>
      <c r="L326" s="29"/>
      <c r="M326" s="29"/>
      <c r="N326" s="29"/>
      <c r="O326" s="29"/>
      <c r="P326" s="29"/>
      <c r="Q326" s="39"/>
      <c r="R326" s="29"/>
      <c r="S326" s="29"/>
      <c r="T326" s="29"/>
    </row>
    <row r="327" spans="1:30" ht="13.5" customHeight="1" x14ac:dyDescent="0.2">
      <c r="A327" s="482" t="s">
        <v>195</v>
      </c>
      <c r="B327" s="482"/>
      <c r="C327" s="482"/>
      <c r="D327" s="487">
        <f>(P52+P70)*14</f>
        <v>1596</v>
      </c>
      <c r="E327" s="487"/>
      <c r="F327" s="29"/>
      <c r="G327" s="29"/>
      <c r="H327" s="29"/>
      <c r="I327" s="29"/>
      <c r="J327" s="29"/>
      <c r="K327" s="29"/>
      <c r="L327" s="29"/>
      <c r="M327" s="29"/>
      <c r="N327" s="29"/>
      <c r="O327" s="29"/>
      <c r="P327" s="29"/>
      <c r="Q327" s="39"/>
      <c r="R327" s="29"/>
      <c r="S327" s="29"/>
      <c r="T327" s="29"/>
      <c r="U327" s="289" t="str">
        <f>IF(AND(D327&gt;1500, D327&lt;1800), "Corect","ARACIS împune 1.500-1.800 ore/an")</f>
        <v>Corect</v>
      </c>
      <c r="V327" s="289"/>
      <c r="W327" s="289"/>
    </row>
    <row r="328" spans="1:30" ht="12.75" customHeight="1" x14ac:dyDescent="0.2">
      <c r="A328" s="482" t="s">
        <v>196</v>
      </c>
      <c r="B328" s="482"/>
      <c r="C328" s="482"/>
      <c r="D328" s="487">
        <f>(P86+P100)*14</f>
        <v>1512</v>
      </c>
      <c r="E328" s="487"/>
      <c r="F328" s="29"/>
      <c r="G328" s="29"/>
      <c r="H328" s="29"/>
      <c r="I328" s="29"/>
      <c r="J328" s="29"/>
      <c r="K328" s="29"/>
      <c r="L328" s="29"/>
      <c r="M328" s="29"/>
      <c r="N328" s="29"/>
      <c r="O328" s="29"/>
      <c r="P328" s="29"/>
      <c r="Q328" s="39"/>
      <c r="R328" s="29"/>
      <c r="S328" s="29"/>
      <c r="T328" s="29"/>
      <c r="U328" s="289" t="str">
        <f>IF(AND(D328&gt;1500, D328&lt;1800), "Corect","ARACIS împune 1.500-1.800 ore/an")</f>
        <v>Corect</v>
      </c>
      <c r="V328" s="289"/>
      <c r="W328" s="289"/>
    </row>
    <row r="329" spans="1:30" ht="12.75" customHeight="1" x14ac:dyDescent="0.2">
      <c r="A329" s="482" t="s">
        <v>197</v>
      </c>
      <c r="B329" s="482"/>
      <c r="C329" s="482"/>
      <c r="D329" s="487">
        <f>P115*14+P129*12</f>
        <v>1500</v>
      </c>
      <c r="E329" s="487"/>
      <c r="F329" s="29"/>
      <c r="G329" s="29"/>
      <c r="H329" s="29"/>
      <c r="I329" s="29"/>
      <c r="J329" s="29"/>
      <c r="K329" s="29"/>
      <c r="L329" s="29"/>
      <c r="M329" s="29"/>
      <c r="N329" s="29"/>
      <c r="O329" s="29"/>
      <c r="P329" s="29"/>
      <c r="Q329" s="39"/>
      <c r="R329" s="29"/>
      <c r="S329" s="29"/>
      <c r="T329" s="29"/>
      <c r="U329" s="289" t="str">
        <f>IF(AND(D329&gt;1499, D329&lt;1800), "Corect","ARACIS împune 1.500-1.800 ore/an")</f>
        <v>Corect</v>
      </c>
      <c r="V329" s="289"/>
      <c r="W329" s="289"/>
    </row>
    <row r="330" spans="1:30" ht="12.75" customHeight="1" x14ac:dyDescent="0.2">
      <c r="A330" s="29"/>
      <c r="B330" s="29"/>
      <c r="C330" s="29"/>
      <c r="D330" s="29"/>
      <c r="E330" s="29"/>
      <c r="F330" s="29"/>
      <c r="G330" s="29"/>
      <c r="H330" s="29"/>
      <c r="I330" s="29"/>
      <c r="J330" s="29"/>
      <c r="K330" s="29"/>
      <c r="L330" s="29"/>
      <c r="M330" s="29"/>
      <c r="N330" s="29"/>
      <c r="O330" s="29"/>
      <c r="P330" s="29"/>
      <c r="Q330" s="39"/>
      <c r="R330" s="29"/>
      <c r="S330" s="29"/>
      <c r="T330" s="29"/>
    </row>
    <row r="331" spans="1:30" ht="12.75" customHeight="1" x14ac:dyDescent="0.2">
      <c r="A331" s="29"/>
      <c r="B331" s="29"/>
      <c r="C331" s="29"/>
      <c r="D331" s="29"/>
      <c r="E331" s="29"/>
      <c r="F331" s="29"/>
      <c r="G331" s="29"/>
      <c r="H331" s="29"/>
      <c r="I331" s="29"/>
      <c r="J331" s="29"/>
      <c r="K331" s="29"/>
      <c r="L331" s="29"/>
      <c r="M331" s="29"/>
      <c r="N331" s="29"/>
      <c r="O331" s="29"/>
      <c r="P331" s="29"/>
      <c r="Q331" s="39"/>
      <c r="R331" s="29"/>
      <c r="S331" s="29"/>
      <c r="T331" s="29"/>
    </row>
    <row r="332" spans="1:30" ht="12.75" customHeight="1" x14ac:dyDescent="0.2">
      <c r="A332" s="480" t="s">
        <v>200</v>
      </c>
      <c r="B332" s="480"/>
      <c r="C332" s="480"/>
      <c r="D332" s="480"/>
      <c r="E332" s="480"/>
      <c r="F332" s="480"/>
      <c r="G332" s="480"/>
      <c r="H332" s="480"/>
      <c r="I332" s="29"/>
      <c r="J332" s="29"/>
      <c r="K332" s="29"/>
      <c r="L332" s="29"/>
      <c r="M332" s="29"/>
      <c r="N332" s="29"/>
      <c r="O332" s="29"/>
      <c r="P332" s="29"/>
      <c r="Q332" s="39"/>
      <c r="R332" s="29"/>
      <c r="S332" s="29"/>
      <c r="T332" s="29"/>
    </row>
    <row r="333" spans="1:30" ht="12.75" customHeight="1" x14ac:dyDescent="0.2">
      <c r="A333" s="482" t="s">
        <v>198</v>
      </c>
      <c r="B333" s="482"/>
      <c r="C333" s="482"/>
      <c r="D333" s="482"/>
      <c r="E333" s="482"/>
      <c r="F333" s="482"/>
      <c r="G333" s="482"/>
      <c r="H333" s="93">
        <f>(K52+K70+K86+K100+K115)*14+K129*12</f>
        <v>852</v>
      </c>
      <c r="I333" s="29"/>
      <c r="J333" s="29"/>
      <c r="K333" s="29"/>
      <c r="L333" s="29"/>
      <c r="M333" s="29"/>
      <c r="N333" s="29"/>
      <c r="O333" s="29"/>
      <c r="P333" s="29"/>
      <c r="Q333" s="39"/>
      <c r="R333" s="29"/>
      <c r="S333" s="29"/>
      <c r="T333" s="29"/>
      <c r="U333" s="160" t="str">
        <f>IF(H333&gt;H334, "ARACIS recomandă ca nr. ore AP să fie cel puțin egal cu nr. ore C","Corect")</f>
        <v>Corect</v>
      </c>
      <c r="V333" s="160"/>
      <c r="W333" s="160"/>
      <c r="X333" s="160"/>
      <c r="Y333" s="160"/>
    </row>
    <row r="334" spans="1:30" ht="12.75" customHeight="1" x14ac:dyDescent="0.2">
      <c r="A334" s="482" t="s">
        <v>199</v>
      </c>
      <c r="B334" s="482"/>
      <c r="C334" s="482"/>
      <c r="D334" s="482"/>
      <c r="E334" s="482"/>
      <c r="F334" s="482"/>
      <c r="G334" s="482"/>
      <c r="H334" s="93">
        <f>(L52+M52+L70+M70+L86+M86+L100+M100+L115+M115)*14+(L129+M129)*12</f>
        <v>1346</v>
      </c>
      <c r="I334" s="29"/>
      <c r="J334" s="29"/>
      <c r="K334" s="29"/>
      <c r="L334" s="29"/>
      <c r="M334" s="29"/>
      <c r="N334" s="29"/>
      <c r="O334" s="29"/>
      <c r="P334" s="29"/>
      <c r="Q334" s="39"/>
      <c r="R334" s="29"/>
      <c r="S334" s="29"/>
      <c r="T334" s="29"/>
      <c r="U334" s="135" t="s">
        <v>210</v>
      </c>
      <c r="V334" s="135"/>
      <c r="W334" s="135"/>
      <c r="X334" s="135"/>
      <c r="Y334" s="135"/>
      <c r="Z334" s="5"/>
      <c r="AA334" s="5"/>
      <c r="AB334" s="5"/>
    </row>
    <row r="335" spans="1:30" ht="12.75" customHeight="1" x14ac:dyDescent="0.2">
      <c r="A335" s="482" t="s">
        <v>209</v>
      </c>
      <c r="B335" s="482"/>
      <c r="C335" s="482"/>
      <c r="D335" s="482"/>
      <c r="E335" s="482"/>
      <c r="F335" s="482"/>
      <c r="G335" s="482"/>
      <c r="H335" s="92">
        <f>H334/H333</f>
        <v>1.57981220657277</v>
      </c>
      <c r="I335" s="29"/>
      <c r="J335" s="29"/>
      <c r="K335" s="29"/>
      <c r="L335" s="29"/>
      <c r="M335" s="29"/>
      <c r="N335" s="29"/>
      <c r="O335" s="29"/>
      <c r="P335" s="29"/>
      <c r="Q335" s="39"/>
      <c r="R335" s="29"/>
      <c r="S335" s="29"/>
      <c r="T335" s="29"/>
      <c r="U335" s="135"/>
      <c r="V335" s="135"/>
      <c r="W335" s="135"/>
      <c r="X335" s="135"/>
      <c r="Y335" s="135"/>
      <c r="Z335" s="5"/>
      <c r="AA335" s="5"/>
      <c r="AB335" s="5"/>
    </row>
    <row r="336" spans="1:30" ht="12.75" customHeight="1" x14ac:dyDescent="0.2">
      <c r="A336" s="256" t="s">
        <v>174</v>
      </c>
      <c r="B336" s="256"/>
      <c r="C336" s="256"/>
      <c r="D336" s="256"/>
      <c r="E336" s="256"/>
      <c r="F336" s="256"/>
      <c r="G336" s="256"/>
      <c r="H336" s="256"/>
      <c r="I336" s="256"/>
      <c r="J336" s="256"/>
      <c r="K336" s="256"/>
      <c r="L336" s="256"/>
      <c r="M336" s="256"/>
      <c r="N336" s="256"/>
      <c r="O336" s="256"/>
      <c r="P336" s="256"/>
      <c r="Q336" s="256"/>
      <c r="R336" s="256"/>
      <c r="S336" s="256"/>
      <c r="T336" s="256"/>
    </row>
    <row r="337" spans="1:25" ht="12.75" customHeight="1" x14ac:dyDescent="0.2">
      <c r="A337" s="256"/>
      <c r="B337" s="256"/>
      <c r="C337" s="256"/>
      <c r="D337" s="256"/>
      <c r="E337" s="256"/>
      <c r="F337" s="256"/>
      <c r="G337" s="256"/>
      <c r="H337" s="256"/>
      <c r="I337" s="256"/>
      <c r="J337" s="256"/>
      <c r="K337" s="256"/>
      <c r="L337" s="256"/>
      <c r="M337" s="256"/>
      <c r="N337" s="256"/>
      <c r="O337" s="256"/>
      <c r="P337" s="256"/>
      <c r="Q337" s="256"/>
      <c r="R337" s="256"/>
      <c r="S337" s="256"/>
      <c r="T337" s="256"/>
      <c r="U337" s="451" t="s">
        <v>166</v>
      </c>
      <c r="V337" s="451"/>
      <c r="W337" s="451"/>
      <c r="X337" s="451"/>
      <c r="Y337" s="451"/>
    </row>
    <row r="338" spans="1:25" ht="12.75" customHeight="1" x14ac:dyDescent="0.2">
      <c r="A338" s="73"/>
      <c r="B338" s="73"/>
      <c r="C338" s="73"/>
      <c r="D338" s="73"/>
      <c r="E338" s="73"/>
      <c r="F338" s="73"/>
      <c r="G338" s="73"/>
      <c r="H338" s="73"/>
      <c r="I338" s="73"/>
      <c r="J338" s="73"/>
      <c r="K338" s="73"/>
      <c r="L338" s="73"/>
      <c r="M338" s="73"/>
      <c r="N338" s="73"/>
      <c r="O338" s="73"/>
      <c r="P338" s="73"/>
      <c r="Q338" s="73"/>
      <c r="R338" s="73"/>
      <c r="S338" s="73"/>
      <c r="T338" s="73"/>
      <c r="U338" s="471" t="s">
        <v>205</v>
      </c>
      <c r="V338" s="471"/>
      <c r="W338" s="471"/>
      <c r="X338" s="471"/>
      <c r="Y338" s="471"/>
    </row>
    <row r="339" spans="1:25" ht="12.75" customHeight="1" x14ac:dyDescent="0.2">
      <c r="A339" s="269" t="s">
        <v>167</v>
      </c>
      <c r="B339" s="269"/>
      <c r="C339" s="269"/>
      <c r="D339" s="269"/>
      <c r="E339" s="269"/>
      <c r="F339" s="269"/>
      <c r="G339" s="269"/>
      <c r="H339" s="269"/>
      <c r="I339" s="269"/>
      <c r="J339" s="269"/>
      <c r="K339" s="269"/>
      <c r="L339" s="269"/>
      <c r="M339" s="269"/>
      <c r="N339" s="269"/>
      <c r="O339" s="269"/>
      <c r="P339" s="269"/>
      <c r="Q339" s="269"/>
      <c r="R339" s="269"/>
      <c r="S339" s="269"/>
      <c r="T339" s="269"/>
      <c r="U339" s="471"/>
      <c r="V339" s="471"/>
      <c r="W339" s="471"/>
      <c r="X339" s="471"/>
      <c r="Y339" s="471"/>
    </row>
    <row r="340" spans="1:25" ht="12.75" customHeight="1" x14ac:dyDescent="0.2">
      <c r="A340" s="269"/>
      <c r="B340" s="269"/>
      <c r="C340" s="269"/>
      <c r="D340" s="269"/>
      <c r="E340" s="269"/>
      <c r="F340" s="269"/>
      <c r="G340" s="269"/>
      <c r="H340" s="269"/>
      <c r="I340" s="269"/>
      <c r="J340" s="269"/>
      <c r="K340" s="269"/>
      <c r="L340" s="269"/>
      <c r="M340" s="269"/>
      <c r="N340" s="269"/>
      <c r="O340" s="269"/>
      <c r="P340" s="269"/>
      <c r="Q340" s="269"/>
      <c r="R340" s="269"/>
      <c r="S340" s="269"/>
      <c r="T340" s="269"/>
      <c r="U340" s="471"/>
      <c r="V340" s="471"/>
      <c r="W340" s="471"/>
      <c r="X340" s="471"/>
      <c r="Y340" s="471"/>
    </row>
    <row r="341" spans="1:25" ht="12.75" customHeight="1" x14ac:dyDescent="0.2">
      <c r="A341" s="277"/>
      <c r="B341" s="411"/>
      <c r="C341" s="387"/>
      <c r="D341" s="387"/>
      <c r="E341" s="387"/>
      <c r="F341" s="387"/>
      <c r="G341" s="387"/>
      <c r="H341" s="387"/>
      <c r="I341" s="387"/>
      <c r="J341" s="387"/>
      <c r="K341" s="387"/>
      <c r="L341" s="387"/>
      <c r="M341" s="387"/>
      <c r="N341" s="387"/>
      <c r="O341" s="387"/>
      <c r="P341" s="387"/>
      <c r="Q341" s="387"/>
      <c r="R341" s="387"/>
      <c r="S341" s="387"/>
      <c r="T341" s="388"/>
      <c r="U341" s="471"/>
      <c r="V341" s="471"/>
      <c r="W341" s="471"/>
      <c r="X341" s="471"/>
      <c r="Y341" s="471"/>
    </row>
    <row r="342" spans="1:25" ht="12.75" customHeight="1" x14ac:dyDescent="0.2">
      <c r="A342" s="278"/>
      <c r="B342" s="278" t="s">
        <v>165</v>
      </c>
      <c r="C342" s="423"/>
      <c r="D342" s="423"/>
      <c r="E342" s="423"/>
      <c r="F342" s="423"/>
      <c r="G342" s="423"/>
      <c r="H342" s="423"/>
      <c r="I342" s="423"/>
      <c r="J342" s="423"/>
      <c r="K342" s="423"/>
      <c r="L342" s="423"/>
      <c r="M342" s="423"/>
      <c r="N342" s="423"/>
      <c r="O342" s="423"/>
      <c r="P342" s="423"/>
      <c r="Q342" s="423"/>
      <c r="R342" s="423"/>
      <c r="S342" s="423"/>
      <c r="T342" s="424"/>
      <c r="U342" s="471"/>
      <c r="V342" s="471"/>
      <c r="W342" s="471"/>
      <c r="X342" s="471"/>
      <c r="Y342" s="471"/>
    </row>
    <row r="343" spans="1:25" ht="12.75" customHeight="1" x14ac:dyDescent="0.2">
      <c r="A343" s="278"/>
      <c r="B343" s="278"/>
      <c r="C343" s="423"/>
      <c r="D343" s="423"/>
      <c r="E343" s="423"/>
      <c r="F343" s="423"/>
      <c r="G343" s="423"/>
      <c r="H343" s="423"/>
      <c r="I343" s="423"/>
      <c r="J343" s="423"/>
      <c r="K343" s="423"/>
      <c r="L343" s="423"/>
      <c r="M343" s="423"/>
      <c r="N343" s="423"/>
      <c r="O343" s="423"/>
      <c r="P343" s="423"/>
      <c r="Q343" s="423"/>
      <c r="R343" s="423"/>
      <c r="S343" s="423"/>
      <c r="T343" s="424"/>
      <c r="U343" s="471"/>
      <c r="V343" s="471"/>
      <c r="W343" s="471"/>
      <c r="X343" s="471"/>
      <c r="Y343" s="471"/>
    </row>
    <row r="344" spans="1:25" ht="12.75" customHeight="1" x14ac:dyDescent="0.2">
      <c r="A344" s="279"/>
      <c r="B344" s="425"/>
      <c r="C344" s="421"/>
      <c r="D344" s="421"/>
      <c r="E344" s="421"/>
      <c r="F344" s="421"/>
      <c r="G344" s="421"/>
      <c r="H344" s="421"/>
      <c r="I344" s="421"/>
      <c r="J344" s="421"/>
      <c r="K344" s="421"/>
      <c r="L344" s="421"/>
      <c r="M344" s="421"/>
      <c r="N344" s="421"/>
      <c r="O344" s="421"/>
      <c r="P344" s="421"/>
      <c r="Q344" s="421"/>
      <c r="R344" s="421"/>
      <c r="S344" s="421"/>
      <c r="T344" s="422"/>
      <c r="U344" s="471"/>
      <c r="V344" s="471"/>
      <c r="W344" s="471"/>
      <c r="X344" s="471"/>
      <c r="Y344" s="471"/>
    </row>
    <row r="345" spans="1:25" ht="12.75" customHeight="1" x14ac:dyDescent="0.2">
      <c r="A345" s="289"/>
      <c r="B345" s="289"/>
      <c r="C345" s="289"/>
      <c r="D345" s="289"/>
      <c r="E345" s="289"/>
      <c r="F345" s="289"/>
      <c r="G345" s="289"/>
      <c r="H345" s="289"/>
      <c r="I345" s="289"/>
      <c r="J345" s="289"/>
      <c r="K345" s="289"/>
      <c r="L345" s="289"/>
      <c r="M345" s="289"/>
      <c r="N345" s="289"/>
      <c r="O345" s="289"/>
      <c r="P345" s="289"/>
      <c r="Q345" s="289"/>
      <c r="R345" s="289"/>
      <c r="S345" s="289"/>
      <c r="T345" s="289"/>
      <c r="U345" s="471"/>
      <c r="V345" s="471"/>
      <c r="W345" s="471"/>
      <c r="X345" s="471"/>
      <c r="Y345" s="471"/>
    </row>
    <row r="346" spans="1:25" ht="12.75" customHeight="1" x14ac:dyDescent="0.2">
      <c r="A346" s="289"/>
      <c r="B346" s="289"/>
      <c r="C346" s="289"/>
      <c r="D346" s="289"/>
      <c r="E346" s="289"/>
      <c r="F346" s="289"/>
      <c r="G346" s="289"/>
      <c r="H346" s="289"/>
      <c r="I346" s="289"/>
      <c r="J346" s="289"/>
      <c r="K346" s="289"/>
      <c r="L346" s="289"/>
      <c r="M346" s="289"/>
      <c r="N346" s="289"/>
      <c r="O346" s="289"/>
      <c r="P346" s="289"/>
      <c r="Q346" s="289"/>
      <c r="R346" s="289"/>
      <c r="S346" s="289"/>
      <c r="T346" s="289"/>
      <c r="U346" s="471"/>
      <c r="V346" s="471"/>
      <c r="W346" s="471"/>
      <c r="X346" s="471"/>
      <c r="Y346" s="471"/>
    </row>
    <row r="347" spans="1:25" ht="12.75" customHeight="1" x14ac:dyDescent="0.2">
      <c r="A347" s="289"/>
      <c r="B347" s="289"/>
      <c r="C347" s="289"/>
      <c r="D347" s="289"/>
      <c r="E347" s="289"/>
      <c r="F347" s="289"/>
      <c r="G347" s="289"/>
      <c r="H347" s="289"/>
      <c r="I347" s="289"/>
      <c r="J347" s="289"/>
      <c r="K347" s="289"/>
      <c r="L347" s="289"/>
      <c r="M347" s="289"/>
      <c r="N347" s="289"/>
      <c r="O347" s="289"/>
      <c r="P347" s="289"/>
      <c r="Q347" s="289"/>
      <c r="R347" s="289"/>
      <c r="S347" s="289"/>
      <c r="T347" s="289"/>
      <c r="U347" s="471"/>
      <c r="V347" s="471"/>
      <c r="W347" s="471"/>
      <c r="X347" s="471"/>
      <c r="Y347" s="471"/>
    </row>
    <row r="348" spans="1:25" ht="12.75" customHeight="1" x14ac:dyDescent="0.2">
      <c r="A348" s="289"/>
      <c r="B348" s="289"/>
      <c r="C348" s="289"/>
      <c r="D348" s="289"/>
      <c r="E348" s="289"/>
      <c r="F348" s="289"/>
      <c r="G348" s="289"/>
      <c r="H348" s="289"/>
      <c r="I348" s="289"/>
      <c r="J348" s="289"/>
      <c r="K348" s="289"/>
      <c r="L348" s="289"/>
      <c r="M348" s="289"/>
      <c r="N348" s="289"/>
      <c r="O348" s="289"/>
      <c r="P348" s="289"/>
      <c r="Q348" s="289"/>
      <c r="R348" s="289"/>
      <c r="S348" s="289"/>
      <c r="T348" s="289"/>
      <c r="U348" s="471"/>
      <c r="V348" s="471"/>
      <c r="W348" s="471"/>
      <c r="X348" s="471"/>
      <c r="Y348" s="471"/>
    </row>
    <row r="349" spans="1:25" ht="12.75" customHeight="1" x14ac:dyDescent="0.2">
      <c r="A349" s="411"/>
      <c r="B349" s="387"/>
      <c r="C349" s="387"/>
      <c r="D349" s="387"/>
      <c r="E349" s="387"/>
      <c r="F349" s="387"/>
      <c r="G349" s="387"/>
      <c r="H349" s="387"/>
      <c r="I349" s="387"/>
      <c r="J349" s="387"/>
      <c r="K349" s="387"/>
      <c r="L349" s="387"/>
      <c r="M349" s="387"/>
      <c r="N349" s="387"/>
      <c r="O349" s="387"/>
      <c r="P349" s="387"/>
      <c r="Q349" s="387"/>
      <c r="R349" s="387"/>
      <c r="S349" s="387"/>
      <c r="T349" s="388"/>
      <c r="U349" s="471"/>
      <c r="V349" s="471"/>
      <c r="W349" s="471"/>
      <c r="X349" s="471"/>
      <c r="Y349" s="471"/>
    </row>
    <row r="350" spans="1:25" ht="12.75" customHeight="1" x14ac:dyDescent="0.2">
      <c r="A350" s="161"/>
      <c r="B350" s="387"/>
      <c r="C350" s="387"/>
      <c r="D350" s="387"/>
      <c r="E350" s="387"/>
      <c r="F350" s="387"/>
      <c r="G350" s="387"/>
      <c r="H350" s="387"/>
      <c r="I350" s="387"/>
      <c r="J350" s="387"/>
      <c r="K350" s="387"/>
      <c r="L350" s="387"/>
      <c r="M350" s="387"/>
      <c r="N350" s="387"/>
      <c r="O350" s="387"/>
      <c r="P350" s="387"/>
      <c r="Q350" s="387"/>
      <c r="R350" s="387"/>
      <c r="S350" s="387"/>
      <c r="T350" s="388"/>
      <c r="U350" s="471"/>
      <c r="V350" s="471"/>
      <c r="W350" s="471"/>
      <c r="X350" s="471"/>
      <c r="Y350" s="471"/>
    </row>
    <row r="351" spans="1:25" ht="12.75" customHeight="1" x14ac:dyDescent="0.2">
      <c r="A351" s="161"/>
      <c r="B351" s="423" t="s">
        <v>204</v>
      </c>
      <c r="C351" s="423"/>
      <c r="D351" s="423"/>
      <c r="E351" s="423"/>
      <c r="F351" s="423"/>
      <c r="G351" s="423"/>
      <c r="H351" s="423"/>
      <c r="I351" s="423"/>
      <c r="J351" s="423"/>
      <c r="K351" s="423"/>
      <c r="L351" s="423"/>
      <c r="M351" s="423"/>
      <c r="N351" s="423"/>
      <c r="O351" s="423"/>
      <c r="P351" s="423"/>
      <c r="Q351" s="423"/>
      <c r="R351" s="423"/>
      <c r="S351" s="423"/>
      <c r="T351" s="424"/>
      <c r="U351" s="471"/>
      <c r="V351" s="471"/>
      <c r="W351" s="471"/>
      <c r="X351" s="471"/>
      <c r="Y351" s="471"/>
    </row>
    <row r="352" spans="1:25" ht="12.75" customHeight="1" x14ac:dyDescent="0.2">
      <c r="A352" s="161"/>
      <c r="B352" s="423"/>
      <c r="C352" s="423"/>
      <c r="D352" s="423"/>
      <c r="E352" s="423"/>
      <c r="F352" s="423"/>
      <c r="G352" s="423"/>
      <c r="H352" s="423"/>
      <c r="I352" s="423"/>
      <c r="J352" s="423"/>
      <c r="K352" s="423"/>
      <c r="L352" s="423"/>
      <c r="M352" s="423"/>
      <c r="N352" s="423"/>
      <c r="O352" s="423"/>
      <c r="P352" s="423"/>
      <c r="Q352" s="423"/>
      <c r="R352" s="423"/>
      <c r="S352" s="423"/>
      <c r="T352" s="424"/>
      <c r="U352" s="471"/>
      <c r="V352" s="471"/>
      <c r="W352" s="471"/>
      <c r="X352" s="471"/>
      <c r="Y352" s="471"/>
    </row>
    <row r="353" spans="1:27" ht="12.75" customHeight="1" x14ac:dyDescent="0.2">
      <c r="A353" s="161"/>
      <c r="B353" s="421"/>
      <c r="C353" s="421"/>
      <c r="D353" s="421"/>
      <c r="E353" s="421"/>
      <c r="F353" s="421"/>
      <c r="G353" s="421"/>
      <c r="H353" s="421"/>
      <c r="I353" s="421"/>
      <c r="J353" s="421"/>
      <c r="K353" s="421"/>
      <c r="L353" s="421"/>
      <c r="M353" s="421"/>
      <c r="N353" s="421"/>
      <c r="O353" s="421"/>
      <c r="P353" s="421"/>
      <c r="Q353" s="421"/>
      <c r="R353" s="421"/>
      <c r="S353" s="421"/>
      <c r="T353" s="422"/>
      <c r="U353" s="471"/>
      <c r="V353" s="471"/>
      <c r="W353" s="471"/>
      <c r="X353" s="471"/>
      <c r="Y353" s="471"/>
    </row>
    <row r="354" spans="1:27" ht="12.75" customHeight="1" x14ac:dyDescent="0.2">
      <c r="A354" s="73"/>
      <c r="B354" s="73"/>
      <c r="C354" s="73"/>
      <c r="D354" s="73"/>
      <c r="E354" s="73"/>
      <c r="F354" s="73"/>
      <c r="G354" s="73"/>
      <c r="H354" s="73"/>
      <c r="I354" s="73"/>
      <c r="J354" s="73"/>
      <c r="K354" s="73"/>
      <c r="L354" s="73"/>
      <c r="M354" s="73"/>
      <c r="N354" s="73"/>
      <c r="O354" s="73"/>
      <c r="P354" s="73"/>
      <c r="Q354" s="73"/>
      <c r="R354" s="73"/>
      <c r="S354" s="73"/>
      <c r="T354" s="73"/>
      <c r="U354" s="471"/>
      <c r="V354" s="471"/>
      <c r="W354" s="471"/>
      <c r="X354" s="471"/>
      <c r="Y354" s="471"/>
    </row>
    <row r="355" spans="1:27" ht="12.75" customHeight="1" x14ac:dyDescent="0.2">
      <c r="A355" s="73"/>
      <c r="B355" s="73"/>
      <c r="C355" s="73"/>
      <c r="D355" s="73"/>
      <c r="E355" s="73"/>
      <c r="F355" s="73"/>
      <c r="G355" s="73"/>
      <c r="H355" s="73"/>
      <c r="I355" s="73"/>
      <c r="J355" s="73"/>
      <c r="K355" s="73"/>
      <c r="L355" s="73"/>
      <c r="M355" s="73"/>
      <c r="N355" s="73"/>
      <c r="O355" s="73"/>
      <c r="P355" s="73"/>
      <c r="Q355" s="73"/>
      <c r="R355" s="73"/>
      <c r="S355" s="73"/>
      <c r="T355" s="73"/>
      <c r="U355" s="471"/>
      <c r="V355" s="471"/>
      <c r="W355" s="471"/>
      <c r="X355" s="471"/>
      <c r="Y355" s="471"/>
    </row>
    <row r="356" spans="1:27" ht="12.75" customHeight="1" x14ac:dyDescent="0.2">
      <c r="A356" s="73"/>
      <c r="B356" s="73"/>
      <c r="C356" s="73"/>
      <c r="D356" s="73"/>
      <c r="E356" s="73"/>
      <c r="F356" s="73"/>
      <c r="G356" s="73"/>
      <c r="H356" s="73"/>
      <c r="I356" s="73"/>
      <c r="J356" s="73"/>
      <c r="K356" s="73"/>
      <c r="L356" s="73"/>
      <c r="M356" s="73"/>
      <c r="N356" s="73"/>
      <c r="O356" s="73"/>
      <c r="P356" s="73"/>
      <c r="Q356" s="73"/>
      <c r="R356" s="73"/>
      <c r="S356" s="73"/>
      <c r="T356" s="73"/>
      <c r="U356" s="471"/>
      <c r="V356" s="471"/>
      <c r="W356" s="471"/>
      <c r="X356" s="471"/>
      <c r="Y356" s="471"/>
    </row>
    <row r="357" spans="1:27" ht="12.75" customHeight="1" x14ac:dyDescent="0.2">
      <c r="A357" s="73"/>
      <c r="B357" s="73"/>
      <c r="C357" s="73"/>
      <c r="D357" s="73"/>
      <c r="E357" s="73"/>
      <c r="F357" s="73"/>
      <c r="G357" s="73"/>
      <c r="H357" s="73"/>
      <c r="I357" s="73"/>
      <c r="J357" s="73"/>
      <c r="K357" s="73"/>
      <c r="L357" s="73"/>
      <c r="M357" s="73"/>
      <c r="N357" s="73"/>
      <c r="O357" s="73"/>
      <c r="P357" s="73"/>
      <c r="Q357" s="73"/>
      <c r="R357" s="73"/>
      <c r="S357" s="73"/>
      <c r="T357" s="73"/>
      <c r="U357" s="471"/>
      <c r="V357" s="471"/>
      <c r="W357" s="471"/>
      <c r="X357" s="471"/>
      <c r="Y357" s="471"/>
    </row>
    <row r="358" spans="1:27" x14ac:dyDescent="0.2">
      <c r="A358" s="29"/>
      <c r="B358" s="29"/>
      <c r="C358" s="29"/>
      <c r="D358" s="29"/>
      <c r="E358" s="29"/>
      <c r="F358" s="29"/>
      <c r="G358" s="29"/>
      <c r="H358" s="29"/>
      <c r="I358" s="29"/>
      <c r="J358" s="29"/>
      <c r="K358" s="29"/>
      <c r="L358" s="29"/>
      <c r="M358" s="29"/>
      <c r="N358" s="29"/>
      <c r="O358" s="29"/>
      <c r="P358" s="29"/>
      <c r="Q358" s="39"/>
      <c r="R358" s="29"/>
      <c r="S358" s="29"/>
      <c r="T358" s="29"/>
      <c r="U358" s="471"/>
      <c r="V358" s="471"/>
      <c r="W358" s="471"/>
      <c r="X358" s="471"/>
      <c r="Y358" s="471"/>
    </row>
    <row r="359" spans="1:27" x14ac:dyDescent="0.2">
      <c r="A359" s="29"/>
      <c r="B359" s="29"/>
      <c r="C359" s="29"/>
      <c r="D359" s="29"/>
      <c r="E359" s="29"/>
      <c r="F359" s="29"/>
      <c r="G359" s="29"/>
      <c r="H359" s="29"/>
      <c r="I359" s="29"/>
      <c r="J359" s="29"/>
      <c r="K359" s="29"/>
      <c r="L359" s="29"/>
      <c r="M359" s="29"/>
      <c r="N359" s="29"/>
      <c r="O359" s="29"/>
      <c r="P359" s="29"/>
      <c r="Q359" s="39"/>
      <c r="R359" s="29"/>
      <c r="S359" s="29"/>
      <c r="T359" s="29"/>
      <c r="U359" s="471"/>
      <c r="V359" s="471"/>
      <c r="W359" s="471"/>
      <c r="X359" s="471"/>
      <c r="Y359" s="471"/>
    </row>
    <row r="360" spans="1:27" x14ac:dyDescent="0.2">
      <c r="A360" s="29"/>
      <c r="B360" s="29"/>
      <c r="C360" s="29"/>
      <c r="D360" s="29"/>
      <c r="E360" s="29"/>
      <c r="F360" s="29"/>
      <c r="G360" s="29"/>
      <c r="H360" s="29"/>
      <c r="I360" s="29"/>
      <c r="J360" s="29"/>
      <c r="K360" s="29"/>
      <c r="L360" s="29"/>
      <c r="M360" s="29"/>
      <c r="N360" s="29"/>
      <c r="O360" s="29"/>
      <c r="P360" s="29"/>
      <c r="Q360" s="39"/>
      <c r="R360" s="29"/>
      <c r="S360" s="29"/>
      <c r="T360" s="29"/>
      <c r="U360" s="471"/>
      <c r="V360" s="471"/>
      <c r="W360" s="471"/>
      <c r="X360" s="471"/>
      <c r="Y360" s="471"/>
    </row>
    <row r="361" spans="1:27" x14ac:dyDescent="0.2">
      <c r="A361" s="29"/>
      <c r="B361" s="29"/>
      <c r="C361" s="29"/>
      <c r="D361" s="29"/>
      <c r="E361" s="29"/>
      <c r="F361" s="29"/>
      <c r="G361" s="29"/>
      <c r="H361" s="29"/>
      <c r="I361" s="29"/>
      <c r="J361" s="29"/>
      <c r="K361" s="29"/>
      <c r="L361" s="29"/>
      <c r="M361" s="29"/>
      <c r="N361" s="29"/>
      <c r="O361" s="29"/>
      <c r="P361" s="29"/>
      <c r="Q361" s="39"/>
      <c r="R361" s="29"/>
      <c r="S361" s="29"/>
      <c r="T361" s="29"/>
      <c r="U361" s="471"/>
      <c r="V361" s="471"/>
      <c r="W361" s="471"/>
      <c r="X361" s="471"/>
      <c r="Y361" s="471"/>
    </row>
    <row r="362" spans="1:27" x14ac:dyDescent="0.2">
      <c r="A362" s="29"/>
      <c r="B362" s="29"/>
      <c r="C362" s="29"/>
      <c r="D362" s="29"/>
      <c r="E362" s="29"/>
      <c r="F362" s="29"/>
      <c r="G362" s="29"/>
      <c r="H362" s="29"/>
      <c r="I362" s="29"/>
      <c r="J362" s="29"/>
      <c r="K362" s="29"/>
      <c r="L362" s="29"/>
      <c r="M362" s="29"/>
      <c r="N362" s="29"/>
      <c r="O362" s="29"/>
      <c r="P362" s="29"/>
      <c r="Q362" s="39"/>
      <c r="R362" s="29"/>
      <c r="S362" s="29"/>
      <c r="T362" s="29"/>
      <c r="U362" s="471"/>
      <c r="V362" s="471"/>
      <c r="W362" s="471"/>
      <c r="X362" s="471"/>
      <c r="Y362" s="471"/>
    </row>
    <row r="363" spans="1:27" x14ac:dyDescent="0.2">
      <c r="A363" s="29"/>
      <c r="B363" s="29"/>
      <c r="C363" s="29"/>
      <c r="D363" s="29"/>
      <c r="E363" s="29"/>
      <c r="F363" s="29"/>
      <c r="G363" s="29"/>
      <c r="H363" s="29"/>
      <c r="I363" s="29"/>
      <c r="J363" s="29"/>
      <c r="K363" s="29"/>
      <c r="L363" s="29"/>
      <c r="M363" s="29"/>
      <c r="N363" s="29"/>
      <c r="O363" s="29"/>
      <c r="P363" s="29"/>
      <c r="Q363" s="39"/>
      <c r="R363" s="29"/>
      <c r="S363" s="29"/>
      <c r="T363" s="29"/>
      <c r="U363" s="471"/>
      <c r="V363" s="471"/>
      <c r="W363" s="471"/>
      <c r="X363" s="471"/>
      <c r="Y363" s="471"/>
    </row>
    <row r="364" spans="1:27" x14ac:dyDescent="0.2">
      <c r="A364" s="29"/>
      <c r="B364" s="29"/>
      <c r="C364" s="29"/>
      <c r="D364" s="29"/>
      <c r="E364" s="29"/>
      <c r="F364" s="29"/>
      <c r="G364" s="29"/>
      <c r="H364" s="29"/>
      <c r="I364" s="29"/>
      <c r="J364" s="29"/>
      <c r="K364" s="29"/>
      <c r="L364" s="29"/>
      <c r="M364" s="29"/>
      <c r="N364" s="29"/>
      <c r="O364" s="29"/>
      <c r="P364" s="29"/>
      <c r="Q364" s="39"/>
      <c r="R364" s="29"/>
      <c r="S364" s="29"/>
      <c r="T364" s="29"/>
      <c r="U364" s="471"/>
      <c r="V364" s="471"/>
      <c r="W364" s="471"/>
      <c r="X364" s="471"/>
      <c r="Y364" s="471"/>
    </row>
    <row r="365" spans="1:27" ht="12.75" customHeight="1" x14ac:dyDescent="0.2">
      <c r="A365" s="29"/>
      <c r="B365" s="29"/>
      <c r="C365" s="29"/>
      <c r="D365" s="29"/>
      <c r="E365" s="29"/>
      <c r="F365" s="29"/>
      <c r="G365" s="29"/>
      <c r="H365" s="29"/>
      <c r="I365" s="29"/>
      <c r="J365" s="29"/>
      <c r="K365" s="29"/>
      <c r="L365" s="29"/>
      <c r="M365" s="29"/>
      <c r="N365" s="29"/>
      <c r="O365" s="29"/>
      <c r="P365" s="29"/>
      <c r="Q365" s="39"/>
      <c r="R365" s="29"/>
      <c r="S365" s="29"/>
      <c r="T365" s="29"/>
      <c r="U365" s="471"/>
      <c r="V365" s="471"/>
      <c r="W365" s="471"/>
      <c r="X365" s="471"/>
      <c r="Y365" s="471"/>
      <c r="Z365" s="29"/>
      <c r="AA365" s="29"/>
    </row>
    <row r="366" spans="1:27" ht="12.75" customHeight="1" x14ac:dyDescent="0.2">
      <c r="A366" s="29"/>
      <c r="B366" s="29"/>
      <c r="C366" s="29"/>
      <c r="D366" s="29"/>
      <c r="E366" s="29"/>
      <c r="F366" s="29"/>
      <c r="G366" s="29"/>
      <c r="H366" s="72"/>
      <c r="I366" s="29"/>
      <c r="J366" s="29"/>
      <c r="K366" s="29"/>
      <c r="L366" s="29"/>
      <c r="M366" s="29"/>
      <c r="N366" s="29"/>
      <c r="O366" s="29"/>
      <c r="P366" s="29"/>
      <c r="Q366" s="39"/>
      <c r="R366" s="29"/>
      <c r="S366" s="29"/>
      <c r="T366" s="29"/>
      <c r="U366" s="471"/>
      <c r="V366" s="471"/>
      <c r="W366" s="471"/>
      <c r="X366" s="471"/>
      <c r="Y366" s="471"/>
      <c r="Z366" s="29"/>
      <c r="AA366" s="29"/>
    </row>
    <row r="367" spans="1:27" x14ac:dyDescent="0.2">
      <c r="A367" s="29"/>
      <c r="B367" s="29"/>
      <c r="C367" s="29"/>
      <c r="D367" s="29"/>
      <c r="E367" s="29"/>
      <c r="F367" s="29"/>
      <c r="G367" s="29"/>
      <c r="H367" s="29"/>
      <c r="I367" s="29"/>
      <c r="J367" s="29"/>
      <c r="K367" s="29"/>
      <c r="L367" s="29"/>
      <c r="M367" s="29"/>
      <c r="N367" s="29"/>
      <c r="O367" s="29"/>
      <c r="P367" s="29"/>
      <c r="Q367" s="39"/>
      <c r="R367" s="29"/>
      <c r="S367" s="29"/>
      <c r="T367" s="29"/>
      <c r="U367" s="471"/>
      <c r="V367" s="471"/>
      <c r="W367" s="471"/>
      <c r="X367" s="471"/>
      <c r="Y367" s="471"/>
      <c r="Z367" s="29"/>
      <c r="AA367" s="29"/>
    </row>
    <row r="368" spans="1:27" x14ac:dyDescent="0.2">
      <c r="A368" s="256" t="s">
        <v>169</v>
      </c>
      <c r="B368" s="256"/>
      <c r="C368" s="256"/>
      <c r="D368" s="256"/>
      <c r="E368" s="256"/>
      <c r="F368" s="256"/>
      <c r="G368" s="256"/>
      <c r="H368" s="256"/>
      <c r="I368" s="256"/>
      <c r="J368" s="256"/>
      <c r="K368" s="256"/>
      <c r="L368" s="256"/>
      <c r="M368" s="256"/>
      <c r="N368" s="256"/>
      <c r="O368" s="256"/>
      <c r="P368" s="256"/>
      <c r="Q368" s="256"/>
      <c r="R368" s="256"/>
      <c r="S368" s="256"/>
      <c r="T368" s="256"/>
      <c r="U368" s="29"/>
      <c r="V368" s="29"/>
      <c r="W368" s="29"/>
      <c r="X368" s="29"/>
      <c r="Y368" s="29"/>
    </row>
    <row r="369" spans="1:25" ht="12.75" customHeight="1" x14ac:dyDescent="0.2">
      <c r="A369" s="256"/>
      <c r="B369" s="256"/>
      <c r="C369" s="256"/>
      <c r="D369" s="256"/>
      <c r="E369" s="256"/>
      <c r="F369" s="256"/>
      <c r="G369" s="256"/>
      <c r="H369" s="256"/>
      <c r="I369" s="256"/>
      <c r="J369" s="256"/>
      <c r="K369" s="256"/>
      <c r="L369" s="256"/>
      <c r="M369" s="256"/>
      <c r="N369" s="256"/>
      <c r="O369" s="256"/>
      <c r="P369" s="256"/>
      <c r="Q369" s="256"/>
      <c r="R369" s="256"/>
      <c r="S369" s="256"/>
      <c r="T369" s="256"/>
      <c r="U369" s="29"/>
      <c r="V369" s="29"/>
      <c r="W369" s="29"/>
      <c r="X369" s="29"/>
      <c r="Y369" s="29"/>
    </row>
    <row r="370" spans="1:25" ht="12.75" customHeight="1" x14ac:dyDescent="0.2">
      <c r="A370" s="158" t="s">
        <v>171</v>
      </c>
      <c r="B370" s="158"/>
      <c r="C370" s="158"/>
      <c r="D370" s="158"/>
      <c r="E370" s="158"/>
      <c r="F370" s="158"/>
      <c r="G370" s="158"/>
      <c r="H370" s="158"/>
      <c r="I370" s="158"/>
      <c r="J370" s="158"/>
      <c r="K370" s="158"/>
      <c r="L370" s="158"/>
      <c r="M370" s="158"/>
      <c r="N370" s="158"/>
      <c r="O370" s="158"/>
      <c r="P370" s="158"/>
      <c r="Q370" s="158"/>
      <c r="R370" s="158"/>
      <c r="S370" s="158"/>
      <c r="T370" s="158"/>
      <c r="U370" s="135" t="s">
        <v>217</v>
      </c>
      <c r="V370" s="135"/>
      <c r="W370" s="135"/>
      <c r="X370" s="135"/>
      <c r="Y370" s="135"/>
    </row>
    <row r="371" spans="1:25" ht="12.75" customHeight="1" x14ac:dyDescent="0.2">
      <c r="A371" s="159"/>
      <c r="B371" s="159"/>
      <c r="C371" s="159"/>
      <c r="D371" s="159"/>
      <c r="E371" s="159"/>
      <c r="F371" s="159"/>
      <c r="G371" s="159"/>
      <c r="H371" s="159"/>
      <c r="I371" s="159"/>
      <c r="J371" s="159"/>
      <c r="K371" s="159"/>
      <c r="L371" s="159"/>
      <c r="M371" s="159"/>
      <c r="N371" s="159"/>
      <c r="O371" s="159"/>
      <c r="P371" s="159"/>
      <c r="Q371" s="159"/>
      <c r="R371" s="159"/>
      <c r="S371" s="159"/>
      <c r="T371" s="159"/>
      <c r="U371" s="135"/>
      <c r="V371" s="135"/>
      <c r="W371" s="135"/>
      <c r="X371" s="135"/>
      <c r="Y371" s="135"/>
    </row>
    <row r="372" spans="1:25" x14ac:dyDescent="0.2">
      <c r="A372" s="453" t="s">
        <v>160</v>
      </c>
      <c r="B372" s="327" t="s">
        <v>155</v>
      </c>
      <c r="C372" s="327"/>
      <c r="D372" s="327"/>
      <c r="E372" s="327"/>
      <c r="F372" s="327"/>
      <c r="G372" s="327"/>
      <c r="H372" s="327"/>
      <c r="I372" s="327"/>
      <c r="J372" s="327"/>
      <c r="K372" s="327"/>
      <c r="L372" s="327"/>
      <c r="M372" s="327"/>
      <c r="N372" s="327"/>
      <c r="O372" s="327"/>
      <c r="P372" s="327"/>
      <c r="Q372" s="327"/>
      <c r="R372" s="327"/>
      <c r="S372" s="327"/>
      <c r="T372" s="327"/>
      <c r="U372" s="135"/>
      <c r="V372" s="135"/>
      <c r="W372" s="135"/>
      <c r="X372" s="135"/>
      <c r="Y372" s="135"/>
    </row>
    <row r="373" spans="1:25" x14ac:dyDescent="0.2">
      <c r="A373" s="454"/>
      <c r="B373" s="327"/>
      <c r="C373" s="327"/>
      <c r="D373" s="327"/>
      <c r="E373" s="327"/>
      <c r="F373" s="327"/>
      <c r="G373" s="327"/>
      <c r="H373" s="327"/>
      <c r="I373" s="327"/>
      <c r="J373" s="327"/>
      <c r="K373" s="327"/>
      <c r="L373" s="327"/>
      <c r="M373" s="327"/>
      <c r="N373" s="327"/>
      <c r="O373" s="327"/>
      <c r="P373" s="327"/>
      <c r="Q373" s="327"/>
      <c r="R373" s="327"/>
      <c r="S373" s="327"/>
      <c r="T373" s="327"/>
      <c r="U373" s="135"/>
      <c r="V373" s="135"/>
      <c r="W373" s="135"/>
      <c r="X373" s="135"/>
      <c r="Y373" s="135"/>
    </row>
    <row r="374" spans="1:25" ht="11.25" customHeight="1" x14ac:dyDescent="0.2">
      <c r="A374" s="328" t="s">
        <v>144</v>
      </c>
      <c r="B374" s="461" t="s">
        <v>340</v>
      </c>
      <c r="C374" s="462"/>
      <c r="D374" s="462"/>
      <c r="E374" s="462"/>
      <c r="F374" s="462"/>
      <c r="G374" s="462"/>
      <c r="H374" s="462"/>
      <c r="I374" s="462"/>
      <c r="J374" s="462"/>
      <c r="K374" s="462"/>
      <c r="L374" s="462"/>
      <c r="M374" s="462"/>
      <c r="N374" s="462"/>
      <c r="O374" s="462"/>
      <c r="P374" s="462"/>
      <c r="Q374" s="462"/>
      <c r="R374" s="462"/>
      <c r="S374" s="462"/>
      <c r="T374" s="463"/>
    </row>
    <row r="375" spans="1:25" ht="11.25" customHeight="1" x14ac:dyDescent="0.2">
      <c r="A375" s="328"/>
      <c r="B375" s="464"/>
      <c r="C375" s="465"/>
      <c r="D375" s="465"/>
      <c r="E375" s="465"/>
      <c r="F375" s="465"/>
      <c r="G375" s="465"/>
      <c r="H375" s="465"/>
      <c r="I375" s="465"/>
      <c r="J375" s="465"/>
      <c r="K375" s="465"/>
      <c r="L375" s="465"/>
      <c r="M375" s="465"/>
      <c r="N375" s="465"/>
      <c r="O375" s="465"/>
      <c r="P375" s="465"/>
      <c r="Q375" s="465"/>
      <c r="R375" s="465"/>
      <c r="S375" s="465"/>
      <c r="T375" s="466"/>
    </row>
    <row r="376" spans="1:25" ht="11.25" customHeight="1" x14ac:dyDescent="0.2">
      <c r="A376" s="328"/>
      <c r="B376" s="467"/>
      <c r="C376" s="468"/>
      <c r="D376" s="468"/>
      <c r="E376" s="468"/>
      <c r="F376" s="468"/>
      <c r="G376" s="468"/>
      <c r="H376" s="468"/>
      <c r="I376" s="468"/>
      <c r="J376" s="468"/>
      <c r="K376" s="468"/>
      <c r="L376" s="468"/>
      <c r="M376" s="468"/>
      <c r="N376" s="468"/>
      <c r="O376" s="468"/>
      <c r="P376" s="468"/>
      <c r="Q376" s="468"/>
      <c r="R376" s="468"/>
      <c r="S376" s="468"/>
      <c r="T376" s="469"/>
      <c r="U376" s="71"/>
      <c r="V376" s="71"/>
      <c r="W376" s="71"/>
      <c r="X376" s="71"/>
      <c r="Y376" s="71"/>
    </row>
    <row r="377" spans="1:25" ht="11.25" customHeight="1" x14ac:dyDescent="0.2">
      <c r="A377" s="328" t="s">
        <v>145</v>
      </c>
      <c r="B377" s="155" t="s">
        <v>680</v>
      </c>
      <c r="C377" s="156"/>
      <c r="D377" s="156"/>
      <c r="E377" s="156"/>
      <c r="F377" s="156"/>
      <c r="G377" s="156"/>
      <c r="H377" s="156"/>
      <c r="I377" s="156"/>
      <c r="J377" s="156"/>
      <c r="K377" s="156"/>
      <c r="L377" s="156"/>
      <c r="M377" s="156"/>
      <c r="N377" s="156"/>
      <c r="O377" s="156"/>
      <c r="P377" s="156"/>
      <c r="Q377" s="156"/>
      <c r="R377" s="156"/>
      <c r="S377" s="156"/>
      <c r="T377" s="156"/>
      <c r="U377" s="472" t="s">
        <v>216</v>
      </c>
      <c r="V377" s="472"/>
      <c r="W377" s="472"/>
      <c r="X377" s="472"/>
    </row>
    <row r="378" spans="1:25" ht="11.25" customHeight="1" x14ac:dyDescent="0.2">
      <c r="A378" s="328"/>
      <c r="B378" s="155"/>
      <c r="C378" s="156"/>
      <c r="D378" s="156"/>
      <c r="E378" s="156"/>
      <c r="F378" s="156"/>
      <c r="G378" s="156"/>
      <c r="H378" s="156"/>
      <c r="I378" s="156"/>
      <c r="J378" s="156"/>
      <c r="K378" s="156"/>
      <c r="L378" s="156"/>
      <c r="M378" s="156"/>
      <c r="N378" s="156"/>
      <c r="O378" s="156"/>
      <c r="P378" s="156"/>
      <c r="Q378" s="156"/>
      <c r="R378" s="156"/>
      <c r="S378" s="156"/>
      <c r="T378" s="156"/>
      <c r="U378" s="85"/>
      <c r="V378" s="85"/>
      <c r="W378" s="85"/>
      <c r="X378" s="85"/>
    </row>
    <row r="379" spans="1:25" ht="11.25" customHeight="1" x14ac:dyDescent="0.2">
      <c r="A379" s="328"/>
      <c r="B379" s="156"/>
      <c r="C379" s="156"/>
      <c r="D379" s="156"/>
      <c r="E379" s="156"/>
      <c r="F379" s="156"/>
      <c r="G379" s="156"/>
      <c r="H379" s="156"/>
      <c r="I379" s="156"/>
      <c r="J379" s="156"/>
      <c r="K379" s="156"/>
      <c r="L379" s="156"/>
      <c r="M379" s="156"/>
      <c r="N379" s="156"/>
      <c r="O379" s="156"/>
      <c r="P379" s="156"/>
      <c r="Q379" s="156"/>
      <c r="R379" s="156"/>
      <c r="S379" s="156"/>
      <c r="T379" s="156"/>
    </row>
    <row r="380" spans="1:25" ht="11.25" customHeight="1" x14ac:dyDescent="0.2">
      <c r="A380" s="453" t="s">
        <v>146</v>
      </c>
      <c r="B380" s="155" t="s">
        <v>691</v>
      </c>
      <c r="C380" s="156"/>
      <c r="D380" s="156"/>
      <c r="E380" s="156"/>
      <c r="F380" s="156"/>
      <c r="G380" s="156"/>
      <c r="H380" s="156"/>
      <c r="I380" s="156"/>
      <c r="J380" s="156"/>
      <c r="K380" s="156"/>
      <c r="L380" s="156"/>
      <c r="M380" s="156"/>
      <c r="N380" s="156"/>
      <c r="O380" s="156"/>
      <c r="P380" s="156"/>
      <c r="Q380" s="156"/>
      <c r="R380" s="156"/>
      <c r="S380" s="156"/>
      <c r="T380" s="156"/>
      <c r="U380" s="135" t="s">
        <v>218</v>
      </c>
      <c r="V380" s="135"/>
      <c r="W380" s="135"/>
      <c r="X380" s="135"/>
      <c r="Y380" s="135"/>
    </row>
    <row r="381" spans="1:25" ht="11.25" customHeight="1" x14ac:dyDescent="0.2">
      <c r="A381" s="470"/>
      <c r="B381" s="155"/>
      <c r="C381" s="156"/>
      <c r="D381" s="156"/>
      <c r="E381" s="156"/>
      <c r="F381" s="156"/>
      <c r="G381" s="156"/>
      <c r="H381" s="156"/>
      <c r="I381" s="156"/>
      <c r="J381" s="156"/>
      <c r="K381" s="156"/>
      <c r="L381" s="156"/>
      <c r="M381" s="156"/>
      <c r="N381" s="156"/>
      <c r="O381" s="156"/>
      <c r="P381" s="156"/>
      <c r="Q381" s="156"/>
      <c r="R381" s="156"/>
      <c r="S381" s="156"/>
      <c r="T381" s="156"/>
      <c r="U381" s="135"/>
      <c r="V381" s="135"/>
      <c r="W381" s="135"/>
      <c r="X381" s="135"/>
      <c r="Y381" s="135"/>
    </row>
    <row r="382" spans="1:25" ht="11.25" customHeight="1" x14ac:dyDescent="0.2">
      <c r="A382" s="454"/>
      <c r="B382" s="156"/>
      <c r="C382" s="156"/>
      <c r="D382" s="156"/>
      <c r="E382" s="156"/>
      <c r="F382" s="156"/>
      <c r="G382" s="156"/>
      <c r="H382" s="156"/>
      <c r="I382" s="156"/>
      <c r="J382" s="156"/>
      <c r="K382" s="156"/>
      <c r="L382" s="156"/>
      <c r="M382" s="156"/>
      <c r="N382" s="156"/>
      <c r="O382" s="156"/>
      <c r="P382" s="156"/>
      <c r="Q382" s="156"/>
      <c r="R382" s="156"/>
      <c r="S382" s="156"/>
      <c r="T382" s="156"/>
      <c r="U382" s="135"/>
      <c r="V382" s="135"/>
      <c r="W382" s="135"/>
      <c r="X382" s="135"/>
      <c r="Y382" s="135"/>
    </row>
    <row r="383" spans="1:25" ht="11.25" customHeight="1" x14ac:dyDescent="0.2">
      <c r="A383" s="328" t="s">
        <v>147</v>
      </c>
      <c r="B383" s="155" t="s">
        <v>692</v>
      </c>
      <c r="C383" s="156"/>
      <c r="D383" s="156"/>
      <c r="E383" s="156"/>
      <c r="F383" s="156"/>
      <c r="G383" s="156"/>
      <c r="H383" s="156"/>
      <c r="I383" s="156"/>
      <c r="J383" s="156"/>
      <c r="K383" s="156"/>
      <c r="L383" s="156"/>
      <c r="M383" s="156"/>
      <c r="N383" s="156"/>
      <c r="O383" s="156"/>
      <c r="P383" s="156"/>
      <c r="Q383" s="156"/>
      <c r="R383" s="156"/>
      <c r="S383" s="156"/>
      <c r="T383" s="156"/>
      <c r="U383" s="135"/>
      <c r="V383" s="135"/>
      <c r="W383" s="135"/>
      <c r="X383" s="135"/>
      <c r="Y383" s="135"/>
    </row>
    <row r="384" spans="1:25" ht="11.25" customHeight="1" x14ac:dyDescent="0.2">
      <c r="A384" s="328"/>
      <c r="B384" s="155"/>
      <c r="C384" s="156"/>
      <c r="D384" s="156"/>
      <c r="E384" s="156"/>
      <c r="F384" s="156"/>
      <c r="G384" s="156"/>
      <c r="H384" s="156"/>
      <c r="I384" s="156"/>
      <c r="J384" s="156"/>
      <c r="K384" s="156"/>
      <c r="L384" s="156"/>
      <c r="M384" s="156"/>
      <c r="N384" s="156"/>
      <c r="O384" s="156"/>
      <c r="P384" s="156"/>
      <c r="Q384" s="156"/>
      <c r="R384" s="156"/>
      <c r="S384" s="156"/>
      <c r="T384" s="156"/>
      <c r="U384" s="84"/>
      <c r="V384" s="84"/>
      <c r="W384" s="84"/>
      <c r="X384" s="84"/>
      <c r="Y384" s="84"/>
    </row>
    <row r="385" spans="1:25" ht="11.25" customHeight="1" x14ac:dyDescent="0.2">
      <c r="A385" s="328"/>
      <c r="B385" s="156"/>
      <c r="C385" s="156"/>
      <c r="D385" s="156"/>
      <c r="E385" s="156"/>
      <c r="F385" s="156"/>
      <c r="G385" s="156"/>
      <c r="H385" s="156"/>
      <c r="I385" s="156"/>
      <c r="J385" s="156"/>
      <c r="K385" s="156"/>
      <c r="L385" s="156"/>
      <c r="M385" s="156"/>
      <c r="N385" s="156"/>
      <c r="O385" s="156"/>
      <c r="P385" s="156"/>
      <c r="Q385" s="156"/>
      <c r="R385" s="156"/>
      <c r="S385" s="156"/>
      <c r="T385" s="156"/>
    </row>
    <row r="386" spans="1:25" ht="11.25" customHeight="1" x14ac:dyDescent="0.2">
      <c r="A386" s="328" t="s">
        <v>148</v>
      </c>
      <c r="B386" s="124" t="s">
        <v>700</v>
      </c>
      <c r="C386" s="156"/>
      <c r="D386" s="156"/>
      <c r="E386" s="156"/>
      <c r="F386" s="156"/>
      <c r="G386" s="156"/>
      <c r="H386" s="156"/>
      <c r="I386" s="156"/>
      <c r="J386" s="156"/>
      <c r="K386" s="156"/>
      <c r="L386" s="156"/>
      <c r="M386" s="156"/>
      <c r="N386" s="156"/>
      <c r="O386" s="156"/>
      <c r="P386" s="156"/>
      <c r="Q386" s="156"/>
      <c r="R386" s="156"/>
      <c r="S386" s="156"/>
      <c r="T386" s="156"/>
      <c r="U386" s="134" t="s">
        <v>153</v>
      </c>
      <c r="V386" s="134"/>
      <c r="W386" s="134"/>
      <c r="X386" s="134"/>
      <c r="Y386" s="134"/>
    </row>
    <row r="387" spans="1:25" ht="11.25" customHeight="1" x14ac:dyDescent="0.2">
      <c r="A387" s="328"/>
      <c r="B387" s="124"/>
      <c r="C387" s="156"/>
      <c r="D387" s="156"/>
      <c r="E387" s="156"/>
      <c r="F387" s="156"/>
      <c r="G387" s="156"/>
      <c r="H387" s="156"/>
      <c r="I387" s="156"/>
      <c r="J387" s="156"/>
      <c r="K387" s="156"/>
      <c r="L387" s="156"/>
      <c r="M387" s="156"/>
      <c r="N387" s="156"/>
      <c r="O387" s="156"/>
      <c r="P387" s="156"/>
      <c r="Q387" s="156"/>
      <c r="R387" s="156"/>
      <c r="S387" s="156"/>
      <c r="T387" s="156"/>
      <c r="U387" s="134"/>
      <c r="V387" s="134"/>
      <c r="W387" s="134"/>
      <c r="X387" s="134"/>
      <c r="Y387" s="134"/>
    </row>
    <row r="388" spans="1:25" ht="11.25" customHeight="1" x14ac:dyDescent="0.2">
      <c r="A388" s="328"/>
      <c r="B388" s="156"/>
      <c r="C388" s="156"/>
      <c r="D388" s="156"/>
      <c r="E388" s="156"/>
      <c r="F388" s="156"/>
      <c r="G388" s="156"/>
      <c r="H388" s="156"/>
      <c r="I388" s="156"/>
      <c r="J388" s="156"/>
      <c r="K388" s="156"/>
      <c r="L388" s="156"/>
      <c r="M388" s="156"/>
      <c r="N388" s="156"/>
      <c r="O388" s="156"/>
      <c r="P388" s="156"/>
      <c r="Q388" s="156"/>
      <c r="R388" s="156"/>
      <c r="S388" s="156"/>
      <c r="T388" s="156"/>
      <c r="U388" s="134"/>
      <c r="V388" s="134"/>
      <c r="W388" s="134"/>
      <c r="X388" s="134"/>
      <c r="Y388" s="134"/>
    </row>
    <row r="389" spans="1:25" ht="11.25" customHeight="1" x14ac:dyDescent="0.2">
      <c r="A389" s="328" t="s">
        <v>151</v>
      </c>
      <c r="B389" s="155" t="s">
        <v>693</v>
      </c>
      <c r="C389" s="156"/>
      <c r="D389" s="156"/>
      <c r="E389" s="156"/>
      <c r="F389" s="156"/>
      <c r="G389" s="156"/>
      <c r="H389" s="156"/>
      <c r="I389" s="156"/>
      <c r="J389" s="156"/>
      <c r="K389" s="156"/>
      <c r="L389" s="156"/>
      <c r="M389" s="156"/>
      <c r="N389" s="156"/>
      <c r="O389" s="156"/>
      <c r="P389" s="156"/>
      <c r="Q389" s="156"/>
      <c r="R389" s="156"/>
      <c r="S389" s="156"/>
      <c r="T389" s="156"/>
      <c r="U389" s="134"/>
      <c r="V389" s="134"/>
      <c r="W389" s="134"/>
      <c r="X389" s="134"/>
      <c r="Y389" s="134"/>
    </row>
    <row r="390" spans="1:25" ht="11.25" customHeight="1" x14ac:dyDescent="0.2">
      <c r="A390" s="328"/>
      <c r="B390" s="155"/>
      <c r="C390" s="156"/>
      <c r="D390" s="156"/>
      <c r="E390" s="156"/>
      <c r="F390" s="156"/>
      <c r="G390" s="156"/>
      <c r="H390" s="156"/>
      <c r="I390" s="156"/>
      <c r="J390" s="156"/>
      <c r="K390" s="156"/>
      <c r="L390" s="156"/>
      <c r="M390" s="156"/>
      <c r="N390" s="156"/>
      <c r="O390" s="156"/>
      <c r="P390" s="156"/>
      <c r="Q390" s="156"/>
      <c r="R390" s="156"/>
      <c r="S390" s="156"/>
      <c r="T390" s="156"/>
      <c r="U390" s="134"/>
      <c r="V390" s="134"/>
      <c r="W390" s="134"/>
      <c r="X390" s="134"/>
      <c r="Y390" s="134"/>
    </row>
    <row r="391" spans="1:25" ht="11.25" customHeight="1" x14ac:dyDescent="0.2">
      <c r="A391" s="328"/>
      <c r="B391" s="156"/>
      <c r="C391" s="156"/>
      <c r="D391" s="156"/>
      <c r="E391" s="156"/>
      <c r="F391" s="156"/>
      <c r="G391" s="156"/>
      <c r="H391" s="156"/>
      <c r="I391" s="156"/>
      <c r="J391" s="156"/>
      <c r="K391" s="156"/>
      <c r="L391" s="156"/>
      <c r="M391" s="156"/>
      <c r="N391" s="156"/>
      <c r="O391" s="156"/>
      <c r="P391" s="156"/>
      <c r="Q391" s="156"/>
      <c r="R391" s="156"/>
      <c r="S391" s="156"/>
      <c r="T391" s="156"/>
      <c r="U391" s="134"/>
      <c r="V391" s="134"/>
      <c r="W391" s="134"/>
      <c r="X391" s="134"/>
      <c r="Y391" s="134"/>
    </row>
    <row r="392" spans="1:25" ht="11.25" customHeight="1" x14ac:dyDescent="0.2">
      <c r="A392" s="328" t="s">
        <v>334</v>
      </c>
      <c r="B392" s="155" t="s">
        <v>694</v>
      </c>
      <c r="C392" s="156"/>
      <c r="D392" s="156"/>
      <c r="E392" s="156"/>
      <c r="F392" s="156"/>
      <c r="G392" s="156"/>
      <c r="H392" s="156"/>
      <c r="I392" s="156"/>
      <c r="J392" s="156"/>
      <c r="K392" s="156"/>
      <c r="L392" s="156"/>
      <c r="M392" s="156"/>
      <c r="N392" s="156"/>
      <c r="O392" s="156"/>
      <c r="P392" s="156"/>
      <c r="Q392" s="156"/>
      <c r="R392" s="156"/>
      <c r="S392" s="156"/>
      <c r="T392" s="156"/>
      <c r="U392" s="134"/>
      <c r="V392" s="134"/>
      <c r="W392" s="134"/>
      <c r="X392" s="134"/>
      <c r="Y392" s="134"/>
    </row>
    <row r="393" spans="1:25" ht="11.25" customHeight="1" x14ac:dyDescent="0.2">
      <c r="A393" s="328"/>
      <c r="B393" s="156"/>
      <c r="C393" s="156"/>
      <c r="D393" s="156"/>
      <c r="E393" s="156"/>
      <c r="F393" s="156"/>
      <c r="G393" s="156"/>
      <c r="H393" s="156"/>
      <c r="I393" s="156"/>
      <c r="J393" s="156"/>
      <c r="K393" s="156"/>
      <c r="L393" s="156"/>
      <c r="M393" s="156"/>
      <c r="N393" s="156"/>
      <c r="O393" s="156"/>
      <c r="P393" s="156"/>
      <c r="Q393" s="156"/>
      <c r="R393" s="156"/>
      <c r="S393" s="156"/>
      <c r="T393" s="156"/>
      <c r="U393" s="134"/>
      <c r="V393" s="134"/>
      <c r="W393" s="134"/>
      <c r="X393" s="134"/>
      <c r="Y393" s="134"/>
    </row>
    <row r="394" spans="1:25" ht="11.25" customHeight="1" x14ac:dyDescent="0.2">
      <c r="A394" s="328"/>
      <c r="B394" s="156"/>
      <c r="C394" s="156"/>
      <c r="D394" s="156"/>
      <c r="E394" s="156"/>
      <c r="F394" s="156"/>
      <c r="G394" s="156"/>
      <c r="H394" s="156"/>
      <c r="I394" s="156"/>
      <c r="J394" s="156"/>
      <c r="K394" s="156"/>
      <c r="L394" s="156"/>
      <c r="M394" s="156"/>
      <c r="N394" s="156"/>
      <c r="O394" s="156"/>
      <c r="P394" s="156"/>
      <c r="Q394" s="156"/>
      <c r="R394" s="156"/>
      <c r="S394" s="156"/>
      <c r="T394" s="156"/>
      <c r="U394" s="134"/>
      <c r="V394" s="134"/>
      <c r="W394" s="134"/>
      <c r="X394" s="134"/>
      <c r="Y394" s="134"/>
    </row>
    <row r="395" spans="1:25" ht="11.25" customHeight="1" x14ac:dyDescent="0.2">
      <c r="A395" s="328" t="s">
        <v>335</v>
      </c>
      <c r="B395" s="155" t="s">
        <v>695</v>
      </c>
      <c r="C395" s="156"/>
      <c r="D395" s="156"/>
      <c r="E395" s="156"/>
      <c r="F395" s="156"/>
      <c r="G395" s="156"/>
      <c r="H395" s="156"/>
      <c r="I395" s="156"/>
      <c r="J395" s="156"/>
      <c r="K395" s="156"/>
      <c r="L395" s="156"/>
      <c r="M395" s="156"/>
      <c r="N395" s="156"/>
      <c r="O395" s="156"/>
      <c r="P395" s="156"/>
      <c r="Q395" s="156"/>
      <c r="R395" s="156"/>
      <c r="S395" s="156"/>
      <c r="T395" s="156"/>
      <c r="U395" s="134"/>
      <c r="V395" s="134"/>
      <c r="W395" s="134"/>
      <c r="X395" s="134"/>
      <c r="Y395" s="134"/>
    </row>
    <row r="396" spans="1:25" ht="11.25" customHeight="1" x14ac:dyDescent="0.2">
      <c r="A396" s="328"/>
      <c r="B396" s="156"/>
      <c r="C396" s="156"/>
      <c r="D396" s="156"/>
      <c r="E396" s="156"/>
      <c r="F396" s="156"/>
      <c r="G396" s="156"/>
      <c r="H396" s="156"/>
      <c r="I396" s="156"/>
      <c r="J396" s="156"/>
      <c r="K396" s="156"/>
      <c r="L396" s="156"/>
      <c r="M396" s="156"/>
      <c r="N396" s="156"/>
      <c r="O396" s="156"/>
      <c r="P396" s="156"/>
      <c r="Q396" s="156"/>
      <c r="R396" s="156"/>
      <c r="S396" s="156"/>
      <c r="T396" s="156"/>
      <c r="U396" s="134"/>
      <c r="V396" s="134"/>
      <c r="W396" s="134"/>
      <c r="X396" s="134"/>
      <c r="Y396" s="134"/>
    </row>
    <row r="397" spans="1:25" ht="11.25" customHeight="1" x14ac:dyDescent="0.2">
      <c r="A397" s="328"/>
      <c r="B397" s="156"/>
      <c r="C397" s="156"/>
      <c r="D397" s="156"/>
      <c r="E397" s="156"/>
      <c r="F397" s="156"/>
      <c r="G397" s="156"/>
      <c r="H397" s="156"/>
      <c r="I397" s="156"/>
      <c r="J397" s="156"/>
      <c r="K397" s="156"/>
      <c r="L397" s="156"/>
      <c r="M397" s="156"/>
      <c r="N397" s="156"/>
      <c r="O397" s="156"/>
      <c r="P397" s="156"/>
      <c r="Q397" s="156"/>
      <c r="R397" s="156"/>
      <c r="S397" s="156"/>
      <c r="T397" s="156"/>
      <c r="U397" s="134"/>
      <c r="V397" s="134"/>
      <c r="W397" s="134"/>
      <c r="X397" s="134"/>
      <c r="Y397" s="134"/>
    </row>
    <row r="398" spans="1:25" ht="11.25" customHeight="1" x14ac:dyDescent="0.2">
      <c r="A398" s="328" t="s">
        <v>336</v>
      </c>
      <c r="B398" s="155" t="s">
        <v>696</v>
      </c>
      <c r="C398" s="156"/>
      <c r="D398" s="156"/>
      <c r="E398" s="156"/>
      <c r="F398" s="156"/>
      <c r="G398" s="156"/>
      <c r="H398" s="156"/>
      <c r="I398" s="156"/>
      <c r="J398" s="156"/>
      <c r="K398" s="156"/>
      <c r="L398" s="156"/>
      <c r="M398" s="156"/>
      <c r="N398" s="156"/>
      <c r="O398" s="156"/>
      <c r="P398" s="156"/>
      <c r="Q398" s="156"/>
      <c r="R398" s="156"/>
      <c r="S398" s="156"/>
      <c r="T398" s="156"/>
      <c r="U398" s="134"/>
      <c r="V398" s="134"/>
      <c r="W398" s="134"/>
      <c r="X398" s="134"/>
      <c r="Y398" s="134"/>
    </row>
    <row r="399" spans="1:25" ht="11.25" customHeight="1" x14ac:dyDescent="0.2">
      <c r="A399" s="328"/>
      <c r="B399" s="156"/>
      <c r="C399" s="156"/>
      <c r="D399" s="156"/>
      <c r="E399" s="156"/>
      <c r="F399" s="156"/>
      <c r="G399" s="156"/>
      <c r="H399" s="156"/>
      <c r="I399" s="156"/>
      <c r="J399" s="156"/>
      <c r="K399" s="156"/>
      <c r="L399" s="156"/>
      <c r="M399" s="156"/>
      <c r="N399" s="156"/>
      <c r="O399" s="156"/>
      <c r="P399" s="156"/>
      <c r="Q399" s="156"/>
      <c r="R399" s="156"/>
      <c r="S399" s="156"/>
      <c r="T399" s="156"/>
      <c r="U399" s="134"/>
      <c r="V399" s="134"/>
      <c r="W399" s="134"/>
      <c r="X399" s="134"/>
      <c r="Y399" s="134"/>
    </row>
    <row r="400" spans="1:25" ht="11.25" customHeight="1" x14ac:dyDescent="0.2">
      <c r="A400" s="328"/>
      <c r="B400" s="156"/>
      <c r="C400" s="156"/>
      <c r="D400" s="156"/>
      <c r="E400" s="156"/>
      <c r="F400" s="156"/>
      <c r="G400" s="156"/>
      <c r="H400" s="156"/>
      <c r="I400" s="156"/>
      <c r="J400" s="156"/>
      <c r="K400" s="156"/>
      <c r="L400" s="156"/>
      <c r="M400" s="156"/>
      <c r="N400" s="156"/>
      <c r="O400" s="156"/>
      <c r="P400" s="156"/>
      <c r="Q400" s="156"/>
      <c r="R400" s="156"/>
      <c r="S400" s="156"/>
      <c r="T400" s="156"/>
      <c r="U400" s="134"/>
      <c r="V400" s="134"/>
      <c r="W400" s="134"/>
      <c r="X400" s="134"/>
      <c r="Y400" s="134"/>
    </row>
    <row r="401" spans="1:25" ht="11.25" customHeight="1" x14ac:dyDescent="0.2">
      <c r="A401" s="328" t="s">
        <v>337</v>
      </c>
      <c r="B401" s="155" t="s">
        <v>697</v>
      </c>
      <c r="C401" s="156"/>
      <c r="D401" s="156"/>
      <c r="E401" s="156"/>
      <c r="F401" s="156"/>
      <c r="G401" s="156"/>
      <c r="H401" s="156"/>
      <c r="I401" s="156"/>
      <c r="J401" s="156"/>
      <c r="K401" s="156"/>
      <c r="L401" s="156"/>
      <c r="M401" s="156"/>
      <c r="N401" s="156"/>
      <c r="O401" s="156"/>
      <c r="P401" s="156"/>
      <c r="Q401" s="156"/>
      <c r="R401" s="156"/>
      <c r="S401" s="156"/>
      <c r="T401" s="156"/>
      <c r="U401" s="134"/>
      <c r="V401" s="134"/>
      <c r="W401" s="134"/>
      <c r="X401" s="134"/>
      <c r="Y401" s="134"/>
    </row>
    <row r="402" spans="1:25" ht="11.25" customHeight="1" x14ac:dyDescent="0.2">
      <c r="A402" s="328"/>
      <c r="B402" s="156"/>
      <c r="C402" s="156"/>
      <c r="D402" s="156"/>
      <c r="E402" s="156"/>
      <c r="F402" s="156"/>
      <c r="G402" s="156"/>
      <c r="H402" s="156"/>
      <c r="I402" s="156"/>
      <c r="J402" s="156"/>
      <c r="K402" s="156"/>
      <c r="L402" s="156"/>
      <c r="M402" s="156"/>
      <c r="N402" s="156"/>
      <c r="O402" s="156"/>
      <c r="P402" s="156"/>
      <c r="Q402" s="156"/>
      <c r="R402" s="156"/>
      <c r="S402" s="156"/>
      <c r="T402" s="156"/>
      <c r="U402" s="134"/>
      <c r="V402" s="134"/>
      <c r="W402" s="134"/>
      <c r="X402" s="134"/>
      <c r="Y402" s="134"/>
    </row>
    <row r="403" spans="1:25" ht="11.25" customHeight="1" x14ac:dyDescent="0.2">
      <c r="A403" s="328"/>
      <c r="B403" s="156"/>
      <c r="C403" s="156"/>
      <c r="D403" s="156"/>
      <c r="E403" s="156"/>
      <c r="F403" s="156"/>
      <c r="G403" s="156"/>
      <c r="H403" s="156"/>
      <c r="I403" s="156"/>
      <c r="J403" s="156"/>
      <c r="K403" s="156"/>
      <c r="L403" s="156"/>
      <c r="M403" s="156"/>
      <c r="N403" s="156"/>
      <c r="O403" s="156"/>
      <c r="P403" s="156"/>
      <c r="Q403" s="156"/>
      <c r="R403" s="156"/>
      <c r="S403" s="156"/>
      <c r="T403" s="156"/>
      <c r="U403" s="134"/>
      <c r="V403" s="134"/>
      <c r="W403" s="134"/>
      <c r="X403" s="134"/>
      <c r="Y403" s="134"/>
    </row>
    <row r="404" spans="1:25" ht="11.25" customHeight="1" x14ac:dyDescent="0.2">
      <c r="A404" s="328" t="s">
        <v>338</v>
      </c>
      <c r="B404" s="155" t="s">
        <v>698</v>
      </c>
      <c r="C404" s="156"/>
      <c r="D404" s="156"/>
      <c r="E404" s="156"/>
      <c r="F404" s="156"/>
      <c r="G404" s="156"/>
      <c r="H404" s="156"/>
      <c r="I404" s="156"/>
      <c r="J404" s="156"/>
      <c r="K404" s="156"/>
      <c r="L404" s="156"/>
      <c r="M404" s="156"/>
      <c r="N404" s="156"/>
      <c r="O404" s="156"/>
      <c r="P404" s="156"/>
      <c r="Q404" s="156"/>
      <c r="R404" s="156"/>
      <c r="S404" s="156"/>
      <c r="T404" s="156"/>
      <c r="U404" s="134"/>
      <c r="V404" s="134"/>
      <c r="W404" s="134"/>
      <c r="X404" s="134"/>
      <c r="Y404" s="134"/>
    </row>
    <row r="405" spans="1:25" ht="11.25" customHeight="1" x14ac:dyDescent="0.2">
      <c r="A405" s="328"/>
      <c r="B405" s="156"/>
      <c r="C405" s="156"/>
      <c r="D405" s="156"/>
      <c r="E405" s="156"/>
      <c r="F405" s="156"/>
      <c r="G405" s="156"/>
      <c r="H405" s="156"/>
      <c r="I405" s="156"/>
      <c r="J405" s="156"/>
      <c r="K405" s="156"/>
      <c r="L405" s="156"/>
      <c r="M405" s="156"/>
      <c r="N405" s="156"/>
      <c r="O405" s="156"/>
      <c r="P405" s="156"/>
      <c r="Q405" s="156"/>
      <c r="R405" s="156"/>
      <c r="S405" s="156"/>
      <c r="T405" s="156"/>
      <c r="U405" s="134"/>
      <c r="V405" s="134"/>
      <c r="W405" s="134"/>
      <c r="X405" s="134"/>
      <c r="Y405" s="134"/>
    </row>
    <row r="406" spans="1:25" ht="11.25" customHeight="1" x14ac:dyDescent="0.2">
      <c r="A406" s="328"/>
      <c r="B406" s="156"/>
      <c r="C406" s="156"/>
      <c r="D406" s="156"/>
      <c r="E406" s="156"/>
      <c r="F406" s="156"/>
      <c r="G406" s="156"/>
      <c r="H406" s="156"/>
      <c r="I406" s="156"/>
      <c r="J406" s="156"/>
      <c r="K406" s="156"/>
      <c r="L406" s="156"/>
      <c r="M406" s="156"/>
      <c r="N406" s="156"/>
      <c r="O406" s="156"/>
      <c r="P406" s="156"/>
      <c r="Q406" s="156"/>
      <c r="R406" s="156"/>
      <c r="S406" s="156"/>
      <c r="T406" s="156"/>
      <c r="U406" s="134"/>
      <c r="V406" s="134"/>
      <c r="W406" s="134"/>
      <c r="X406" s="134"/>
      <c r="Y406" s="134"/>
    </row>
    <row r="407" spans="1:25" ht="11.25" customHeight="1" x14ac:dyDescent="0.2">
      <c r="A407" s="328" t="s">
        <v>339</v>
      </c>
      <c r="B407" s="155" t="s">
        <v>681</v>
      </c>
      <c r="C407" s="156"/>
      <c r="D407" s="156"/>
      <c r="E407" s="156"/>
      <c r="F407" s="156"/>
      <c r="G407" s="156"/>
      <c r="H407" s="156"/>
      <c r="I407" s="156"/>
      <c r="J407" s="156"/>
      <c r="K407" s="156"/>
      <c r="L407" s="156"/>
      <c r="M407" s="156"/>
      <c r="N407" s="156"/>
      <c r="O407" s="156"/>
      <c r="P407" s="156"/>
      <c r="Q407" s="156"/>
      <c r="R407" s="156"/>
      <c r="S407" s="156"/>
      <c r="T407" s="156"/>
      <c r="U407" s="134"/>
      <c r="V407" s="134"/>
      <c r="W407" s="134"/>
      <c r="X407" s="134"/>
      <c r="Y407" s="134"/>
    </row>
    <row r="408" spans="1:25" ht="11.25" customHeight="1" x14ac:dyDescent="0.2">
      <c r="A408" s="328"/>
      <c r="B408" s="156"/>
      <c r="C408" s="156"/>
      <c r="D408" s="156"/>
      <c r="E408" s="156"/>
      <c r="F408" s="156"/>
      <c r="G408" s="156"/>
      <c r="H408" s="156"/>
      <c r="I408" s="156"/>
      <c r="J408" s="156"/>
      <c r="K408" s="156"/>
      <c r="L408" s="156"/>
      <c r="M408" s="156"/>
      <c r="N408" s="156"/>
      <c r="O408" s="156"/>
      <c r="P408" s="156"/>
      <c r="Q408" s="156"/>
      <c r="R408" s="156"/>
      <c r="S408" s="156"/>
      <c r="T408" s="156"/>
      <c r="U408" s="134"/>
      <c r="V408" s="134"/>
      <c r="W408" s="134"/>
      <c r="X408" s="134"/>
      <c r="Y408" s="134"/>
    </row>
    <row r="409" spans="1:25" ht="11.25" customHeight="1" x14ac:dyDescent="0.2">
      <c r="A409" s="328"/>
      <c r="B409" s="156"/>
      <c r="C409" s="156"/>
      <c r="D409" s="156"/>
      <c r="E409" s="156"/>
      <c r="F409" s="156"/>
      <c r="G409" s="156"/>
      <c r="H409" s="156"/>
      <c r="I409" s="156"/>
      <c r="J409" s="156"/>
      <c r="K409" s="156"/>
      <c r="L409" s="156"/>
      <c r="M409" s="156"/>
      <c r="N409" s="156"/>
      <c r="O409" s="156"/>
      <c r="P409" s="156"/>
      <c r="Q409" s="156"/>
      <c r="R409" s="156"/>
      <c r="S409" s="156"/>
      <c r="T409" s="156"/>
      <c r="U409" s="134"/>
      <c r="V409" s="134"/>
      <c r="W409" s="134"/>
      <c r="X409" s="134"/>
      <c r="Y409" s="134"/>
    </row>
    <row r="410" spans="1:25" x14ac:dyDescent="0.2">
      <c r="A410" s="68"/>
      <c r="B410" s="69"/>
      <c r="C410" s="69"/>
      <c r="D410" s="69"/>
      <c r="E410" s="69"/>
      <c r="F410" s="69"/>
      <c r="G410" s="69"/>
      <c r="H410" s="69"/>
      <c r="I410" s="69"/>
      <c r="J410" s="69"/>
      <c r="K410" s="69"/>
      <c r="L410" s="69"/>
      <c r="M410" s="69"/>
      <c r="N410" s="69"/>
      <c r="O410" s="69"/>
      <c r="P410" s="69"/>
      <c r="Q410" s="69"/>
      <c r="R410" s="69"/>
      <c r="S410" s="69"/>
      <c r="T410" s="69"/>
      <c r="U410" s="134"/>
      <c r="V410" s="134"/>
      <c r="W410" s="134"/>
      <c r="X410" s="134"/>
      <c r="Y410" s="134"/>
    </row>
    <row r="411" spans="1:25" ht="12.75" customHeight="1" x14ac:dyDescent="0.2">
      <c r="A411" s="453" t="s">
        <v>160</v>
      </c>
      <c r="B411" s="455" t="s">
        <v>156</v>
      </c>
      <c r="C411" s="456"/>
      <c r="D411" s="456"/>
      <c r="E411" s="456"/>
      <c r="F411" s="456"/>
      <c r="G411" s="456"/>
      <c r="H411" s="456"/>
      <c r="I411" s="456"/>
      <c r="J411" s="456"/>
      <c r="K411" s="456"/>
      <c r="L411" s="456"/>
      <c r="M411" s="456"/>
      <c r="N411" s="456"/>
      <c r="O411" s="456"/>
      <c r="P411" s="456"/>
      <c r="Q411" s="456"/>
      <c r="R411" s="456"/>
      <c r="S411" s="456"/>
      <c r="T411" s="457"/>
      <c r="U411" s="67" t="s">
        <v>152</v>
      </c>
    </row>
    <row r="412" spans="1:25" x14ac:dyDescent="0.2">
      <c r="A412" s="454"/>
      <c r="B412" s="458"/>
      <c r="C412" s="459"/>
      <c r="D412" s="459"/>
      <c r="E412" s="459"/>
      <c r="F412" s="459"/>
      <c r="G412" s="459"/>
      <c r="H412" s="459"/>
      <c r="I412" s="459"/>
      <c r="J412" s="459"/>
      <c r="K412" s="459"/>
      <c r="L412" s="459"/>
      <c r="M412" s="459"/>
      <c r="N412" s="459"/>
      <c r="O412" s="459"/>
      <c r="P412" s="459"/>
      <c r="Q412" s="459"/>
      <c r="R412" s="459"/>
      <c r="S412" s="459"/>
      <c r="T412" s="460"/>
    </row>
    <row r="413" spans="1:25" ht="11.25" customHeight="1" x14ac:dyDescent="0.2">
      <c r="A413" s="328" t="s">
        <v>149</v>
      </c>
      <c r="B413" s="155" t="s">
        <v>341</v>
      </c>
      <c r="C413" s="156"/>
      <c r="D413" s="156"/>
      <c r="E413" s="156"/>
      <c r="F413" s="156"/>
      <c r="G413" s="156"/>
      <c r="H413" s="156"/>
      <c r="I413" s="156"/>
      <c r="J413" s="156"/>
      <c r="K413" s="156"/>
      <c r="L413" s="156"/>
      <c r="M413" s="156"/>
      <c r="N413" s="156"/>
      <c r="O413" s="156"/>
      <c r="P413" s="156"/>
      <c r="Q413" s="156"/>
      <c r="R413" s="156"/>
      <c r="S413" s="156"/>
      <c r="T413" s="156"/>
      <c r="U413" s="134" t="s">
        <v>215</v>
      </c>
      <c r="V413" s="134"/>
      <c r="W413" s="134"/>
      <c r="X413" s="134"/>
      <c r="Y413" s="134"/>
    </row>
    <row r="414" spans="1:25" ht="11.25" customHeight="1" x14ac:dyDescent="0.2">
      <c r="A414" s="328"/>
      <c r="B414" s="156"/>
      <c r="C414" s="156"/>
      <c r="D414" s="156"/>
      <c r="E414" s="156"/>
      <c r="F414" s="156"/>
      <c r="G414" s="156"/>
      <c r="H414" s="156"/>
      <c r="I414" s="156"/>
      <c r="J414" s="156"/>
      <c r="K414" s="156"/>
      <c r="L414" s="156"/>
      <c r="M414" s="156"/>
      <c r="N414" s="156"/>
      <c r="O414" s="156"/>
      <c r="P414" s="156"/>
      <c r="Q414" s="156"/>
      <c r="R414" s="156"/>
      <c r="S414" s="156"/>
      <c r="T414" s="156"/>
      <c r="U414" s="134"/>
      <c r="V414" s="134"/>
      <c r="W414" s="134"/>
      <c r="X414" s="134"/>
      <c r="Y414" s="134"/>
    </row>
    <row r="415" spans="1:25" ht="11.25" customHeight="1" x14ac:dyDescent="0.2">
      <c r="A415" s="328"/>
      <c r="B415" s="156"/>
      <c r="C415" s="156"/>
      <c r="D415" s="156"/>
      <c r="E415" s="156"/>
      <c r="F415" s="156"/>
      <c r="G415" s="156"/>
      <c r="H415" s="156"/>
      <c r="I415" s="156"/>
      <c r="J415" s="156"/>
      <c r="K415" s="156"/>
      <c r="L415" s="156"/>
      <c r="M415" s="156"/>
      <c r="N415" s="156"/>
      <c r="O415" s="156"/>
      <c r="P415" s="156"/>
      <c r="Q415" s="156"/>
      <c r="R415" s="156"/>
      <c r="S415" s="156"/>
      <c r="T415" s="156"/>
      <c r="U415" s="134"/>
      <c r="V415" s="134"/>
      <c r="W415" s="134"/>
      <c r="X415" s="134"/>
      <c r="Y415" s="134"/>
    </row>
    <row r="416" spans="1:25" ht="11.25" customHeight="1" x14ac:dyDescent="0.2">
      <c r="A416" s="328" t="s">
        <v>150</v>
      </c>
      <c r="B416" s="155" t="s">
        <v>699</v>
      </c>
      <c r="C416" s="156"/>
      <c r="D416" s="156"/>
      <c r="E416" s="156"/>
      <c r="F416" s="156"/>
      <c r="G416" s="156"/>
      <c r="H416" s="156"/>
      <c r="I416" s="156"/>
      <c r="J416" s="156"/>
      <c r="K416" s="156"/>
      <c r="L416" s="156"/>
      <c r="M416" s="156"/>
      <c r="N416" s="156"/>
      <c r="O416" s="156"/>
      <c r="P416" s="156"/>
      <c r="Q416" s="156"/>
      <c r="R416" s="156"/>
      <c r="S416" s="156"/>
      <c r="T416" s="156"/>
      <c r="U416" s="134"/>
      <c r="V416" s="134"/>
      <c r="W416" s="134"/>
      <c r="X416" s="134"/>
      <c r="Y416" s="134"/>
    </row>
    <row r="417" spans="1:25" ht="11.25" customHeight="1" x14ac:dyDescent="0.2">
      <c r="A417" s="328"/>
      <c r="B417" s="156"/>
      <c r="C417" s="156"/>
      <c r="D417" s="156"/>
      <c r="E417" s="156"/>
      <c r="F417" s="156"/>
      <c r="G417" s="156"/>
      <c r="H417" s="156"/>
      <c r="I417" s="156"/>
      <c r="J417" s="156"/>
      <c r="K417" s="156"/>
      <c r="L417" s="156"/>
      <c r="M417" s="156"/>
      <c r="N417" s="156"/>
      <c r="O417" s="156"/>
      <c r="P417" s="156"/>
      <c r="Q417" s="156"/>
      <c r="R417" s="156"/>
      <c r="S417" s="156"/>
      <c r="T417" s="156"/>
    </row>
    <row r="418" spans="1:25" ht="11.25" customHeight="1" x14ac:dyDescent="0.2">
      <c r="A418" s="328"/>
      <c r="B418" s="156"/>
      <c r="C418" s="156"/>
      <c r="D418" s="156"/>
      <c r="E418" s="156"/>
      <c r="F418" s="156"/>
      <c r="G418" s="156"/>
      <c r="H418" s="156"/>
      <c r="I418" s="156"/>
      <c r="J418" s="156"/>
      <c r="K418" s="156"/>
      <c r="L418" s="156"/>
      <c r="M418" s="156"/>
      <c r="N418" s="156"/>
      <c r="O418" s="156"/>
      <c r="P418" s="156"/>
      <c r="Q418" s="156"/>
      <c r="R418" s="156"/>
      <c r="S418" s="156"/>
      <c r="T418" s="156"/>
    </row>
    <row r="419" spans="1:25" x14ac:dyDescent="0.2">
      <c r="A419" s="68"/>
      <c r="B419" s="69"/>
      <c r="C419" s="69"/>
      <c r="D419" s="69"/>
      <c r="E419" s="69"/>
      <c r="F419" s="69"/>
      <c r="G419" s="69"/>
      <c r="H419" s="69"/>
      <c r="I419" s="69"/>
      <c r="J419" s="69"/>
      <c r="K419" s="69"/>
      <c r="L419" s="69"/>
      <c r="M419" s="69"/>
      <c r="N419" s="69"/>
      <c r="O419" s="69"/>
      <c r="P419" s="69"/>
      <c r="Q419" s="69"/>
      <c r="R419" s="69"/>
      <c r="S419" s="69"/>
      <c r="T419" s="69"/>
    </row>
    <row r="420" spans="1:25" x14ac:dyDescent="0.2">
      <c r="A420" s="68"/>
      <c r="B420" s="69"/>
      <c r="C420" s="69"/>
      <c r="D420" s="69"/>
      <c r="E420" s="69"/>
      <c r="F420" s="69"/>
      <c r="G420" s="69"/>
      <c r="H420" s="69"/>
      <c r="I420" s="69"/>
      <c r="J420" s="69"/>
      <c r="K420" s="69"/>
      <c r="L420" s="69"/>
      <c r="M420" s="69"/>
      <c r="N420" s="69"/>
      <c r="O420" s="69"/>
      <c r="P420" s="69"/>
      <c r="Q420" s="69"/>
      <c r="R420" s="69"/>
      <c r="S420" s="69"/>
      <c r="T420" s="69"/>
    </row>
    <row r="421" spans="1:25" x14ac:dyDescent="0.2">
      <c r="A421" s="256" t="s">
        <v>172</v>
      </c>
      <c r="B421" s="256"/>
      <c r="C421" s="256"/>
      <c r="D421" s="256"/>
      <c r="E421" s="256"/>
      <c r="F421" s="256"/>
      <c r="G421" s="256"/>
      <c r="H421" s="256"/>
      <c r="I421" s="256"/>
      <c r="J421" s="256"/>
      <c r="K421" s="256"/>
      <c r="L421" s="256"/>
      <c r="M421" s="256"/>
      <c r="N421" s="256"/>
      <c r="O421" s="256"/>
      <c r="P421" s="256"/>
      <c r="Q421" s="256"/>
      <c r="R421" s="256"/>
      <c r="S421" s="256"/>
      <c r="T421" s="256"/>
      <c r="U421" s="135" t="s">
        <v>157</v>
      </c>
      <c r="V421" s="135"/>
      <c r="W421" s="135"/>
      <c r="X421" s="135"/>
      <c r="Y421" s="135"/>
    </row>
    <row r="422" spans="1:25" x14ac:dyDescent="0.2">
      <c r="A422" s="256"/>
      <c r="B422" s="256"/>
      <c r="C422" s="256"/>
      <c r="D422" s="256"/>
      <c r="E422" s="256"/>
      <c r="F422" s="256"/>
      <c r="G422" s="256"/>
      <c r="H422" s="256"/>
      <c r="I422" s="256"/>
      <c r="J422" s="256"/>
      <c r="K422" s="256"/>
      <c r="L422" s="256"/>
      <c r="M422" s="256"/>
      <c r="N422" s="256"/>
      <c r="O422" s="256"/>
      <c r="P422" s="256"/>
      <c r="Q422" s="256"/>
      <c r="R422" s="256"/>
      <c r="S422" s="256"/>
      <c r="T422" s="256"/>
      <c r="U422" s="135"/>
      <c r="V422" s="135"/>
      <c r="W422" s="135"/>
      <c r="X422" s="135"/>
      <c r="Y422" s="135"/>
    </row>
    <row r="423" spans="1:25" ht="12.75" customHeight="1" x14ac:dyDescent="0.2">
      <c r="A423" s="158" t="s">
        <v>170</v>
      </c>
      <c r="B423" s="158"/>
      <c r="C423" s="158"/>
      <c r="D423" s="158"/>
      <c r="E423" s="158"/>
      <c r="F423" s="158"/>
      <c r="G423" s="158"/>
      <c r="H423" s="158"/>
      <c r="I423" s="158"/>
      <c r="J423" s="158"/>
      <c r="K423" s="158"/>
      <c r="L423" s="158"/>
      <c r="M423" s="158"/>
      <c r="N423" s="158"/>
      <c r="O423" s="158"/>
      <c r="P423" s="158"/>
      <c r="Q423" s="158"/>
      <c r="R423" s="158"/>
      <c r="S423" s="158"/>
      <c r="T423" s="158"/>
      <c r="U423" s="135"/>
      <c r="V423" s="135"/>
      <c r="W423" s="135"/>
      <c r="X423" s="135"/>
      <c r="Y423" s="135"/>
    </row>
    <row r="424" spans="1:25" x14ac:dyDescent="0.2">
      <c r="A424" s="158"/>
      <c r="B424" s="158"/>
      <c r="C424" s="158"/>
      <c r="D424" s="158"/>
      <c r="E424" s="158"/>
      <c r="F424" s="158"/>
      <c r="G424" s="158"/>
      <c r="H424" s="158"/>
      <c r="I424" s="158"/>
      <c r="J424" s="158"/>
      <c r="K424" s="158"/>
      <c r="L424" s="158"/>
      <c r="M424" s="158"/>
      <c r="N424" s="158"/>
      <c r="O424" s="158"/>
      <c r="P424" s="158"/>
      <c r="Q424" s="158"/>
      <c r="R424" s="158"/>
      <c r="S424" s="158"/>
      <c r="T424" s="158"/>
    </row>
    <row r="425" spans="1:25" ht="12.75" customHeight="1" x14ac:dyDescent="0.2">
      <c r="A425" s="455" t="s">
        <v>191</v>
      </c>
      <c r="B425" s="456"/>
      <c r="C425" s="456"/>
      <c r="D425" s="456"/>
      <c r="E425" s="456"/>
      <c r="F425" s="456"/>
      <c r="G425" s="456"/>
      <c r="H425" s="456"/>
      <c r="I425" s="456"/>
      <c r="J425" s="456"/>
      <c r="K425" s="456"/>
      <c r="L425" s="456"/>
      <c r="M425" s="456"/>
      <c r="N425" s="456"/>
      <c r="O425" s="456"/>
      <c r="P425" s="456"/>
      <c r="Q425" s="456"/>
      <c r="R425" s="456"/>
      <c r="S425" s="456"/>
      <c r="T425" s="457"/>
    </row>
    <row r="426" spans="1:25" x14ac:dyDescent="0.2">
      <c r="A426" s="458"/>
      <c r="B426" s="459"/>
      <c r="C426" s="459"/>
      <c r="D426" s="459"/>
      <c r="E426" s="459"/>
      <c r="F426" s="459"/>
      <c r="G426" s="459"/>
      <c r="H426" s="459"/>
      <c r="I426" s="459"/>
      <c r="J426" s="459"/>
      <c r="K426" s="459"/>
      <c r="L426" s="459"/>
      <c r="M426" s="459"/>
      <c r="N426" s="459"/>
      <c r="O426" s="459"/>
      <c r="P426" s="459"/>
      <c r="Q426" s="459"/>
      <c r="R426" s="459"/>
      <c r="S426" s="459"/>
      <c r="T426" s="460"/>
    </row>
    <row r="427" spans="1:25" ht="12.75" customHeight="1" x14ac:dyDescent="0.2">
      <c r="A427" s="328" t="s">
        <v>160</v>
      </c>
      <c r="B427" s="452" t="s">
        <v>161</v>
      </c>
      <c r="C427" s="452"/>
      <c r="D427" s="452"/>
      <c r="E427" s="452"/>
      <c r="F427" s="452"/>
      <c r="G427" s="452"/>
      <c r="H427" s="452" t="s">
        <v>176</v>
      </c>
      <c r="I427" s="452"/>
      <c r="J427" s="452"/>
      <c r="K427" s="452"/>
      <c r="L427" s="452"/>
      <c r="M427" s="452"/>
      <c r="N427" s="452"/>
      <c r="O427" s="452" t="s">
        <v>177</v>
      </c>
      <c r="P427" s="452"/>
      <c r="Q427" s="452"/>
      <c r="R427" s="452"/>
      <c r="S427" s="452"/>
      <c r="T427" s="452"/>
      <c r="U427" s="135" t="s">
        <v>178</v>
      </c>
      <c r="V427" s="135"/>
      <c r="W427" s="135"/>
      <c r="X427" s="135"/>
      <c r="Y427" s="135"/>
    </row>
    <row r="428" spans="1:25" ht="12.75" customHeight="1" x14ac:dyDescent="0.2">
      <c r="A428" s="328"/>
      <c r="B428" s="452"/>
      <c r="C428" s="452"/>
      <c r="D428" s="452"/>
      <c r="E428" s="452"/>
      <c r="F428" s="452"/>
      <c r="G428" s="452"/>
      <c r="H428" s="452"/>
      <c r="I428" s="452"/>
      <c r="J428" s="452"/>
      <c r="K428" s="452"/>
      <c r="L428" s="452"/>
      <c r="M428" s="452"/>
      <c r="N428" s="452"/>
      <c r="O428" s="452"/>
      <c r="P428" s="452"/>
      <c r="Q428" s="452"/>
      <c r="R428" s="452"/>
      <c r="S428" s="452"/>
      <c r="T428" s="452"/>
      <c r="U428" s="135"/>
      <c r="V428" s="135"/>
      <c r="W428" s="135"/>
      <c r="X428" s="135"/>
      <c r="Y428" s="135"/>
    </row>
    <row r="429" spans="1:25" ht="56.25" customHeight="1" x14ac:dyDescent="0.2">
      <c r="A429" s="499" t="s">
        <v>344</v>
      </c>
      <c r="B429" s="121"/>
      <c r="C429" s="121"/>
      <c r="D429" s="121"/>
      <c r="E429" s="121"/>
      <c r="F429" s="121"/>
      <c r="G429" s="121"/>
      <c r="H429" s="121"/>
      <c r="I429" s="121"/>
      <c r="J429" s="121"/>
      <c r="K429" s="121"/>
      <c r="L429" s="121"/>
      <c r="M429" s="121"/>
      <c r="N429" s="121"/>
      <c r="O429" s="121" t="s">
        <v>357</v>
      </c>
      <c r="P429" s="121"/>
      <c r="Q429" s="121"/>
      <c r="R429" s="121"/>
      <c r="S429" s="121"/>
      <c r="T429" s="121"/>
    </row>
    <row r="430" spans="1:25" ht="84.75" customHeight="1" x14ac:dyDescent="0.2">
      <c r="A430" s="499" t="s">
        <v>344</v>
      </c>
      <c r="B430" s="121"/>
      <c r="C430" s="121"/>
      <c r="D430" s="121"/>
      <c r="E430" s="121"/>
      <c r="F430" s="121"/>
      <c r="G430" s="121"/>
      <c r="H430" s="121"/>
      <c r="I430" s="121"/>
      <c r="J430" s="121"/>
      <c r="K430" s="121"/>
      <c r="L430" s="121"/>
      <c r="M430" s="121"/>
      <c r="N430" s="121"/>
      <c r="O430" s="121" t="s">
        <v>358</v>
      </c>
      <c r="P430" s="121"/>
      <c r="Q430" s="121"/>
      <c r="R430" s="121"/>
      <c r="S430" s="121"/>
      <c r="T430" s="121"/>
      <c r="U430" s="134"/>
      <c r="V430" s="134"/>
      <c r="W430" s="134"/>
      <c r="X430" s="134"/>
      <c r="Y430" s="134"/>
    </row>
    <row r="431" spans="1:25" ht="84.75" customHeight="1" x14ac:dyDescent="0.2">
      <c r="A431" s="499" t="s">
        <v>344</v>
      </c>
      <c r="B431" s="121"/>
      <c r="C431" s="121"/>
      <c r="D431" s="121"/>
      <c r="E431" s="121"/>
      <c r="F431" s="121"/>
      <c r="G431" s="121"/>
      <c r="H431" s="121"/>
      <c r="I431" s="121"/>
      <c r="J431" s="121"/>
      <c r="K431" s="121"/>
      <c r="L431" s="121"/>
      <c r="M431" s="121"/>
      <c r="N431" s="121"/>
      <c r="O431" s="121" t="s">
        <v>361</v>
      </c>
      <c r="P431" s="121"/>
      <c r="Q431" s="121"/>
      <c r="R431" s="121"/>
      <c r="S431" s="121"/>
      <c r="T431" s="121"/>
      <c r="U431" s="134"/>
      <c r="V431" s="134"/>
      <c r="W431" s="134"/>
      <c r="X431" s="134"/>
      <c r="Y431" s="134"/>
    </row>
    <row r="432" spans="1:25" ht="84.75" customHeight="1" x14ac:dyDescent="0.2">
      <c r="A432" s="499" t="s">
        <v>345</v>
      </c>
      <c r="B432" s="121" t="s">
        <v>359</v>
      </c>
      <c r="C432" s="121"/>
      <c r="D432" s="121"/>
      <c r="E432" s="121"/>
      <c r="F432" s="121"/>
      <c r="G432" s="121"/>
      <c r="H432" s="121" t="s">
        <v>360</v>
      </c>
      <c r="I432" s="121"/>
      <c r="J432" s="121"/>
      <c r="K432" s="121"/>
      <c r="L432" s="121"/>
      <c r="M432" s="121"/>
      <c r="N432" s="121"/>
      <c r="O432" s="121" t="s">
        <v>362</v>
      </c>
      <c r="P432" s="121"/>
      <c r="Q432" s="121"/>
      <c r="R432" s="121"/>
      <c r="S432" s="121"/>
      <c r="T432" s="121"/>
    </row>
    <row r="433" spans="1:25" ht="67.5" customHeight="1" x14ac:dyDescent="0.2">
      <c r="A433" s="499" t="s">
        <v>345</v>
      </c>
      <c r="B433" s="121" t="s">
        <v>363</v>
      </c>
      <c r="C433" s="121"/>
      <c r="D433" s="121"/>
      <c r="E433" s="121"/>
      <c r="F433" s="121"/>
      <c r="G433" s="121"/>
      <c r="H433" s="121" t="s">
        <v>364</v>
      </c>
      <c r="I433" s="121"/>
      <c r="J433" s="121"/>
      <c r="K433" s="121"/>
      <c r="L433" s="121"/>
      <c r="M433" s="121"/>
      <c r="N433" s="121"/>
      <c r="O433" s="121" t="s">
        <v>365</v>
      </c>
      <c r="P433" s="121"/>
      <c r="Q433" s="121"/>
      <c r="R433" s="121"/>
      <c r="S433" s="121"/>
      <c r="T433" s="121"/>
      <c r="U433" s="475" t="s">
        <v>154</v>
      </c>
      <c r="V433" s="475"/>
      <c r="W433" s="475"/>
      <c r="X433" s="475"/>
    </row>
    <row r="434" spans="1:25" ht="84.75" customHeight="1" x14ac:dyDescent="0.2">
      <c r="A434" s="498" t="s">
        <v>345</v>
      </c>
      <c r="B434" s="109" t="s">
        <v>366</v>
      </c>
      <c r="C434" s="110"/>
      <c r="D434" s="110"/>
      <c r="E434" s="110"/>
      <c r="F434" s="110"/>
      <c r="G434" s="111"/>
      <c r="H434" s="109" t="s">
        <v>367</v>
      </c>
      <c r="I434" s="110"/>
      <c r="J434" s="110"/>
      <c r="K434" s="110"/>
      <c r="L434" s="110"/>
      <c r="M434" s="110"/>
      <c r="N434" s="111"/>
      <c r="O434" s="109" t="s">
        <v>368</v>
      </c>
      <c r="P434" s="110"/>
      <c r="Q434" s="110"/>
      <c r="R434" s="110"/>
      <c r="S434" s="110"/>
      <c r="T434" s="111"/>
      <c r="U434" s="476"/>
      <c r="V434" s="476"/>
      <c r="W434" s="476"/>
      <c r="X434" s="476"/>
      <c r="Y434" s="476"/>
    </row>
    <row r="435" spans="1:25" ht="57.75" customHeight="1" x14ac:dyDescent="0.2">
      <c r="A435" s="498" t="s">
        <v>345</v>
      </c>
      <c r="B435" s="109" t="s">
        <v>369</v>
      </c>
      <c r="C435" s="110"/>
      <c r="D435" s="110"/>
      <c r="E435" s="110"/>
      <c r="F435" s="110"/>
      <c r="G435" s="111"/>
      <c r="H435" s="109" t="s">
        <v>370</v>
      </c>
      <c r="I435" s="110"/>
      <c r="J435" s="110"/>
      <c r="K435" s="110"/>
      <c r="L435" s="110"/>
      <c r="M435" s="110"/>
      <c r="N435" s="111"/>
      <c r="O435" s="109"/>
      <c r="P435" s="110"/>
      <c r="Q435" s="110"/>
      <c r="R435" s="110"/>
      <c r="S435" s="110"/>
      <c r="T435" s="111"/>
      <c r="U435" s="476"/>
      <c r="V435" s="476"/>
      <c r="W435" s="476"/>
      <c r="X435" s="476"/>
      <c r="Y435" s="476"/>
    </row>
    <row r="436" spans="1:25" ht="68.25" customHeight="1" x14ac:dyDescent="0.2">
      <c r="A436" s="498" t="s">
        <v>345</v>
      </c>
      <c r="B436" s="489"/>
      <c r="C436" s="490"/>
      <c r="D436" s="490"/>
      <c r="E436" s="490"/>
      <c r="F436" s="490"/>
      <c r="G436" s="491"/>
      <c r="H436" s="489"/>
      <c r="I436" s="490"/>
      <c r="J436" s="490"/>
      <c r="K436" s="490"/>
      <c r="L436" s="490"/>
      <c r="M436" s="490"/>
      <c r="N436" s="491"/>
      <c r="O436" s="109" t="s">
        <v>371</v>
      </c>
      <c r="P436" s="110"/>
      <c r="Q436" s="110"/>
      <c r="R436" s="110"/>
      <c r="S436" s="110"/>
      <c r="T436" s="111"/>
    </row>
    <row r="437" spans="1:25" ht="71.25" customHeight="1" x14ac:dyDescent="0.2">
      <c r="A437" s="498" t="s">
        <v>345</v>
      </c>
      <c r="B437" s="109"/>
      <c r="C437" s="110"/>
      <c r="D437" s="110"/>
      <c r="E437" s="110"/>
      <c r="F437" s="110"/>
      <c r="G437" s="111"/>
      <c r="H437" s="109"/>
      <c r="I437" s="110"/>
      <c r="J437" s="110"/>
      <c r="K437" s="110"/>
      <c r="L437" s="110"/>
      <c r="M437" s="110"/>
      <c r="N437" s="111"/>
      <c r="O437" s="109" t="s">
        <v>372</v>
      </c>
      <c r="P437" s="110"/>
      <c r="Q437" s="110"/>
      <c r="R437" s="110"/>
      <c r="S437" s="110"/>
      <c r="T437" s="111"/>
      <c r="U437" s="134"/>
      <c r="V437" s="134"/>
      <c r="W437" s="134"/>
      <c r="X437" s="134"/>
      <c r="Y437" s="134"/>
    </row>
    <row r="438" spans="1:25" ht="82.5" customHeight="1" x14ac:dyDescent="0.2">
      <c r="A438" s="499" t="s">
        <v>345</v>
      </c>
      <c r="B438" s="121"/>
      <c r="C438" s="121"/>
      <c r="D438" s="121"/>
      <c r="E438" s="121"/>
      <c r="F438" s="121"/>
      <c r="G438" s="121"/>
      <c r="H438" s="121"/>
      <c r="I438" s="121"/>
      <c r="J438" s="121"/>
      <c r="K438" s="121"/>
      <c r="L438" s="121"/>
      <c r="M438" s="121"/>
      <c r="N438" s="121"/>
      <c r="O438" s="121" t="s">
        <v>373</v>
      </c>
      <c r="P438" s="121"/>
      <c r="Q438" s="121"/>
      <c r="R438" s="121"/>
      <c r="S438" s="121"/>
      <c r="T438" s="121"/>
    </row>
    <row r="439" spans="1:25" ht="80.25" customHeight="1" x14ac:dyDescent="0.2">
      <c r="A439" s="499" t="s">
        <v>342</v>
      </c>
      <c r="B439" s="121" t="s">
        <v>374</v>
      </c>
      <c r="C439" s="121"/>
      <c r="D439" s="121"/>
      <c r="E439" s="121"/>
      <c r="F439" s="121"/>
      <c r="G439" s="121"/>
      <c r="H439" s="121" t="s">
        <v>375</v>
      </c>
      <c r="I439" s="121"/>
      <c r="J439" s="121"/>
      <c r="K439" s="121"/>
      <c r="L439" s="121"/>
      <c r="M439" s="121"/>
      <c r="N439" s="121"/>
      <c r="O439" s="121" t="s">
        <v>376</v>
      </c>
      <c r="P439" s="121"/>
      <c r="Q439" s="121"/>
      <c r="R439" s="121"/>
      <c r="S439" s="121"/>
      <c r="T439" s="121"/>
    </row>
    <row r="440" spans="1:25" ht="79.5" customHeight="1" x14ac:dyDescent="0.2">
      <c r="A440" s="498" t="s">
        <v>342</v>
      </c>
      <c r="B440" s="109" t="s">
        <v>377</v>
      </c>
      <c r="C440" s="110"/>
      <c r="D440" s="110"/>
      <c r="E440" s="110"/>
      <c r="F440" s="110"/>
      <c r="G440" s="111"/>
      <c r="H440" s="109" t="s">
        <v>378</v>
      </c>
      <c r="I440" s="110"/>
      <c r="J440" s="110"/>
      <c r="K440" s="110"/>
      <c r="L440" s="110"/>
      <c r="M440" s="110"/>
      <c r="N440" s="111"/>
      <c r="O440" s="109" t="s">
        <v>379</v>
      </c>
      <c r="P440" s="110"/>
      <c r="Q440" s="110"/>
      <c r="R440" s="110"/>
      <c r="S440" s="110"/>
      <c r="T440" s="111"/>
    </row>
    <row r="441" spans="1:25" ht="81.75" customHeight="1" x14ac:dyDescent="0.2">
      <c r="A441" s="498" t="s">
        <v>342</v>
      </c>
      <c r="B441" s="109" t="s">
        <v>380</v>
      </c>
      <c r="C441" s="110"/>
      <c r="D441" s="110"/>
      <c r="E441" s="110"/>
      <c r="F441" s="110"/>
      <c r="G441" s="111"/>
      <c r="H441" s="109" t="s">
        <v>381</v>
      </c>
      <c r="I441" s="110"/>
      <c r="J441" s="110"/>
      <c r="K441" s="110"/>
      <c r="L441" s="110"/>
      <c r="M441" s="110"/>
      <c r="N441" s="111"/>
      <c r="O441" s="109" t="s">
        <v>382</v>
      </c>
      <c r="P441" s="110"/>
      <c r="Q441" s="110"/>
      <c r="R441" s="110"/>
      <c r="S441" s="110"/>
      <c r="T441" s="111"/>
    </row>
    <row r="442" spans="1:25" ht="68.25" customHeight="1" x14ac:dyDescent="0.2">
      <c r="A442" s="498" t="s">
        <v>342</v>
      </c>
      <c r="B442" s="109" t="s">
        <v>383</v>
      </c>
      <c r="C442" s="110"/>
      <c r="D442" s="110"/>
      <c r="E442" s="110"/>
      <c r="F442" s="110"/>
      <c r="G442" s="111"/>
      <c r="H442" s="109" t="s">
        <v>384</v>
      </c>
      <c r="I442" s="110"/>
      <c r="J442" s="110"/>
      <c r="K442" s="110"/>
      <c r="L442" s="110"/>
      <c r="M442" s="110"/>
      <c r="N442" s="111"/>
      <c r="O442" s="109" t="s">
        <v>385</v>
      </c>
      <c r="P442" s="110"/>
      <c r="Q442" s="110"/>
      <c r="R442" s="110"/>
      <c r="S442" s="110"/>
      <c r="T442" s="111"/>
    </row>
    <row r="443" spans="1:25" ht="80.25" customHeight="1" x14ac:dyDescent="0.2">
      <c r="A443" s="499" t="s">
        <v>342</v>
      </c>
      <c r="B443" s="121" t="s">
        <v>386</v>
      </c>
      <c r="C443" s="121"/>
      <c r="D443" s="121"/>
      <c r="E443" s="121"/>
      <c r="F443" s="121"/>
      <c r="G443" s="121"/>
      <c r="H443" s="121" t="s">
        <v>387</v>
      </c>
      <c r="I443" s="121"/>
      <c r="J443" s="121"/>
      <c r="K443" s="121"/>
      <c r="L443" s="121"/>
      <c r="M443" s="121"/>
      <c r="N443" s="121"/>
      <c r="O443" s="121" t="s">
        <v>388</v>
      </c>
      <c r="P443" s="121"/>
      <c r="Q443" s="121"/>
      <c r="R443" s="121"/>
      <c r="S443" s="121"/>
      <c r="T443" s="121"/>
    </row>
    <row r="444" spans="1:25" ht="84.75" customHeight="1" x14ac:dyDescent="0.2">
      <c r="A444" s="499" t="s">
        <v>342</v>
      </c>
      <c r="B444" s="121" t="s">
        <v>389</v>
      </c>
      <c r="C444" s="121"/>
      <c r="D444" s="121"/>
      <c r="E444" s="121"/>
      <c r="F444" s="121"/>
      <c r="G444" s="121"/>
      <c r="H444" s="121"/>
      <c r="I444" s="121"/>
      <c r="J444" s="121"/>
      <c r="K444" s="121"/>
      <c r="L444" s="121"/>
      <c r="M444" s="121"/>
      <c r="N444" s="121"/>
      <c r="O444" s="121" t="s">
        <v>390</v>
      </c>
      <c r="P444" s="121"/>
      <c r="Q444" s="121"/>
      <c r="R444" s="121"/>
      <c r="S444" s="121"/>
      <c r="T444" s="121"/>
    </row>
    <row r="445" spans="1:25" ht="98.25" customHeight="1" x14ac:dyDescent="0.2">
      <c r="A445" s="499" t="s">
        <v>342</v>
      </c>
      <c r="B445" s="121" t="s">
        <v>391</v>
      </c>
      <c r="C445" s="121"/>
      <c r="D445" s="121"/>
      <c r="E445" s="121"/>
      <c r="F445" s="121"/>
      <c r="G445" s="121"/>
      <c r="H445" s="121"/>
      <c r="I445" s="121"/>
      <c r="J445" s="121"/>
      <c r="K445" s="121"/>
      <c r="L445" s="121"/>
      <c r="M445" s="121"/>
      <c r="N445" s="121"/>
      <c r="O445" s="121" t="s">
        <v>392</v>
      </c>
      <c r="P445" s="121"/>
      <c r="Q445" s="121"/>
      <c r="R445" s="121"/>
      <c r="S445" s="121"/>
      <c r="T445" s="121"/>
    </row>
    <row r="446" spans="1:25" ht="84.75" customHeight="1" x14ac:dyDescent="0.2">
      <c r="A446" s="499" t="s">
        <v>342</v>
      </c>
      <c r="B446" s="121" t="s">
        <v>393</v>
      </c>
      <c r="C446" s="121"/>
      <c r="D446" s="121"/>
      <c r="E446" s="121"/>
      <c r="F446" s="121"/>
      <c r="G446" s="121"/>
      <c r="H446" s="121"/>
      <c r="I446" s="121"/>
      <c r="J446" s="121"/>
      <c r="K446" s="121"/>
      <c r="L446" s="121"/>
      <c r="M446" s="121"/>
      <c r="N446" s="121"/>
      <c r="O446" s="121" t="s">
        <v>394</v>
      </c>
      <c r="P446" s="121"/>
      <c r="Q446" s="121"/>
      <c r="R446" s="121"/>
      <c r="S446" s="121"/>
      <c r="T446" s="121"/>
    </row>
    <row r="447" spans="1:25" ht="84.75" customHeight="1" x14ac:dyDescent="0.2">
      <c r="A447" s="499" t="s">
        <v>342</v>
      </c>
      <c r="B447" s="121" t="s">
        <v>395</v>
      </c>
      <c r="C447" s="121"/>
      <c r="D447" s="121"/>
      <c r="E447" s="121"/>
      <c r="F447" s="121"/>
      <c r="G447" s="121"/>
      <c r="H447" s="121"/>
      <c r="I447" s="121"/>
      <c r="J447" s="121"/>
      <c r="K447" s="121"/>
      <c r="L447" s="121"/>
      <c r="M447" s="121"/>
      <c r="N447" s="121"/>
      <c r="O447" s="121" t="s">
        <v>396</v>
      </c>
      <c r="P447" s="121"/>
      <c r="Q447" s="121"/>
      <c r="R447" s="121"/>
      <c r="S447" s="121"/>
      <c r="T447" s="121"/>
    </row>
    <row r="448" spans="1:25" ht="84.75" customHeight="1" x14ac:dyDescent="0.2">
      <c r="A448" s="499" t="s">
        <v>342</v>
      </c>
      <c r="B448" s="109" t="s">
        <v>397</v>
      </c>
      <c r="C448" s="110"/>
      <c r="D448" s="110"/>
      <c r="E448" s="110"/>
      <c r="F448" s="110"/>
      <c r="G448" s="111"/>
      <c r="H448" s="121"/>
      <c r="I448" s="121"/>
      <c r="J448" s="121"/>
      <c r="K448" s="121"/>
      <c r="L448" s="121"/>
      <c r="M448" s="121"/>
      <c r="N448" s="121"/>
      <c r="O448" s="109"/>
      <c r="P448" s="110"/>
      <c r="Q448" s="110"/>
      <c r="R448" s="110"/>
      <c r="S448" s="110"/>
      <c r="T448" s="111"/>
    </row>
    <row r="449" spans="1:20" ht="84.75" customHeight="1" x14ac:dyDescent="0.2">
      <c r="A449" s="499" t="s">
        <v>342</v>
      </c>
      <c r="B449" s="109" t="s">
        <v>398</v>
      </c>
      <c r="C449" s="110"/>
      <c r="D449" s="110"/>
      <c r="E449" s="110"/>
      <c r="F449" s="110"/>
      <c r="G449" s="111"/>
      <c r="H449" s="121"/>
      <c r="I449" s="121"/>
      <c r="J449" s="121"/>
      <c r="K449" s="121"/>
      <c r="L449" s="121"/>
      <c r="M449" s="121"/>
      <c r="N449" s="121"/>
      <c r="O449" s="109" t="s">
        <v>399</v>
      </c>
      <c r="P449" s="110"/>
      <c r="Q449" s="110"/>
      <c r="R449" s="110"/>
      <c r="S449" s="110"/>
      <c r="T449" s="111"/>
    </row>
    <row r="450" spans="1:20" ht="84.75" customHeight="1" x14ac:dyDescent="0.2">
      <c r="A450" s="501" t="s">
        <v>346</v>
      </c>
      <c r="B450" s="121"/>
      <c r="C450" s="121"/>
      <c r="D450" s="121"/>
      <c r="E450" s="121"/>
      <c r="F450" s="121"/>
      <c r="G450" s="121"/>
      <c r="H450" s="121" t="s">
        <v>400</v>
      </c>
      <c r="I450" s="121"/>
      <c r="J450" s="121"/>
      <c r="K450" s="121"/>
      <c r="L450" s="121"/>
      <c r="M450" s="121"/>
      <c r="N450" s="121"/>
      <c r="O450" s="121" t="s">
        <v>401</v>
      </c>
      <c r="P450" s="121"/>
      <c r="Q450" s="121"/>
      <c r="R450" s="121"/>
      <c r="S450" s="121"/>
      <c r="T450" s="121"/>
    </row>
    <row r="451" spans="1:20" ht="84.75" customHeight="1" x14ac:dyDescent="0.2">
      <c r="A451" s="500" t="s">
        <v>346</v>
      </c>
      <c r="B451" s="109" t="s">
        <v>402</v>
      </c>
      <c r="C451" s="110"/>
      <c r="D451" s="110"/>
      <c r="E451" s="110"/>
      <c r="F451" s="110"/>
      <c r="G451" s="111"/>
      <c r="H451" s="109" t="s">
        <v>403</v>
      </c>
      <c r="I451" s="110"/>
      <c r="J451" s="110"/>
      <c r="K451" s="110"/>
      <c r="L451" s="110"/>
      <c r="M451" s="110"/>
      <c r="N451" s="111"/>
      <c r="O451" s="109" t="s">
        <v>404</v>
      </c>
      <c r="P451" s="110"/>
      <c r="Q451" s="110"/>
      <c r="R451" s="110"/>
      <c r="S451" s="110"/>
      <c r="T451" s="111"/>
    </row>
    <row r="452" spans="1:20" ht="63" customHeight="1" x14ac:dyDescent="0.2">
      <c r="A452" s="500" t="s">
        <v>346</v>
      </c>
      <c r="B452" s="109" t="s">
        <v>405</v>
      </c>
      <c r="C452" s="110"/>
      <c r="D452" s="110"/>
      <c r="E452" s="110"/>
      <c r="F452" s="110"/>
      <c r="G452" s="111"/>
      <c r="H452" s="109" t="s">
        <v>406</v>
      </c>
      <c r="I452" s="110"/>
      <c r="J452" s="110"/>
      <c r="K452" s="110"/>
      <c r="L452" s="110"/>
      <c r="M452" s="110"/>
      <c r="N452" s="111"/>
      <c r="O452" s="109"/>
      <c r="P452" s="110"/>
      <c r="Q452" s="110"/>
      <c r="R452" s="110"/>
      <c r="S452" s="110"/>
      <c r="T452" s="111"/>
    </row>
    <row r="453" spans="1:20" ht="59.25" customHeight="1" x14ac:dyDescent="0.2">
      <c r="A453" s="500" t="s">
        <v>346</v>
      </c>
      <c r="B453" s="109" t="s">
        <v>407</v>
      </c>
      <c r="C453" s="110"/>
      <c r="D453" s="110"/>
      <c r="E453" s="110"/>
      <c r="F453" s="110"/>
      <c r="G453" s="111"/>
      <c r="H453" s="109" t="s">
        <v>408</v>
      </c>
      <c r="I453" s="110"/>
      <c r="J453" s="110"/>
      <c r="K453" s="110"/>
      <c r="L453" s="110"/>
      <c r="M453" s="110"/>
      <c r="N453" s="111"/>
      <c r="O453" s="109"/>
      <c r="P453" s="110"/>
      <c r="Q453" s="110"/>
      <c r="R453" s="110"/>
      <c r="S453" s="110"/>
      <c r="T453" s="111"/>
    </row>
    <row r="454" spans="1:20" ht="84.75" customHeight="1" x14ac:dyDescent="0.2">
      <c r="A454" s="500" t="s">
        <v>346</v>
      </c>
      <c r="B454" s="109"/>
      <c r="C454" s="110"/>
      <c r="D454" s="110"/>
      <c r="E454" s="110"/>
      <c r="F454" s="110"/>
      <c r="G454" s="111"/>
      <c r="H454" s="109"/>
      <c r="I454" s="110"/>
      <c r="J454" s="110"/>
      <c r="K454" s="110"/>
      <c r="L454" s="110"/>
      <c r="M454" s="110"/>
      <c r="N454" s="111"/>
      <c r="O454" s="109" t="s">
        <v>409</v>
      </c>
      <c r="P454" s="110"/>
      <c r="Q454" s="110"/>
      <c r="R454" s="110"/>
      <c r="S454" s="110"/>
      <c r="T454" s="111"/>
    </row>
    <row r="455" spans="1:20" ht="61.5" customHeight="1" x14ac:dyDescent="0.2">
      <c r="A455" s="500" t="s">
        <v>346</v>
      </c>
      <c r="B455" s="109"/>
      <c r="C455" s="110"/>
      <c r="D455" s="110"/>
      <c r="E455" s="110"/>
      <c r="F455" s="110"/>
      <c r="G455" s="111"/>
      <c r="H455" s="109"/>
      <c r="I455" s="110"/>
      <c r="J455" s="110"/>
      <c r="K455" s="110"/>
      <c r="L455" s="110"/>
      <c r="M455" s="110"/>
      <c r="N455" s="111"/>
      <c r="O455" s="109" t="s">
        <v>410</v>
      </c>
      <c r="P455" s="110"/>
      <c r="Q455" s="110"/>
      <c r="R455" s="110"/>
      <c r="S455" s="110"/>
      <c r="T455" s="111"/>
    </row>
    <row r="456" spans="1:20" ht="59.25" customHeight="1" x14ac:dyDescent="0.2">
      <c r="A456" s="501" t="s">
        <v>346</v>
      </c>
      <c r="B456" s="502"/>
      <c r="C456" s="502"/>
      <c r="D456" s="502"/>
      <c r="E456" s="502"/>
      <c r="F456" s="502"/>
      <c r="G456" s="502"/>
      <c r="H456" s="121"/>
      <c r="I456" s="121"/>
      <c r="J456" s="121"/>
      <c r="K456" s="121"/>
      <c r="L456" s="121"/>
      <c r="M456" s="121"/>
      <c r="N456" s="121"/>
      <c r="O456" s="121" t="s">
        <v>411</v>
      </c>
      <c r="P456" s="121"/>
      <c r="Q456" s="121"/>
      <c r="R456" s="121"/>
      <c r="S456" s="121"/>
      <c r="T456" s="121"/>
    </row>
    <row r="457" spans="1:20" ht="64.5" customHeight="1" x14ac:dyDescent="0.2">
      <c r="A457" s="499" t="s">
        <v>346</v>
      </c>
      <c r="B457" s="121"/>
      <c r="C457" s="121"/>
      <c r="D457" s="121"/>
      <c r="E457" s="121"/>
      <c r="F457" s="121"/>
      <c r="G457" s="121"/>
      <c r="H457" s="121"/>
      <c r="I457" s="121"/>
      <c r="J457" s="121"/>
      <c r="K457" s="121"/>
      <c r="L457" s="121"/>
      <c r="M457" s="121"/>
      <c r="N457" s="121"/>
      <c r="O457" s="121" t="s">
        <v>412</v>
      </c>
      <c r="P457" s="121"/>
      <c r="Q457" s="121"/>
      <c r="R457" s="121"/>
      <c r="S457" s="121"/>
      <c r="T457" s="121"/>
    </row>
    <row r="458" spans="1:20" ht="69.75" customHeight="1" x14ac:dyDescent="0.2">
      <c r="A458" s="499" t="s">
        <v>347</v>
      </c>
      <c r="B458" s="502"/>
      <c r="C458" s="502"/>
      <c r="D458" s="502"/>
      <c r="E458" s="502"/>
      <c r="F458" s="502"/>
      <c r="G458" s="502"/>
      <c r="H458" s="121"/>
      <c r="I458" s="121"/>
      <c r="J458" s="121"/>
      <c r="K458" s="121"/>
      <c r="L458" s="121"/>
      <c r="M458" s="121"/>
      <c r="N458" s="121"/>
      <c r="O458" s="121" t="s">
        <v>413</v>
      </c>
      <c r="P458" s="121"/>
      <c r="Q458" s="121"/>
      <c r="R458" s="121"/>
      <c r="S458" s="121"/>
      <c r="T458" s="121"/>
    </row>
    <row r="459" spans="1:20" ht="108.75" customHeight="1" x14ac:dyDescent="0.2">
      <c r="A459" s="499" t="s">
        <v>343</v>
      </c>
      <c r="B459" s="121"/>
      <c r="C459" s="121"/>
      <c r="D459" s="121"/>
      <c r="E459" s="121"/>
      <c r="F459" s="121"/>
      <c r="G459" s="121"/>
      <c r="H459" s="121" t="s">
        <v>414</v>
      </c>
      <c r="I459" s="121"/>
      <c r="J459" s="121"/>
      <c r="K459" s="121"/>
      <c r="L459" s="121"/>
      <c r="M459" s="121"/>
      <c r="N459" s="121"/>
      <c r="O459" s="121" t="s">
        <v>415</v>
      </c>
      <c r="P459" s="121"/>
      <c r="Q459" s="121"/>
      <c r="R459" s="121"/>
      <c r="S459" s="121"/>
      <c r="T459" s="121"/>
    </row>
    <row r="460" spans="1:20" ht="94.5" customHeight="1" x14ac:dyDescent="0.2">
      <c r="A460" s="498" t="s">
        <v>343</v>
      </c>
      <c r="B460" s="109" t="s">
        <v>416</v>
      </c>
      <c r="C460" s="110"/>
      <c r="D460" s="110"/>
      <c r="E460" s="110"/>
      <c r="F460" s="110"/>
      <c r="G460" s="111"/>
      <c r="H460" s="109" t="s">
        <v>417</v>
      </c>
      <c r="I460" s="110"/>
      <c r="J460" s="110"/>
      <c r="K460" s="110"/>
      <c r="L460" s="110"/>
      <c r="M460" s="110"/>
      <c r="N460" s="111"/>
      <c r="O460" s="109" t="s">
        <v>418</v>
      </c>
      <c r="P460" s="110"/>
      <c r="Q460" s="110"/>
      <c r="R460" s="110"/>
      <c r="S460" s="110"/>
      <c r="T460" s="111"/>
    </row>
    <row r="461" spans="1:20" ht="89.25" customHeight="1" x14ac:dyDescent="0.2">
      <c r="A461" s="499" t="s">
        <v>343</v>
      </c>
      <c r="B461" s="121" t="s">
        <v>419</v>
      </c>
      <c r="C461" s="121"/>
      <c r="D461" s="121"/>
      <c r="E461" s="121"/>
      <c r="F461" s="121"/>
      <c r="G461" s="121"/>
      <c r="H461" s="121" t="s">
        <v>420</v>
      </c>
      <c r="I461" s="121"/>
      <c r="J461" s="121"/>
      <c r="K461" s="121"/>
      <c r="L461" s="121"/>
      <c r="M461" s="121"/>
      <c r="N461" s="121"/>
      <c r="O461" s="121" t="s">
        <v>421</v>
      </c>
      <c r="P461" s="121"/>
      <c r="Q461" s="121"/>
      <c r="R461" s="121"/>
      <c r="S461" s="121"/>
      <c r="T461" s="121"/>
    </row>
    <row r="462" spans="1:20" ht="92.25" customHeight="1" x14ac:dyDescent="0.2">
      <c r="A462" s="499" t="s">
        <v>343</v>
      </c>
      <c r="B462" s="121" t="s">
        <v>422</v>
      </c>
      <c r="C462" s="121"/>
      <c r="D462" s="121"/>
      <c r="E462" s="121"/>
      <c r="F462" s="121"/>
      <c r="G462" s="121"/>
      <c r="H462" s="121" t="s">
        <v>423</v>
      </c>
      <c r="I462" s="121"/>
      <c r="J462" s="121"/>
      <c r="K462" s="121"/>
      <c r="L462" s="121"/>
      <c r="M462" s="121"/>
      <c r="N462" s="121"/>
      <c r="O462" s="121" t="s">
        <v>424</v>
      </c>
      <c r="P462" s="121"/>
      <c r="Q462" s="121"/>
      <c r="R462" s="121"/>
      <c r="S462" s="121"/>
      <c r="T462" s="121"/>
    </row>
    <row r="463" spans="1:20" ht="85.5" customHeight="1" x14ac:dyDescent="0.2">
      <c r="A463" s="498" t="s">
        <v>343</v>
      </c>
      <c r="B463" s="121" t="s">
        <v>425</v>
      </c>
      <c r="C463" s="121"/>
      <c r="D463" s="121"/>
      <c r="E463" s="121"/>
      <c r="F463" s="121"/>
      <c r="G463" s="121"/>
      <c r="H463" s="121" t="s">
        <v>426</v>
      </c>
      <c r="I463" s="121"/>
      <c r="J463" s="121"/>
      <c r="K463" s="121"/>
      <c r="L463" s="121"/>
      <c r="M463" s="121"/>
      <c r="N463" s="121"/>
      <c r="O463" s="121" t="s">
        <v>427</v>
      </c>
      <c r="P463" s="121"/>
      <c r="Q463" s="121"/>
      <c r="R463" s="121"/>
      <c r="S463" s="121"/>
      <c r="T463" s="121"/>
    </row>
    <row r="464" spans="1:20" ht="81.75" customHeight="1" x14ac:dyDescent="0.2">
      <c r="A464" s="498" t="s">
        <v>343</v>
      </c>
      <c r="B464" s="109" t="s">
        <v>428</v>
      </c>
      <c r="C464" s="110"/>
      <c r="D464" s="110"/>
      <c r="E464" s="110"/>
      <c r="F464" s="110"/>
      <c r="G464" s="111"/>
      <c r="H464" s="109"/>
      <c r="I464" s="110"/>
      <c r="J464" s="110"/>
      <c r="K464" s="110"/>
      <c r="L464" s="110"/>
      <c r="M464" s="110"/>
      <c r="N464" s="111"/>
      <c r="O464" s="109"/>
      <c r="P464" s="110"/>
      <c r="Q464" s="110"/>
      <c r="R464" s="110"/>
      <c r="S464" s="110"/>
      <c r="T464" s="111"/>
    </row>
    <row r="465" spans="1:20" ht="106.5" customHeight="1" x14ac:dyDescent="0.2">
      <c r="A465" s="498" t="s">
        <v>343</v>
      </c>
      <c r="B465" s="121" t="s">
        <v>429</v>
      </c>
      <c r="C465" s="121"/>
      <c r="D465" s="121"/>
      <c r="E465" s="121"/>
      <c r="F465" s="121"/>
      <c r="G465" s="121"/>
      <c r="H465" s="121" t="s">
        <v>430</v>
      </c>
      <c r="I465" s="121"/>
      <c r="J465" s="121"/>
      <c r="K465" s="121"/>
      <c r="L465" s="121"/>
      <c r="M465" s="121"/>
      <c r="N465" s="121"/>
      <c r="O465" s="121" t="s">
        <v>431</v>
      </c>
      <c r="P465" s="121"/>
      <c r="Q465" s="121"/>
      <c r="R465" s="121"/>
      <c r="S465" s="121"/>
      <c r="T465" s="121"/>
    </row>
    <row r="466" spans="1:20" ht="64.5" customHeight="1" x14ac:dyDescent="0.2">
      <c r="A466" s="498" t="s">
        <v>343</v>
      </c>
      <c r="B466" s="109"/>
      <c r="C466" s="110"/>
      <c r="D466" s="110"/>
      <c r="E466" s="110"/>
      <c r="F466" s="110"/>
      <c r="G466" s="111"/>
      <c r="H466" s="109" t="s">
        <v>432</v>
      </c>
      <c r="I466" s="110"/>
      <c r="J466" s="110"/>
      <c r="K466" s="110"/>
      <c r="L466" s="110"/>
      <c r="M466" s="110"/>
      <c r="N466" s="111"/>
      <c r="O466" s="109"/>
      <c r="P466" s="110"/>
      <c r="Q466" s="110"/>
      <c r="R466" s="110"/>
      <c r="S466" s="110"/>
      <c r="T466" s="111"/>
    </row>
    <row r="467" spans="1:20" ht="80.25" customHeight="1" x14ac:dyDescent="0.2">
      <c r="A467" s="498" t="s">
        <v>343</v>
      </c>
      <c r="B467" s="121" t="s">
        <v>433</v>
      </c>
      <c r="C467" s="121"/>
      <c r="D467" s="121"/>
      <c r="E467" s="121"/>
      <c r="F467" s="121"/>
      <c r="G467" s="121"/>
      <c r="H467" s="121" t="s">
        <v>434</v>
      </c>
      <c r="I467" s="121"/>
      <c r="J467" s="121"/>
      <c r="K467" s="121"/>
      <c r="L467" s="121"/>
      <c r="M467" s="121"/>
      <c r="N467" s="121"/>
      <c r="O467" s="121" t="s">
        <v>435</v>
      </c>
      <c r="P467" s="121"/>
      <c r="Q467" s="121"/>
      <c r="R467" s="121"/>
      <c r="S467" s="121"/>
      <c r="T467" s="121"/>
    </row>
    <row r="468" spans="1:20" ht="81" customHeight="1" x14ac:dyDescent="0.2">
      <c r="A468" s="499" t="s">
        <v>343</v>
      </c>
      <c r="B468" s="121" t="s">
        <v>436</v>
      </c>
      <c r="C468" s="121"/>
      <c r="D468" s="121"/>
      <c r="E468" s="121"/>
      <c r="F468" s="121"/>
      <c r="G468" s="121"/>
      <c r="H468" s="121"/>
      <c r="I468" s="121"/>
      <c r="J468" s="121"/>
      <c r="K468" s="121"/>
      <c r="L468" s="121"/>
      <c r="M468" s="121"/>
      <c r="N468" s="121"/>
      <c r="O468" s="121"/>
      <c r="P468" s="121"/>
      <c r="Q468" s="121"/>
      <c r="R468" s="121"/>
      <c r="S468" s="121"/>
      <c r="T468" s="121"/>
    </row>
    <row r="469" spans="1:20" ht="97.5" customHeight="1" x14ac:dyDescent="0.2">
      <c r="A469" s="498" t="s">
        <v>343</v>
      </c>
      <c r="B469" s="121" t="s">
        <v>437</v>
      </c>
      <c r="C469" s="121"/>
      <c r="D469" s="121"/>
      <c r="E469" s="121"/>
      <c r="F469" s="121"/>
      <c r="G469" s="121"/>
      <c r="H469" s="121" t="s">
        <v>438</v>
      </c>
      <c r="I469" s="121"/>
      <c r="J469" s="121"/>
      <c r="K469" s="121"/>
      <c r="L469" s="121"/>
      <c r="M469" s="121"/>
      <c r="N469" s="121"/>
      <c r="O469" s="121"/>
      <c r="P469" s="121"/>
      <c r="Q469" s="121"/>
      <c r="R469" s="121"/>
      <c r="S469" s="121"/>
      <c r="T469" s="121"/>
    </row>
    <row r="470" spans="1:20" ht="93" customHeight="1" x14ac:dyDescent="0.2">
      <c r="A470" s="498" t="s">
        <v>343</v>
      </c>
      <c r="B470" s="109" t="s">
        <v>439</v>
      </c>
      <c r="C470" s="110"/>
      <c r="D470" s="110"/>
      <c r="E470" s="110"/>
      <c r="F470" s="110"/>
      <c r="G470" s="111"/>
      <c r="H470" s="121" t="s">
        <v>440</v>
      </c>
      <c r="I470" s="121"/>
      <c r="J470" s="121"/>
      <c r="K470" s="121"/>
      <c r="L470" s="121"/>
      <c r="M470" s="121"/>
      <c r="N470" s="121"/>
      <c r="O470" s="109" t="s">
        <v>441</v>
      </c>
      <c r="P470" s="110"/>
      <c r="Q470" s="110"/>
      <c r="R470" s="110"/>
      <c r="S470" s="110"/>
      <c r="T470" s="111"/>
    </row>
    <row r="471" spans="1:20" ht="60" customHeight="1" x14ac:dyDescent="0.2">
      <c r="A471" s="498" t="s">
        <v>343</v>
      </c>
      <c r="B471" s="109"/>
      <c r="C471" s="110"/>
      <c r="D471" s="110"/>
      <c r="E471" s="110"/>
      <c r="F471" s="110"/>
      <c r="G471" s="111"/>
      <c r="H471" s="121" t="s">
        <v>442</v>
      </c>
      <c r="I471" s="121"/>
      <c r="J471" s="121"/>
      <c r="K471" s="121"/>
      <c r="L471" s="121"/>
      <c r="M471" s="121"/>
      <c r="N471" s="121"/>
      <c r="O471" s="109" t="s">
        <v>443</v>
      </c>
      <c r="P471" s="110"/>
      <c r="Q471" s="110"/>
      <c r="R471" s="110"/>
      <c r="S471" s="110"/>
      <c r="T471" s="111"/>
    </row>
    <row r="472" spans="1:20" ht="102" customHeight="1" x14ac:dyDescent="0.2">
      <c r="A472" s="498" t="s">
        <v>343</v>
      </c>
      <c r="B472" s="109" t="s">
        <v>444</v>
      </c>
      <c r="C472" s="110"/>
      <c r="D472" s="110"/>
      <c r="E472" s="110"/>
      <c r="F472" s="110"/>
      <c r="G472" s="111"/>
      <c r="H472" s="109" t="s">
        <v>445</v>
      </c>
      <c r="I472" s="110"/>
      <c r="J472" s="110"/>
      <c r="K472" s="110"/>
      <c r="L472" s="110"/>
      <c r="M472" s="110"/>
      <c r="N472" s="111"/>
      <c r="O472" s="109" t="s">
        <v>446</v>
      </c>
      <c r="P472" s="110"/>
      <c r="Q472" s="110"/>
      <c r="R472" s="110"/>
      <c r="S472" s="110"/>
      <c r="T472" s="111"/>
    </row>
    <row r="473" spans="1:20" ht="88.5" customHeight="1" x14ac:dyDescent="0.2">
      <c r="A473" s="499" t="s">
        <v>343</v>
      </c>
      <c r="B473" s="121" t="s">
        <v>447</v>
      </c>
      <c r="C473" s="121"/>
      <c r="D473" s="121"/>
      <c r="E473" s="121"/>
      <c r="F473" s="121"/>
      <c r="G473" s="121"/>
      <c r="H473" s="121" t="s">
        <v>448</v>
      </c>
      <c r="I473" s="121"/>
      <c r="J473" s="121"/>
      <c r="K473" s="121"/>
      <c r="L473" s="121"/>
      <c r="M473" s="121"/>
      <c r="N473" s="121"/>
      <c r="O473" s="121" t="s">
        <v>449</v>
      </c>
      <c r="P473" s="121"/>
      <c r="Q473" s="121"/>
      <c r="R473" s="121"/>
      <c r="S473" s="121"/>
      <c r="T473" s="121"/>
    </row>
    <row r="474" spans="1:20" ht="72.75" customHeight="1" x14ac:dyDescent="0.2">
      <c r="A474" s="498" t="s">
        <v>343</v>
      </c>
      <c r="B474" s="109" t="s">
        <v>450</v>
      </c>
      <c r="C474" s="110"/>
      <c r="D474" s="110"/>
      <c r="E474" s="110"/>
      <c r="F474" s="110"/>
      <c r="G474" s="111"/>
      <c r="H474" s="109" t="s">
        <v>451</v>
      </c>
      <c r="I474" s="110"/>
      <c r="J474" s="110"/>
      <c r="K474" s="110"/>
      <c r="L474" s="110"/>
      <c r="M474" s="110"/>
      <c r="N474" s="111"/>
      <c r="O474" s="109"/>
      <c r="P474" s="110"/>
      <c r="Q474" s="110"/>
      <c r="R474" s="110"/>
      <c r="S474" s="110"/>
      <c r="T474" s="111"/>
    </row>
    <row r="475" spans="1:20" ht="85.5" customHeight="1" x14ac:dyDescent="0.2">
      <c r="A475" s="498" t="s">
        <v>343</v>
      </c>
      <c r="B475" s="109" t="s">
        <v>452</v>
      </c>
      <c r="C475" s="110"/>
      <c r="D475" s="110"/>
      <c r="E475" s="110"/>
      <c r="F475" s="110"/>
      <c r="G475" s="111"/>
      <c r="H475" s="109" t="s">
        <v>453</v>
      </c>
      <c r="I475" s="110"/>
      <c r="J475" s="110"/>
      <c r="K475" s="110"/>
      <c r="L475" s="110"/>
      <c r="M475" s="110"/>
      <c r="N475" s="111"/>
      <c r="O475" s="109"/>
      <c r="P475" s="110"/>
      <c r="Q475" s="110"/>
      <c r="R475" s="110"/>
      <c r="S475" s="110"/>
      <c r="T475" s="111"/>
    </row>
    <row r="476" spans="1:20" ht="62.25" customHeight="1" x14ac:dyDescent="0.2">
      <c r="A476" s="498" t="s">
        <v>343</v>
      </c>
      <c r="B476" s="109"/>
      <c r="C476" s="110"/>
      <c r="D476" s="110"/>
      <c r="E476" s="110"/>
      <c r="F476" s="110"/>
      <c r="G476" s="111"/>
      <c r="H476" s="109" t="s">
        <v>454</v>
      </c>
      <c r="I476" s="110"/>
      <c r="J476" s="110"/>
      <c r="K476" s="110"/>
      <c r="L476" s="110"/>
      <c r="M476" s="110"/>
      <c r="N476" s="111"/>
      <c r="O476" s="109"/>
      <c r="P476" s="110"/>
      <c r="Q476" s="110"/>
      <c r="R476" s="110"/>
      <c r="S476" s="110"/>
      <c r="T476" s="111"/>
    </row>
    <row r="477" spans="1:20" ht="82.5" customHeight="1" x14ac:dyDescent="0.2">
      <c r="A477" s="498" t="s">
        <v>343</v>
      </c>
      <c r="B477" s="109"/>
      <c r="C477" s="110"/>
      <c r="D477" s="110"/>
      <c r="E477" s="110"/>
      <c r="F477" s="110"/>
      <c r="G477" s="111"/>
      <c r="H477" s="503" t="s">
        <v>455</v>
      </c>
      <c r="I477" s="121"/>
      <c r="J477" s="121"/>
      <c r="K477" s="121"/>
      <c r="L477" s="121"/>
      <c r="M477" s="121"/>
      <c r="N477" s="121"/>
      <c r="O477" s="109" t="s">
        <v>456</v>
      </c>
      <c r="P477" s="110"/>
      <c r="Q477" s="110"/>
      <c r="R477" s="110"/>
      <c r="S477" s="110"/>
      <c r="T477" s="111"/>
    </row>
    <row r="478" spans="1:20" ht="73.5" customHeight="1" x14ac:dyDescent="0.2">
      <c r="A478" s="499" t="s">
        <v>343</v>
      </c>
      <c r="B478" s="121"/>
      <c r="C478" s="121"/>
      <c r="D478" s="121"/>
      <c r="E478" s="121"/>
      <c r="F478" s="121"/>
      <c r="G478" s="121"/>
      <c r="H478" s="121"/>
      <c r="I478" s="121"/>
      <c r="J478" s="121"/>
      <c r="K478" s="121"/>
      <c r="L478" s="121"/>
      <c r="M478" s="121"/>
      <c r="N478" s="121"/>
      <c r="O478" s="121" t="s">
        <v>457</v>
      </c>
      <c r="P478" s="121"/>
      <c r="Q478" s="121"/>
      <c r="R478" s="121"/>
      <c r="S478" s="121"/>
      <c r="T478" s="121"/>
    </row>
    <row r="479" spans="1:20" ht="67.5" customHeight="1" x14ac:dyDescent="0.2">
      <c r="A479" s="499" t="s">
        <v>343</v>
      </c>
      <c r="B479" s="121"/>
      <c r="C479" s="121"/>
      <c r="D479" s="121"/>
      <c r="E479" s="121"/>
      <c r="F479" s="121"/>
      <c r="G479" s="121"/>
      <c r="H479" s="121" t="s">
        <v>458</v>
      </c>
      <c r="I479" s="121"/>
      <c r="J479" s="121"/>
      <c r="K479" s="121"/>
      <c r="L479" s="121"/>
      <c r="M479" s="121"/>
      <c r="N479" s="121"/>
      <c r="O479" s="121" t="s">
        <v>459</v>
      </c>
      <c r="P479" s="121"/>
      <c r="Q479" s="121"/>
      <c r="R479" s="121"/>
      <c r="S479" s="121"/>
      <c r="T479" s="121"/>
    </row>
    <row r="480" spans="1:20" ht="83.25" customHeight="1" x14ac:dyDescent="0.2">
      <c r="A480" s="498" t="s">
        <v>343</v>
      </c>
      <c r="B480" s="109"/>
      <c r="C480" s="110"/>
      <c r="D480" s="110"/>
      <c r="E480" s="110"/>
      <c r="F480" s="110"/>
      <c r="G480" s="111"/>
      <c r="H480" s="109"/>
      <c r="I480" s="110"/>
      <c r="J480" s="110"/>
      <c r="K480" s="110"/>
      <c r="L480" s="110"/>
      <c r="M480" s="110"/>
      <c r="N480" s="111"/>
      <c r="O480" s="109" t="s">
        <v>460</v>
      </c>
      <c r="P480" s="110"/>
      <c r="Q480" s="110"/>
      <c r="R480" s="110"/>
      <c r="S480" s="110"/>
      <c r="T480" s="111"/>
    </row>
    <row r="481" spans="1:20" ht="71.25" customHeight="1" x14ac:dyDescent="0.2">
      <c r="A481" s="498" t="s">
        <v>343</v>
      </c>
      <c r="B481" s="109"/>
      <c r="C481" s="110"/>
      <c r="D481" s="110"/>
      <c r="E481" s="110"/>
      <c r="F481" s="110"/>
      <c r="G481" s="111"/>
      <c r="H481" s="109"/>
      <c r="I481" s="110"/>
      <c r="J481" s="110"/>
      <c r="K481" s="110"/>
      <c r="L481" s="110"/>
      <c r="M481" s="110"/>
      <c r="N481" s="111"/>
      <c r="O481" s="109" t="s">
        <v>461</v>
      </c>
      <c r="P481" s="110"/>
      <c r="Q481" s="110"/>
      <c r="R481" s="110"/>
      <c r="S481" s="110"/>
      <c r="T481" s="111"/>
    </row>
    <row r="482" spans="1:20" ht="84.75" customHeight="1" x14ac:dyDescent="0.2">
      <c r="A482" s="498" t="s">
        <v>343</v>
      </c>
      <c r="B482" s="109"/>
      <c r="C482" s="110"/>
      <c r="D482" s="110"/>
      <c r="E482" s="110"/>
      <c r="F482" s="110"/>
      <c r="G482" s="111"/>
      <c r="H482" s="109"/>
      <c r="I482" s="110"/>
      <c r="J482" s="110"/>
      <c r="K482" s="110"/>
      <c r="L482" s="110"/>
      <c r="M482" s="110"/>
      <c r="N482" s="111"/>
      <c r="O482" s="109" t="s">
        <v>462</v>
      </c>
      <c r="P482" s="110"/>
      <c r="Q482" s="110"/>
      <c r="R482" s="110"/>
      <c r="S482" s="110"/>
      <c r="T482" s="111"/>
    </row>
    <row r="483" spans="1:20" ht="87" customHeight="1" x14ac:dyDescent="0.2">
      <c r="A483" s="498" t="s">
        <v>343</v>
      </c>
      <c r="B483" s="109"/>
      <c r="C483" s="110"/>
      <c r="D483" s="110"/>
      <c r="E483" s="110"/>
      <c r="F483" s="110"/>
      <c r="G483" s="111"/>
      <c r="H483" s="109"/>
      <c r="I483" s="110"/>
      <c r="J483" s="110"/>
      <c r="K483" s="110"/>
      <c r="L483" s="110"/>
      <c r="M483" s="110"/>
      <c r="N483" s="111"/>
      <c r="O483" s="109" t="s">
        <v>463</v>
      </c>
      <c r="P483" s="110"/>
      <c r="Q483" s="110"/>
      <c r="R483" s="110"/>
      <c r="S483" s="110"/>
      <c r="T483" s="111"/>
    </row>
    <row r="484" spans="1:20" ht="88.5" customHeight="1" x14ac:dyDescent="0.2">
      <c r="A484" s="499" t="s">
        <v>343</v>
      </c>
      <c r="B484" s="121"/>
      <c r="C484" s="121"/>
      <c r="D484" s="121"/>
      <c r="E484" s="121"/>
      <c r="F484" s="121"/>
      <c r="G484" s="121"/>
      <c r="H484" s="502"/>
      <c r="I484" s="502"/>
      <c r="J484" s="502"/>
      <c r="K484" s="502"/>
      <c r="L484" s="502"/>
      <c r="M484" s="502"/>
      <c r="N484" s="502"/>
      <c r="O484" s="121" t="s">
        <v>464</v>
      </c>
      <c r="P484" s="121"/>
      <c r="Q484" s="121"/>
      <c r="R484" s="121"/>
      <c r="S484" s="121"/>
      <c r="T484" s="121"/>
    </row>
    <row r="485" spans="1:20" ht="91.5" customHeight="1" x14ac:dyDescent="0.2">
      <c r="A485" s="498" t="s">
        <v>343</v>
      </c>
      <c r="B485" s="109"/>
      <c r="C485" s="110"/>
      <c r="D485" s="110"/>
      <c r="E485" s="110"/>
      <c r="F485" s="110"/>
      <c r="G485" s="111"/>
      <c r="H485" s="109"/>
      <c r="I485" s="110"/>
      <c r="J485" s="110"/>
      <c r="K485" s="110"/>
      <c r="L485" s="110"/>
      <c r="M485" s="110"/>
      <c r="N485" s="111"/>
      <c r="O485" s="109" t="s">
        <v>465</v>
      </c>
      <c r="P485" s="110"/>
      <c r="Q485" s="110"/>
      <c r="R485" s="110"/>
      <c r="S485" s="110"/>
      <c r="T485" s="111"/>
    </row>
    <row r="486" spans="1:20" ht="86.25" customHeight="1" x14ac:dyDescent="0.2">
      <c r="A486" s="498" t="s">
        <v>343</v>
      </c>
      <c r="B486" s="109"/>
      <c r="C486" s="110"/>
      <c r="D486" s="110"/>
      <c r="E486" s="110"/>
      <c r="F486" s="110"/>
      <c r="G486" s="111"/>
      <c r="H486" s="109"/>
      <c r="I486" s="110"/>
      <c r="J486" s="110"/>
      <c r="K486" s="110"/>
      <c r="L486" s="110"/>
      <c r="M486" s="110"/>
      <c r="N486" s="111"/>
      <c r="O486" s="109" t="s">
        <v>466</v>
      </c>
      <c r="P486" s="110"/>
      <c r="Q486" s="110"/>
      <c r="R486" s="110"/>
      <c r="S486" s="110"/>
      <c r="T486" s="111"/>
    </row>
    <row r="487" spans="1:20" ht="84" customHeight="1" x14ac:dyDescent="0.2">
      <c r="A487" s="498" t="s">
        <v>343</v>
      </c>
      <c r="B487" s="109"/>
      <c r="C487" s="110"/>
      <c r="D487" s="110"/>
      <c r="E487" s="110"/>
      <c r="F487" s="110"/>
      <c r="G487" s="111"/>
      <c r="H487" s="109"/>
      <c r="I487" s="110"/>
      <c r="J487" s="110"/>
      <c r="K487" s="110"/>
      <c r="L487" s="110"/>
      <c r="M487" s="110"/>
      <c r="N487" s="111"/>
      <c r="O487" s="109" t="s">
        <v>467</v>
      </c>
      <c r="P487" s="110"/>
      <c r="Q487" s="110"/>
      <c r="R487" s="110"/>
      <c r="S487" s="110"/>
      <c r="T487" s="111"/>
    </row>
    <row r="488" spans="1:20" ht="78.75" customHeight="1" x14ac:dyDescent="0.2">
      <c r="A488" s="498" t="s">
        <v>343</v>
      </c>
      <c r="B488" s="109"/>
      <c r="C488" s="110"/>
      <c r="D488" s="110"/>
      <c r="E488" s="110"/>
      <c r="F488" s="110"/>
      <c r="G488" s="111"/>
      <c r="H488" s="109"/>
      <c r="I488" s="110"/>
      <c r="J488" s="110"/>
      <c r="K488" s="110"/>
      <c r="L488" s="110"/>
      <c r="M488" s="110"/>
      <c r="N488" s="111"/>
      <c r="O488" s="109" t="s">
        <v>468</v>
      </c>
      <c r="P488" s="110"/>
      <c r="Q488" s="110"/>
      <c r="R488" s="110"/>
      <c r="S488" s="110"/>
      <c r="T488" s="111"/>
    </row>
    <row r="489" spans="1:20" ht="109.5" customHeight="1" x14ac:dyDescent="0.2">
      <c r="A489" s="499" t="s">
        <v>343</v>
      </c>
      <c r="B489" s="502"/>
      <c r="C489" s="502"/>
      <c r="D489" s="502"/>
      <c r="E489" s="502"/>
      <c r="F489" s="502"/>
      <c r="G489" s="502"/>
      <c r="H489" s="121"/>
      <c r="I489" s="121"/>
      <c r="J489" s="121"/>
      <c r="K489" s="121"/>
      <c r="L489" s="121"/>
      <c r="M489" s="121"/>
      <c r="N489" s="121"/>
      <c r="O489" s="502" t="s">
        <v>469</v>
      </c>
      <c r="P489" s="502"/>
      <c r="Q489" s="502"/>
      <c r="R489" s="502"/>
      <c r="S489" s="502"/>
      <c r="T489" s="502"/>
    </row>
    <row r="490" spans="1:20" ht="65.25" customHeight="1" x14ac:dyDescent="0.2">
      <c r="A490" s="498" t="s">
        <v>343</v>
      </c>
      <c r="B490" s="109"/>
      <c r="C490" s="110"/>
      <c r="D490" s="110"/>
      <c r="E490" s="110"/>
      <c r="F490" s="110"/>
      <c r="G490" s="111"/>
      <c r="H490" s="109"/>
      <c r="I490" s="110"/>
      <c r="J490" s="110"/>
      <c r="K490" s="110"/>
      <c r="L490" s="110"/>
      <c r="M490" s="110"/>
      <c r="N490" s="111"/>
      <c r="O490" s="109" t="s">
        <v>470</v>
      </c>
      <c r="P490" s="110"/>
      <c r="Q490" s="110"/>
      <c r="R490" s="110"/>
      <c r="S490" s="110"/>
      <c r="T490" s="111"/>
    </row>
    <row r="491" spans="1:20" ht="63.75" customHeight="1" x14ac:dyDescent="0.2">
      <c r="A491" s="498" t="s">
        <v>343</v>
      </c>
      <c r="B491" s="109"/>
      <c r="C491" s="110"/>
      <c r="D491" s="110"/>
      <c r="E491" s="110"/>
      <c r="F491" s="110"/>
      <c r="G491" s="111"/>
      <c r="H491" s="109"/>
      <c r="I491" s="110"/>
      <c r="J491" s="110"/>
      <c r="K491" s="110"/>
      <c r="L491" s="110"/>
      <c r="M491" s="110"/>
      <c r="N491" s="111"/>
      <c r="O491" s="109" t="s">
        <v>471</v>
      </c>
      <c r="P491" s="110"/>
      <c r="Q491" s="110"/>
      <c r="R491" s="110"/>
      <c r="S491" s="110"/>
      <c r="T491" s="111"/>
    </row>
    <row r="492" spans="1:20" ht="88.5" customHeight="1" x14ac:dyDescent="0.2">
      <c r="A492" s="498" t="s">
        <v>343</v>
      </c>
      <c r="B492" s="109"/>
      <c r="C492" s="110"/>
      <c r="D492" s="110"/>
      <c r="E492" s="110"/>
      <c r="F492" s="110"/>
      <c r="G492" s="111"/>
      <c r="H492" s="109"/>
      <c r="I492" s="110"/>
      <c r="J492" s="110"/>
      <c r="K492" s="110"/>
      <c r="L492" s="110"/>
      <c r="M492" s="110"/>
      <c r="N492" s="111"/>
      <c r="O492" s="109" t="s">
        <v>472</v>
      </c>
      <c r="P492" s="110"/>
      <c r="Q492" s="110"/>
      <c r="R492" s="110"/>
      <c r="S492" s="110"/>
      <c r="T492" s="111"/>
    </row>
    <row r="493" spans="1:20" ht="172.5" customHeight="1" x14ac:dyDescent="0.2">
      <c r="A493" s="498" t="s">
        <v>343</v>
      </c>
      <c r="B493" s="109"/>
      <c r="C493" s="110"/>
      <c r="D493" s="110"/>
      <c r="E493" s="110"/>
      <c r="F493" s="110"/>
      <c r="G493" s="111"/>
      <c r="H493" s="109"/>
      <c r="I493" s="110"/>
      <c r="J493" s="110"/>
      <c r="K493" s="110"/>
      <c r="L493" s="110"/>
      <c r="M493" s="110"/>
      <c r="N493" s="111"/>
      <c r="O493" s="109" t="s">
        <v>473</v>
      </c>
      <c r="P493" s="110"/>
      <c r="Q493" s="110"/>
      <c r="R493" s="110"/>
      <c r="S493" s="110"/>
      <c r="T493" s="111"/>
    </row>
    <row r="494" spans="1:20" ht="96.75" customHeight="1" x14ac:dyDescent="0.2">
      <c r="A494" s="499" t="s">
        <v>348</v>
      </c>
      <c r="B494" s="121"/>
      <c r="C494" s="121"/>
      <c r="D494" s="121"/>
      <c r="E494" s="121"/>
      <c r="F494" s="121"/>
      <c r="G494" s="121"/>
      <c r="H494" s="121"/>
      <c r="I494" s="121"/>
      <c r="J494" s="121"/>
      <c r="K494" s="121"/>
      <c r="L494" s="121"/>
      <c r="M494" s="121"/>
      <c r="N494" s="121"/>
      <c r="O494" s="121" t="s">
        <v>474</v>
      </c>
      <c r="P494" s="121"/>
      <c r="Q494" s="121"/>
      <c r="R494" s="121"/>
      <c r="S494" s="121"/>
      <c r="T494" s="121"/>
    </row>
    <row r="495" spans="1:20" ht="83.25" customHeight="1" x14ac:dyDescent="0.2">
      <c r="A495" s="499" t="s">
        <v>348</v>
      </c>
      <c r="B495" s="109" t="s">
        <v>475</v>
      </c>
      <c r="C495" s="110"/>
      <c r="D495" s="110"/>
      <c r="E495" s="110"/>
      <c r="F495" s="110"/>
      <c r="G495" s="111"/>
      <c r="H495" s="121"/>
      <c r="I495" s="121"/>
      <c r="J495" s="121"/>
      <c r="K495" s="121"/>
      <c r="L495" s="121"/>
      <c r="M495" s="121"/>
      <c r="N495" s="121"/>
      <c r="O495" s="109" t="s">
        <v>476</v>
      </c>
      <c r="P495" s="110"/>
      <c r="Q495" s="110"/>
      <c r="R495" s="110"/>
      <c r="S495" s="110"/>
      <c r="T495" s="111"/>
    </row>
    <row r="496" spans="1:20" ht="83.25" customHeight="1" x14ac:dyDescent="0.2">
      <c r="A496" s="499" t="s">
        <v>348</v>
      </c>
      <c r="B496" s="121" t="s">
        <v>477</v>
      </c>
      <c r="C496" s="121"/>
      <c r="D496" s="121"/>
      <c r="E496" s="121"/>
      <c r="F496" s="121"/>
      <c r="G496" s="121"/>
      <c r="H496" s="121"/>
      <c r="I496" s="121"/>
      <c r="J496" s="121"/>
      <c r="K496" s="121"/>
      <c r="L496" s="121"/>
      <c r="M496" s="121"/>
      <c r="N496" s="121"/>
      <c r="O496" s="121"/>
      <c r="P496" s="121"/>
      <c r="Q496" s="121"/>
      <c r="R496" s="121"/>
      <c r="S496" s="121"/>
      <c r="T496" s="121"/>
    </row>
    <row r="497" spans="1:20" ht="76.5" customHeight="1" x14ac:dyDescent="0.2">
      <c r="A497" s="499" t="s">
        <v>348</v>
      </c>
      <c r="B497" s="121"/>
      <c r="C497" s="121"/>
      <c r="D497" s="121"/>
      <c r="E497" s="121"/>
      <c r="F497" s="121"/>
      <c r="G497" s="121"/>
      <c r="H497" s="504"/>
      <c r="I497" s="121"/>
      <c r="J497" s="121"/>
      <c r="K497" s="121"/>
      <c r="L497" s="121"/>
      <c r="M497" s="121"/>
      <c r="N497" s="121"/>
      <c r="O497" s="121" t="s">
        <v>478</v>
      </c>
      <c r="P497" s="121"/>
      <c r="Q497" s="121"/>
      <c r="R497" s="121"/>
      <c r="S497" s="121"/>
      <c r="T497" s="121"/>
    </row>
    <row r="498" spans="1:20" ht="89.25" customHeight="1" x14ac:dyDescent="0.2">
      <c r="A498" s="499" t="s">
        <v>348</v>
      </c>
      <c r="B498" s="121"/>
      <c r="C498" s="121"/>
      <c r="D498" s="121"/>
      <c r="E498" s="121"/>
      <c r="F498" s="121"/>
      <c r="G498" s="121"/>
      <c r="H498" s="121"/>
      <c r="I498" s="121"/>
      <c r="J498" s="121"/>
      <c r="K498" s="121"/>
      <c r="L498" s="121"/>
      <c r="M498" s="121"/>
      <c r="N498" s="121"/>
      <c r="O498" s="121" t="s">
        <v>479</v>
      </c>
      <c r="P498" s="121"/>
      <c r="Q498" s="121"/>
      <c r="R498" s="121"/>
      <c r="S498" s="121"/>
      <c r="T498" s="121"/>
    </row>
    <row r="499" spans="1:20" ht="68.25" customHeight="1" x14ac:dyDescent="0.2">
      <c r="A499" s="499" t="s">
        <v>348</v>
      </c>
      <c r="B499" s="121"/>
      <c r="C499" s="121"/>
      <c r="D499" s="121"/>
      <c r="E499" s="121"/>
      <c r="F499" s="121"/>
      <c r="G499" s="121"/>
      <c r="H499" s="121"/>
      <c r="I499" s="121"/>
      <c r="J499" s="121"/>
      <c r="K499" s="121"/>
      <c r="L499" s="121"/>
      <c r="M499" s="121"/>
      <c r="N499" s="121"/>
      <c r="O499" s="121" t="s">
        <v>480</v>
      </c>
      <c r="P499" s="121"/>
      <c r="Q499" s="121"/>
      <c r="R499" s="121"/>
      <c r="S499" s="121"/>
      <c r="T499" s="121"/>
    </row>
    <row r="500" spans="1:20" ht="85.5" customHeight="1" x14ac:dyDescent="0.2">
      <c r="A500" s="499" t="s">
        <v>348</v>
      </c>
      <c r="B500" s="121"/>
      <c r="C500" s="121"/>
      <c r="D500" s="121"/>
      <c r="E500" s="121"/>
      <c r="F500" s="121"/>
      <c r="G500" s="121"/>
      <c r="H500" s="121"/>
      <c r="I500" s="121"/>
      <c r="J500" s="121"/>
      <c r="K500" s="121"/>
      <c r="L500" s="121"/>
      <c r="M500" s="121"/>
      <c r="N500" s="121"/>
      <c r="O500" s="121" t="s">
        <v>481</v>
      </c>
      <c r="P500" s="121"/>
      <c r="Q500" s="121"/>
      <c r="R500" s="121"/>
      <c r="S500" s="121"/>
      <c r="T500" s="121"/>
    </row>
    <row r="501" spans="1:20" ht="85.5" customHeight="1" x14ac:dyDescent="0.2">
      <c r="A501" s="505" t="s">
        <v>349</v>
      </c>
      <c r="B501" s="121"/>
      <c r="C501" s="121"/>
      <c r="D501" s="121"/>
      <c r="E501" s="121"/>
      <c r="F501" s="121"/>
      <c r="G501" s="121"/>
      <c r="H501" s="121"/>
      <c r="I501" s="121"/>
      <c r="J501" s="121"/>
      <c r="K501" s="121"/>
      <c r="L501" s="121"/>
      <c r="M501" s="121"/>
      <c r="N501" s="121"/>
      <c r="O501" s="121" t="s">
        <v>482</v>
      </c>
      <c r="P501" s="121"/>
      <c r="Q501" s="121"/>
      <c r="R501" s="121"/>
      <c r="S501" s="121"/>
      <c r="T501" s="121"/>
    </row>
    <row r="502" spans="1:20" ht="113.25" hidden="1" customHeight="1" x14ac:dyDescent="0.2">
      <c r="A502" s="506"/>
      <c r="B502" s="121"/>
      <c r="C502" s="121"/>
      <c r="D502" s="121"/>
      <c r="E502" s="121"/>
      <c r="F502" s="121"/>
      <c r="G502" s="121"/>
      <c r="H502" s="121"/>
      <c r="I502" s="121"/>
      <c r="J502" s="121"/>
      <c r="K502" s="121"/>
      <c r="L502" s="121"/>
      <c r="M502" s="121"/>
      <c r="N502" s="121"/>
      <c r="O502" s="121"/>
      <c r="P502" s="121"/>
      <c r="Q502" s="121"/>
      <c r="R502" s="121"/>
      <c r="S502" s="121"/>
      <c r="T502" s="121"/>
    </row>
    <row r="503" spans="1:20" ht="113.25" hidden="1" customHeight="1" x14ac:dyDescent="0.2">
      <c r="A503" s="506"/>
      <c r="B503" s="121"/>
      <c r="C503" s="121"/>
      <c r="D503" s="121"/>
      <c r="E503" s="121"/>
      <c r="F503" s="121"/>
      <c r="G503" s="121"/>
      <c r="H503" s="121"/>
      <c r="I503" s="121"/>
      <c r="J503" s="121"/>
      <c r="K503" s="121"/>
      <c r="L503" s="121"/>
      <c r="M503" s="121"/>
      <c r="N503" s="121"/>
      <c r="O503" s="121"/>
      <c r="P503" s="121"/>
      <c r="Q503" s="121"/>
      <c r="R503" s="121"/>
      <c r="S503" s="121"/>
      <c r="T503" s="121"/>
    </row>
    <row r="504" spans="1:20" ht="12.75" customHeight="1" x14ac:dyDescent="0.2">
      <c r="A504" s="507" t="s">
        <v>350</v>
      </c>
      <c r="B504" s="522"/>
      <c r="C504" s="523"/>
      <c r="D504" s="523"/>
      <c r="E504" s="523"/>
      <c r="F504" s="523"/>
      <c r="G504" s="524"/>
      <c r="H504" s="508" t="s">
        <v>711</v>
      </c>
      <c r="I504" s="509"/>
      <c r="J504" s="509"/>
      <c r="K504" s="509"/>
      <c r="L504" s="509"/>
      <c r="M504" s="509"/>
      <c r="N504" s="510"/>
      <c r="O504" s="125"/>
      <c r="P504" s="126"/>
      <c r="Q504" s="126"/>
      <c r="R504" s="126"/>
      <c r="S504" s="126"/>
      <c r="T504" s="127"/>
    </row>
    <row r="505" spans="1:20" ht="12.75" customHeight="1" x14ac:dyDescent="0.2">
      <c r="A505" s="511"/>
      <c r="B505" s="525"/>
      <c r="C505" s="526"/>
      <c r="D505" s="526"/>
      <c r="E505" s="526"/>
      <c r="F505" s="526"/>
      <c r="G505" s="527"/>
      <c r="H505" s="512"/>
      <c r="I505" s="513"/>
      <c r="J505" s="513"/>
      <c r="K505" s="513"/>
      <c r="L505" s="513"/>
      <c r="M505" s="513"/>
      <c r="N505" s="514"/>
      <c r="O505" s="128"/>
      <c r="P505" s="129"/>
      <c r="Q505" s="129"/>
      <c r="R505" s="129"/>
      <c r="S505" s="129"/>
      <c r="T505" s="130"/>
    </row>
    <row r="506" spans="1:20" ht="31.5" customHeight="1" x14ac:dyDescent="0.2">
      <c r="A506" s="515"/>
      <c r="B506" s="528"/>
      <c r="C506" s="529"/>
      <c r="D506" s="529"/>
      <c r="E506" s="529"/>
      <c r="F506" s="529"/>
      <c r="G506" s="530"/>
      <c r="H506" s="516"/>
      <c r="I506" s="517"/>
      <c r="J506" s="517"/>
      <c r="K506" s="517"/>
      <c r="L506" s="517"/>
      <c r="M506" s="517"/>
      <c r="N506" s="518"/>
      <c r="O506" s="131"/>
      <c r="P506" s="132"/>
      <c r="Q506" s="132"/>
      <c r="R506" s="132"/>
      <c r="S506" s="132"/>
      <c r="T506" s="133"/>
    </row>
    <row r="507" spans="1:20" ht="12.75" customHeight="1" x14ac:dyDescent="0.2">
      <c r="A507" s="507" t="s">
        <v>350</v>
      </c>
      <c r="B507" s="508" t="s">
        <v>702</v>
      </c>
      <c r="C507" s="509"/>
      <c r="D507" s="509"/>
      <c r="E507" s="509"/>
      <c r="F507" s="509"/>
      <c r="G507" s="510"/>
      <c r="H507" s="508" t="s">
        <v>703</v>
      </c>
      <c r="I507" s="509"/>
      <c r="J507" s="509"/>
      <c r="K507" s="509"/>
      <c r="L507" s="509"/>
      <c r="M507" s="509"/>
      <c r="N507" s="510"/>
      <c r="O507" s="508"/>
      <c r="P507" s="509"/>
      <c r="Q507" s="509"/>
      <c r="R507" s="509"/>
      <c r="S507" s="509"/>
      <c r="T507" s="510"/>
    </row>
    <row r="508" spans="1:20" ht="67.5" customHeight="1" x14ac:dyDescent="0.2">
      <c r="A508" s="511"/>
      <c r="B508" s="512"/>
      <c r="C508" s="513"/>
      <c r="D508" s="513"/>
      <c r="E508" s="513"/>
      <c r="F508" s="513"/>
      <c r="G508" s="514"/>
      <c r="H508" s="512"/>
      <c r="I508" s="513"/>
      <c r="J508" s="513"/>
      <c r="K508" s="513"/>
      <c r="L508" s="513"/>
      <c r="M508" s="513"/>
      <c r="N508" s="514"/>
      <c r="O508" s="512"/>
      <c r="P508" s="513"/>
      <c r="Q508" s="513"/>
      <c r="R508" s="513"/>
      <c r="S508" s="513"/>
      <c r="T508" s="514"/>
    </row>
    <row r="509" spans="1:20" ht="12.75" customHeight="1" x14ac:dyDescent="0.2">
      <c r="A509" s="515"/>
      <c r="B509" s="516"/>
      <c r="C509" s="517"/>
      <c r="D509" s="517"/>
      <c r="E509" s="517"/>
      <c r="F509" s="517"/>
      <c r="G509" s="518"/>
      <c r="H509" s="516"/>
      <c r="I509" s="517"/>
      <c r="J509" s="517"/>
      <c r="K509" s="517"/>
      <c r="L509" s="517"/>
      <c r="M509" s="517"/>
      <c r="N509" s="518"/>
      <c r="O509" s="516"/>
      <c r="P509" s="517"/>
      <c r="Q509" s="517"/>
      <c r="R509" s="517"/>
      <c r="S509" s="517"/>
      <c r="T509" s="518"/>
    </row>
    <row r="510" spans="1:20" ht="12.75" customHeight="1" x14ac:dyDescent="0.2">
      <c r="A510" s="507" t="s">
        <v>350</v>
      </c>
      <c r="B510" s="508" t="s">
        <v>704</v>
      </c>
      <c r="C510" s="509"/>
      <c r="D510" s="509"/>
      <c r="E510" s="509"/>
      <c r="F510" s="509"/>
      <c r="G510" s="510"/>
      <c r="H510" s="508"/>
      <c r="I510" s="509"/>
      <c r="J510" s="509"/>
      <c r="K510" s="509"/>
      <c r="L510" s="509"/>
      <c r="M510" s="509"/>
      <c r="N510" s="510"/>
      <c r="O510" s="508" t="s">
        <v>705</v>
      </c>
      <c r="P510" s="509"/>
      <c r="Q510" s="509"/>
      <c r="R510" s="509"/>
      <c r="S510" s="509"/>
      <c r="T510" s="510"/>
    </row>
    <row r="511" spans="1:20" ht="90" customHeight="1" x14ac:dyDescent="0.2">
      <c r="A511" s="511"/>
      <c r="B511" s="512"/>
      <c r="C511" s="513"/>
      <c r="D511" s="513"/>
      <c r="E511" s="513"/>
      <c r="F511" s="513"/>
      <c r="G511" s="514"/>
      <c r="H511" s="512"/>
      <c r="I511" s="513"/>
      <c r="J511" s="513"/>
      <c r="K511" s="513"/>
      <c r="L511" s="513"/>
      <c r="M511" s="513"/>
      <c r="N511" s="514"/>
      <c r="O511" s="512"/>
      <c r="P511" s="513"/>
      <c r="Q511" s="513"/>
      <c r="R511" s="513"/>
      <c r="S511" s="513"/>
      <c r="T511" s="514"/>
    </row>
    <row r="512" spans="1:20" ht="12.75" customHeight="1" x14ac:dyDescent="0.2">
      <c r="A512" s="515"/>
      <c r="B512" s="516"/>
      <c r="C512" s="517"/>
      <c r="D512" s="517"/>
      <c r="E512" s="517"/>
      <c r="F512" s="517"/>
      <c r="G512" s="518"/>
      <c r="H512" s="516"/>
      <c r="I512" s="517"/>
      <c r="J512" s="517"/>
      <c r="K512" s="517"/>
      <c r="L512" s="517"/>
      <c r="M512" s="517"/>
      <c r="N512" s="518"/>
      <c r="O512" s="516"/>
      <c r="P512" s="517"/>
      <c r="Q512" s="517"/>
      <c r="R512" s="517"/>
      <c r="S512" s="517"/>
      <c r="T512" s="518"/>
    </row>
    <row r="513" spans="1:20" ht="12.75" customHeight="1" x14ac:dyDescent="0.2">
      <c r="A513" s="507" t="s">
        <v>351</v>
      </c>
      <c r="B513" s="508"/>
      <c r="C513" s="509"/>
      <c r="D513" s="509"/>
      <c r="E513" s="509"/>
      <c r="F513" s="509"/>
      <c r="G513" s="510"/>
      <c r="H513" s="508" t="s">
        <v>706</v>
      </c>
      <c r="I513" s="509"/>
      <c r="J513" s="509"/>
      <c r="K513" s="509"/>
      <c r="L513" s="509"/>
      <c r="M513" s="509"/>
      <c r="N513" s="510"/>
      <c r="O513" s="508"/>
      <c r="P513" s="509"/>
      <c r="Q513" s="509"/>
      <c r="R513" s="509"/>
      <c r="S513" s="509"/>
      <c r="T513" s="510"/>
    </row>
    <row r="514" spans="1:20" ht="41.25" customHeight="1" x14ac:dyDescent="0.2">
      <c r="A514" s="511"/>
      <c r="B514" s="512"/>
      <c r="C514" s="513"/>
      <c r="D514" s="513"/>
      <c r="E514" s="513"/>
      <c r="F514" s="513"/>
      <c r="G514" s="514"/>
      <c r="H514" s="512"/>
      <c r="I514" s="513"/>
      <c r="J514" s="513"/>
      <c r="K514" s="513"/>
      <c r="L514" s="513"/>
      <c r="M514" s="513"/>
      <c r="N514" s="514"/>
      <c r="O514" s="512"/>
      <c r="P514" s="513"/>
      <c r="Q514" s="513"/>
      <c r="R514" s="513"/>
      <c r="S514" s="513"/>
      <c r="T514" s="514"/>
    </row>
    <row r="515" spans="1:20" ht="12.75" customHeight="1" x14ac:dyDescent="0.2">
      <c r="A515" s="515"/>
      <c r="B515" s="516"/>
      <c r="C515" s="517"/>
      <c r="D515" s="517"/>
      <c r="E515" s="517"/>
      <c r="F515" s="517"/>
      <c r="G515" s="518"/>
      <c r="H515" s="516"/>
      <c r="I515" s="517"/>
      <c r="J515" s="517"/>
      <c r="K515" s="517"/>
      <c r="L515" s="517"/>
      <c r="M515" s="517"/>
      <c r="N515" s="518"/>
      <c r="O515" s="516"/>
      <c r="P515" s="517"/>
      <c r="Q515" s="517"/>
      <c r="R515" s="517"/>
      <c r="S515" s="517"/>
      <c r="T515" s="518"/>
    </row>
    <row r="516" spans="1:20" ht="12.75" customHeight="1" x14ac:dyDescent="0.2">
      <c r="A516" s="507" t="s">
        <v>351</v>
      </c>
      <c r="B516" s="508"/>
      <c r="C516" s="509"/>
      <c r="D516" s="509"/>
      <c r="E516" s="509"/>
      <c r="F516" s="509"/>
      <c r="G516" s="510"/>
      <c r="H516" s="522" t="s">
        <v>707</v>
      </c>
      <c r="I516" s="523"/>
      <c r="J516" s="523"/>
      <c r="K516" s="523"/>
      <c r="L516" s="523"/>
      <c r="M516" s="523"/>
      <c r="N516" s="524"/>
      <c r="O516" s="508"/>
      <c r="P516" s="509"/>
      <c r="Q516" s="509"/>
      <c r="R516" s="509"/>
      <c r="S516" s="509"/>
      <c r="T516" s="510"/>
    </row>
    <row r="517" spans="1:20" ht="45.75" customHeight="1" x14ac:dyDescent="0.2">
      <c r="A517" s="511"/>
      <c r="B517" s="512"/>
      <c r="C517" s="513"/>
      <c r="D517" s="513"/>
      <c r="E517" s="513"/>
      <c r="F517" s="513"/>
      <c r="G517" s="514"/>
      <c r="H517" s="525"/>
      <c r="I517" s="526"/>
      <c r="J517" s="526"/>
      <c r="K517" s="526"/>
      <c r="L517" s="526"/>
      <c r="M517" s="526"/>
      <c r="N517" s="527"/>
      <c r="O517" s="512"/>
      <c r="P517" s="513"/>
      <c r="Q517" s="513"/>
      <c r="R517" s="513"/>
      <c r="S517" s="513"/>
      <c r="T517" s="514"/>
    </row>
    <row r="518" spans="1:20" ht="12.75" customHeight="1" x14ac:dyDescent="0.2">
      <c r="A518" s="515"/>
      <c r="B518" s="516"/>
      <c r="C518" s="517"/>
      <c r="D518" s="517"/>
      <c r="E518" s="517"/>
      <c r="F518" s="517"/>
      <c r="G518" s="518"/>
      <c r="H518" s="528"/>
      <c r="I518" s="529"/>
      <c r="J518" s="529"/>
      <c r="K518" s="529"/>
      <c r="L518" s="529"/>
      <c r="M518" s="529"/>
      <c r="N518" s="530"/>
      <c r="O518" s="516"/>
      <c r="P518" s="517"/>
      <c r="Q518" s="517"/>
      <c r="R518" s="517"/>
      <c r="S518" s="517"/>
      <c r="T518" s="518"/>
    </row>
    <row r="519" spans="1:20" ht="12.75" customHeight="1" x14ac:dyDescent="0.2">
      <c r="A519" s="507" t="s">
        <v>351</v>
      </c>
      <c r="B519" s="508"/>
      <c r="C519" s="509"/>
      <c r="D519" s="509"/>
      <c r="E519" s="509"/>
      <c r="F519" s="509"/>
      <c r="G519" s="510"/>
      <c r="H519" s="508"/>
      <c r="I519" s="509"/>
      <c r="J519" s="509"/>
      <c r="K519" s="509"/>
      <c r="L519" s="509"/>
      <c r="M519" s="509"/>
      <c r="N519" s="510"/>
      <c r="O519" s="508" t="s">
        <v>708</v>
      </c>
      <c r="P519" s="509"/>
      <c r="Q519" s="509"/>
      <c r="R519" s="509"/>
      <c r="S519" s="509"/>
      <c r="T519" s="510"/>
    </row>
    <row r="520" spans="1:20" x14ac:dyDescent="0.2">
      <c r="A520" s="511"/>
      <c r="B520" s="512"/>
      <c r="C520" s="513"/>
      <c r="D520" s="513"/>
      <c r="E520" s="513"/>
      <c r="F520" s="513"/>
      <c r="G520" s="514"/>
      <c r="H520" s="512"/>
      <c r="I520" s="513"/>
      <c r="J520" s="513"/>
      <c r="K520" s="513"/>
      <c r="L520" s="513"/>
      <c r="M520" s="513"/>
      <c r="N520" s="514"/>
      <c r="O520" s="512"/>
      <c r="P520" s="513"/>
      <c r="Q520" s="513"/>
      <c r="R520" s="513"/>
      <c r="S520" s="513"/>
      <c r="T520" s="514"/>
    </row>
    <row r="521" spans="1:20" ht="62.25" customHeight="1" x14ac:dyDescent="0.2">
      <c r="A521" s="515"/>
      <c r="B521" s="516"/>
      <c r="C521" s="517"/>
      <c r="D521" s="517"/>
      <c r="E521" s="517"/>
      <c r="F521" s="517"/>
      <c r="G521" s="518"/>
      <c r="H521" s="516"/>
      <c r="I521" s="517"/>
      <c r="J521" s="517"/>
      <c r="K521" s="517"/>
      <c r="L521" s="517"/>
      <c r="M521" s="517"/>
      <c r="N521" s="518"/>
      <c r="O521" s="516"/>
      <c r="P521" s="517"/>
      <c r="Q521" s="517"/>
      <c r="R521" s="517"/>
      <c r="S521" s="517"/>
      <c r="T521" s="518"/>
    </row>
    <row r="522" spans="1:20" ht="12.75" customHeight="1" x14ac:dyDescent="0.2">
      <c r="A522" s="507" t="s">
        <v>352</v>
      </c>
      <c r="B522" s="508"/>
      <c r="C522" s="509"/>
      <c r="D522" s="509"/>
      <c r="E522" s="509"/>
      <c r="F522" s="509"/>
      <c r="G522" s="510"/>
      <c r="H522" s="508" t="s">
        <v>709</v>
      </c>
      <c r="I522" s="509"/>
      <c r="J522" s="509"/>
      <c r="K522" s="509"/>
      <c r="L522" s="509"/>
      <c r="M522" s="509"/>
      <c r="N522" s="510"/>
      <c r="O522" s="508"/>
      <c r="P522" s="509"/>
      <c r="Q522" s="509"/>
      <c r="R522" s="509"/>
      <c r="S522" s="509"/>
      <c r="T522" s="510"/>
    </row>
    <row r="523" spans="1:20" ht="22.5" customHeight="1" x14ac:dyDescent="0.2">
      <c r="A523" s="511"/>
      <c r="B523" s="512"/>
      <c r="C523" s="513"/>
      <c r="D523" s="513"/>
      <c r="E523" s="513"/>
      <c r="F523" s="513"/>
      <c r="G523" s="514"/>
      <c r="H523" s="512"/>
      <c r="I523" s="513"/>
      <c r="J523" s="513"/>
      <c r="K523" s="513"/>
      <c r="L523" s="513"/>
      <c r="M523" s="513"/>
      <c r="N523" s="514"/>
      <c r="O523" s="512"/>
      <c r="P523" s="513"/>
      <c r="Q523" s="513"/>
      <c r="R523" s="513"/>
      <c r="S523" s="513"/>
      <c r="T523" s="514"/>
    </row>
    <row r="524" spans="1:20" ht="19.5" customHeight="1" x14ac:dyDescent="0.2">
      <c r="A524" s="515"/>
      <c r="B524" s="516"/>
      <c r="C524" s="517"/>
      <c r="D524" s="517"/>
      <c r="E524" s="517"/>
      <c r="F524" s="517"/>
      <c r="G524" s="518"/>
      <c r="H524" s="516"/>
      <c r="I524" s="517"/>
      <c r="J524" s="517"/>
      <c r="K524" s="517"/>
      <c r="L524" s="517"/>
      <c r="M524" s="517"/>
      <c r="N524" s="518"/>
      <c r="O524" s="516"/>
      <c r="P524" s="517"/>
      <c r="Q524" s="517"/>
      <c r="R524" s="517"/>
      <c r="S524" s="517"/>
      <c r="T524" s="518"/>
    </row>
    <row r="525" spans="1:20" ht="22.5" customHeight="1" x14ac:dyDescent="0.2">
      <c r="A525" s="507" t="s">
        <v>352</v>
      </c>
      <c r="B525" s="508"/>
      <c r="C525" s="509"/>
      <c r="D525" s="509"/>
      <c r="E525" s="509"/>
      <c r="F525" s="509"/>
      <c r="G525" s="510"/>
      <c r="H525" s="508"/>
      <c r="I525" s="509"/>
      <c r="J525" s="509"/>
      <c r="K525" s="509"/>
      <c r="L525" s="509"/>
      <c r="M525" s="509"/>
      <c r="N525" s="510"/>
      <c r="O525" s="508" t="s">
        <v>710</v>
      </c>
      <c r="P525" s="509"/>
      <c r="Q525" s="509"/>
      <c r="R525" s="509"/>
      <c r="S525" s="509"/>
      <c r="T525" s="510"/>
    </row>
    <row r="526" spans="1:20" ht="22.5" customHeight="1" x14ac:dyDescent="0.2">
      <c r="A526" s="511"/>
      <c r="B526" s="512"/>
      <c r="C526" s="513"/>
      <c r="D526" s="513"/>
      <c r="E526" s="513"/>
      <c r="F526" s="513"/>
      <c r="G526" s="514"/>
      <c r="H526" s="512"/>
      <c r="I526" s="513"/>
      <c r="J526" s="513"/>
      <c r="K526" s="513"/>
      <c r="L526" s="513"/>
      <c r="M526" s="513"/>
      <c r="N526" s="514"/>
      <c r="O526" s="512"/>
      <c r="P526" s="513"/>
      <c r="Q526" s="513"/>
      <c r="R526" s="513"/>
      <c r="S526" s="513"/>
      <c r="T526" s="514"/>
    </row>
    <row r="527" spans="1:20" ht="22.5" customHeight="1" x14ac:dyDescent="0.2">
      <c r="A527" s="515"/>
      <c r="B527" s="516"/>
      <c r="C527" s="517"/>
      <c r="D527" s="517"/>
      <c r="E527" s="517"/>
      <c r="F527" s="517"/>
      <c r="G527" s="518"/>
      <c r="H527" s="516"/>
      <c r="I527" s="517"/>
      <c r="J527" s="517"/>
      <c r="K527" s="517"/>
      <c r="L527" s="517"/>
      <c r="M527" s="517"/>
      <c r="N527" s="518"/>
      <c r="O527" s="516"/>
      <c r="P527" s="517"/>
      <c r="Q527" s="517"/>
      <c r="R527" s="517"/>
      <c r="S527" s="517"/>
      <c r="T527" s="518"/>
    </row>
    <row r="528" spans="1:20" ht="22.5" customHeight="1" x14ac:dyDescent="0.2">
      <c r="A528" s="519" t="s">
        <v>352</v>
      </c>
      <c r="B528" s="109"/>
      <c r="C528" s="110"/>
      <c r="D528" s="110"/>
      <c r="E528" s="110"/>
      <c r="F528" s="110"/>
      <c r="G528" s="111"/>
      <c r="H528" s="109"/>
      <c r="I528" s="110"/>
      <c r="J528" s="110"/>
      <c r="K528" s="110"/>
      <c r="L528" s="110"/>
      <c r="M528" s="110"/>
      <c r="N528" s="111"/>
      <c r="O528" s="109" t="s">
        <v>492</v>
      </c>
      <c r="P528" s="110"/>
      <c r="Q528" s="110"/>
      <c r="R528" s="110"/>
      <c r="S528" s="110"/>
      <c r="T528" s="111"/>
    </row>
    <row r="529" spans="1:20" ht="44.25" customHeight="1" x14ac:dyDescent="0.2">
      <c r="A529" s="520"/>
      <c r="B529" s="112"/>
      <c r="C529" s="113"/>
      <c r="D529" s="113"/>
      <c r="E529" s="113"/>
      <c r="F529" s="113"/>
      <c r="G529" s="114"/>
      <c r="H529" s="112"/>
      <c r="I529" s="113"/>
      <c r="J529" s="113"/>
      <c r="K529" s="113"/>
      <c r="L529" s="113"/>
      <c r="M529" s="113"/>
      <c r="N529" s="114"/>
      <c r="O529" s="112"/>
      <c r="P529" s="113"/>
      <c r="Q529" s="113"/>
      <c r="R529" s="113"/>
      <c r="S529" s="113"/>
      <c r="T529" s="114"/>
    </row>
    <row r="530" spans="1:20" ht="22.5" customHeight="1" x14ac:dyDescent="0.2">
      <c r="A530" s="521"/>
      <c r="B530" s="115"/>
      <c r="C530" s="116"/>
      <c r="D530" s="116"/>
      <c r="E530" s="116"/>
      <c r="F530" s="116"/>
      <c r="G530" s="117"/>
      <c r="H530" s="115"/>
      <c r="I530" s="116"/>
      <c r="J530" s="116"/>
      <c r="K530" s="116"/>
      <c r="L530" s="116"/>
      <c r="M530" s="116"/>
      <c r="N530" s="117"/>
      <c r="O530" s="115"/>
      <c r="P530" s="116"/>
      <c r="Q530" s="116"/>
      <c r="R530" s="116"/>
      <c r="S530" s="116"/>
      <c r="T530" s="117"/>
    </row>
    <row r="531" spans="1:20" ht="22.5" customHeight="1" x14ac:dyDescent="0.2">
      <c r="A531" s="519" t="s">
        <v>353</v>
      </c>
      <c r="B531" s="109"/>
      <c r="C531" s="110"/>
      <c r="D531" s="110"/>
      <c r="E531" s="110"/>
      <c r="F531" s="110"/>
      <c r="G531" s="111"/>
      <c r="H531" s="109"/>
      <c r="I531" s="110"/>
      <c r="J531" s="110"/>
      <c r="K531" s="110"/>
      <c r="L531" s="110"/>
      <c r="M531" s="110"/>
      <c r="N531" s="111"/>
      <c r="O531" s="109" t="s">
        <v>493</v>
      </c>
      <c r="P531" s="110"/>
      <c r="Q531" s="110"/>
      <c r="R531" s="110"/>
      <c r="S531" s="110"/>
      <c r="T531" s="111"/>
    </row>
    <row r="532" spans="1:20" ht="43.5" customHeight="1" x14ac:dyDescent="0.2">
      <c r="A532" s="520"/>
      <c r="B532" s="112"/>
      <c r="C532" s="113"/>
      <c r="D532" s="113"/>
      <c r="E532" s="113"/>
      <c r="F532" s="113"/>
      <c r="G532" s="114"/>
      <c r="H532" s="112"/>
      <c r="I532" s="113"/>
      <c r="J532" s="113"/>
      <c r="K532" s="113"/>
      <c r="L532" s="113"/>
      <c r="M532" s="113"/>
      <c r="N532" s="114"/>
      <c r="O532" s="112"/>
      <c r="P532" s="113"/>
      <c r="Q532" s="113"/>
      <c r="R532" s="113"/>
      <c r="S532" s="113"/>
      <c r="T532" s="114"/>
    </row>
    <row r="533" spans="1:20" ht="22.5" customHeight="1" x14ac:dyDescent="0.2">
      <c r="A533" s="521"/>
      <c r="B533" s="115"/>
      <c r="C533" s="116"/>
      <c r="D533" s="116"/>
      <c r="E533" s="116"/>
      <c r="F533" s="116"/>
      <c r="G533" s="117"/>
      <c r="H533" s="115"/>
      <c r="I533" s="116"/>
      <c r="J533" s="116"/>
      <c r="K533" s="116"/>
      <c r="L533" s="116"/>
      <c r="M533" s="116"/>
      <c r="N533" s="117"/>
      <c r="O533" s="115"/>
      <c r="P533" s="116"/>
      <c r="Q533" s="116"/>
      <c r="R533" s="116"/>
      <c r="S533" s="116"/>
      <c r="T533" s="117"/>
    </row>
    <row r="534" spans="1:20" ht="22.5" customHeight="1" x14ac:dyDescent="0.2">
      <c r="A534" s="531" t="s">
        <v>354</v>
      </c>
      <c r="B534" s="109" t="s">
        <v>494</v>
      </c>
      <c r="C534" s="110"/>
      <c r="D534" s="110"/>
      <c r="E534" s="110"/>
      <c r="F534" s="110"/>
      <c r="G534" s="111"/>
      <c r="H534" s="121" t="s">
        <v>495</v>
      </c>
      <c r="I534" s="121"/>
      <c r="J534" s="121"/>
      <c r="K534" s="121"/>
      <c r="L534" s="121"/>
      <c r="M534" s="121"/>
      <c r="N534" s="121"/>
      <c r="O534" s="109" t="s">
        <v>496</v>
      </c>
      <c r="P534" s="110"/>
      <c r="Q534" s="110"/>
      <c r="R534" s="110"/>
      <c r="S534" s="110"/>
      <c r="T534" s="111"/>
    </row>
    <row r="535" spans="1:20" ht="22.5" customHeight="1" x14ac:dyDescent="0.2">
      <c r="A535" s="506"/>
      <c r="B535" s="112"/>
      <c r="C535" s="113"/>
      <c r="D535" s="113"/>
      <c r="E535" s="113"/>
      <c r="F535" s="113"/>
      <c r="G535" s="114"/>
      <c r="H535" s="121"/>
      <c r="I535" s="121"/>
      <c r="J535" s="121"/>
      <c r="K535" s="121"/>
      <c r="L535" s="121"/>
      <c r="M535" s="121"/>
      <c r="N535" s="121"/>
      <c r="O535" s="112"/>
      <c r="P535" s="113"/>
      <c r="Q535" s="113"/>
      <c r="R535" s="113"/>
      <c r="S535" s="113"/>
      <c r="T535" s="114"/>
    </row>
    <row r="536" spans="1:20" ht="39.75" customHeight="1" x14ac:dyDescent="0.2">
      <c r="A536" s="506"/>
      <c r="B536" s="115"/>
      <c r="C536" s="116"/>
      <c r="D536" s="116"/>
      <c r="E536" s="116"/>
      <c r="F536" s="116"/>
      <c r="G536" s="117"/>
      <c r="H536" s="121"/>
      <c r="I536" s="121"/>
      <c r="J536" s="121"/>
      <c r="K536" s="121"/>
      <c r="L536" s="121"/>
      <c r="M536" s="121"/>
      <c r="N536" s="121"/>
      <c r="O536" s="115"/>
      <c r="P536" s="116"/>
      <c r="Q536" s="116"/>
      <c r="R536" s="116"/>
      <c r="S536" s="116"/>
      <c r="T536" s="117"/>
    </row>
    <row r="537" spans="1:20" ht="22.5" customHeight="1" x14ac:dyDescent="0.2">
      <c r="A537" s="531" t="s">
        <v>354</v>
      </c>
      <c r="B537" s="109" t="s">
        <v>497</v>
      </c>
      <c r="C537" s="110"/>
      <c r="D537" s="110"/>
      <c r="E537" s="110"/>
      <c r="F537" s="110"/>
      <c r="G537" s="111"/>
      <c r="H537" s="503" t="s">
        <v>498</v>
      </c>
      <c r="I537" s="121"/>
      <c r="J537" s="121"/>
      <c r="K537" s="121"/>
      <c r="L537" s="121"/>
      <c r="M537" s="121"/>
      <c r="N537" s="121"/>
      <c r="O537" s="109" t="s">
        <v>499</v>
      </c>
      <c r="P537" s="110"/>
      <c r="Q537" s="110"/>
      <c r="R537" s="110"/>
      <c r="S537" s="110"/>
      <c r="T537" s="111"/>
    </row>
    <row r="538" spans="1:20" ht="48.75" customHeight="1" x14ac:dyDescent="0.2">
      <c r="A538" s="506"/>
      <c r="B538" s="112"/>
      <c r="C538" s="113"/>
      <c r="D538" s="113"/>
      <c r="E538" s="113"/>
      <c r="F538" s="113"/>
      <c r="G538" s="114"/>
      <c r="H538" s="121"/>
      <c r="I538" s="121"/>
      <c r="J538" s="121"/>
      <c r="K538" s="121"/>
      <c r="L538" s="121"/>
      <c r="M538" s="121"/>
      <c r="N538" s="121"/>
      <c r="O538" s="112"/>
      <c r="P538" s="113"/>
      <c r="Q538" s="113"/>
      <c r="R538" s="113"/>
      <c r="S538" s="113"/>
      <c r="T538" s="114"/>
    </row>
    <row r="539" spans="1:20" ht="22.5" customHeight="1" x14ac:dyDescent="0.2">
      <c r="A539" s="506"/>
      <c r="B539" s="115"/>
      <c r="C539" s="116"/>
      <c r="D539" s="116"/>
      <c r="E539" s="116"/>
      <c r="F539" s="116"/>
      <c r="G539" s="117"/>
      <c r="H539" s="121"/>
      <c r="I539" s="121"/>
      <c r="J539" s="121"/>
      <c r="K539" s="121"/>
      <c r="L539" s="121"/>
      <c r="M539" s="121"/>
      <c r="N539" s="121"/>
      <c r="O539" s="115"/>
      <c r="P539" s="116"/>
      <c r="Q539" s="116"/>
      <c r="R539" s="116"/>
      <c r="S539" s="116"/>
      <c r="T539" s="117"/>
    </row>
    <row r="540" spans="1:20" ht="22.5" customHeight="1" x14ac:dyDescent="0.2">
      <c r="A540" s="531" t="s">
        <v>354</v>
      </c>
      <c r="B540" s="109"/>
      <c r="C540" s="110"/>
      <c r="D540" s="110"/>
      <c r="E540" s="110"/>
      <c r="F540" s="110"/>
      <c r="G540" s="111"/>
      <c r="H540" s="121" t="s">
        <v>500</v>
      </c>
      <c r="I540" s="121"/>
      <c r="J540" s="121"/>
      <c r="K540" s="121"/>
      <c r="L540" s="121"/>
      <c r="M540" s="121"/>
      <c r="N540" s="121"/>
      <c r="O540" s="109"/>
      <c r="P540" s="110"/>
      <c r="Q540" s="110"/>
      <c r="R540" s="110"/>
      <c r="S540" s="110"/>
      <c r="T540" s="111"/>
    </row>
    <row r="541" spans="1:20" ht="22.5" customHeight="1" x14ac:dyDescent="0.2">
      <c r="A541" s="506"/>
      <c r="B541" s="112"/>
      <c r="C541" s="113"/>
      <c r="D541" s="113"/>
      <c r="E541" s="113"/>
      <c r="F541" s="113"/>
      <c r="G541" s="114"/>
      <c r="H541" s="121"/>
      <c r="I541" s="121"/>
      <c r="J541" s="121"/>
      <c r="K541" s="121"/>
      <c r="L541" s="121"/>
      <c r="M541" s="121"/>
      <c r="N541" s="121"/>
      <c r="O541" s="112"/>
      <c r="P541" s="113"/>
      <c r="Q541" s="113"/>
      <c r="R541" s="113"/>
      <c r="S541" s="113"/>
      <c r="T541" s="114"/>
    </row>
    <row r="542" spans="1:20" ht="7.5" customHeight="1" x14ac:dyDescent="0.2">
      <c r="A542" s="506"/>
      <c r="B542" s="115"/>
      <c r="C542" s="116"/>
      <c r="D542" s="116"/>
      <c r="E542" s="116"/>
      <c r="F542" s="116"/>
      <c r="G542" s="117"/>
      <c r="H542" s="121"/>
      <c r="I542" s="121"/>
      <c r="J542" s="121"/>
      <c r="K542" s="121"/>
      <c r="L542" s="121"/>
      <c r="M542" s="121"/>
      <c r="N542" s="121"/>
      <c r="O542" s="115"/>
      <c r="P542" s="116"/>
      <c r="Q542" s="116"/>
      <c r="R542" s="116"/>
      <c r="S542" s="116"/>
      <c r="T542" s="117"/>
    </row>
    <row r="543" spans="1:20" ht="30.75" customHeight="1" x14ac:dyDescent="0.2">
      <c r="A543" s="531" t="s">
        <v>354</v>
      </c>
      <c r="B543" s="109"/>
      <c r="C543" s="110"/>
      <c r="D543" s="110"/>
      <c r="E543" s="110"/>
      <c r="F543" s="110"/>
      <c r="G543" s="111"/>
      <c r="H543" s="121"/>
      <c r="I543" s="121"/>
      <c r="J543" s="121"/>
      <c r="K543" s="121"/>
      <c r="L543" s="121"/>
      <c r="M543" s="121"/>
      <c r="N543" s="121"/>
      <c r="O543" s="109" t="s">
        <v>501</v>
      </c>
      <c r="P543" s="110"/>
      <c r="Q543" s="110"/>
      <c r="R543" s="110"/>
      <c r="S543" s="110"/>
      <c r="T543" s="111"/>
    </row>
    <row r="544" spans="1:20" ht="22.5" customHeight="1" x14ac:dyDescent="0.2">
      <c r="A544" s="506"/>
      <c r="B544" s="112"/>
      <c r="C544" s="113"/>
      <c r="D544" s="113"/>
      <c r="E544" s="113"/>
      <c r="F544" s="113"/>
      <c r="G544" s="114"/>
      <c r="H544" s="121"/>
      <c r="I544" s="121"/>
      <c r="J544" s="121"/>
      <c r="K544" s="121"/>
      <c r="L544" s="121"/>
      <c r="M544" s="121"/>
      <c r="N544" s="121"/>
      <c r="O544" s="112"/>
      <c r="P544" s="113"/>
      <c r="Q544" s="113"/>
      <c r="R544" s="113"/>
      <c r="S544" s="113"/>
      <c r="T544" s="114"/>
    </row>
    <row r="545" spans="1:20" ht="22.5" customHeight="1" x14ac:dyDescent="0.2">
      <c r="A545" s="506"/>
      <c r="B545" s="115"/>
      <c r="C545" s="116"/>
      <c r="D545" s="116"/>
      <c r="E545" s="116"/>
      <c r="F545" s="116"/>
      <c r="G545" s="117"/>
      <c r="H545" s="121"/>
      <c r="I545" s="121"/>
      <c r="J545" s="121"/>
      <c r="K545" s="121"/>
      <c r="L545" s="121"/>
      <c r="M545" s="121"/>
      <c r="N545" s="121"/>
      <c r="O545" s="115"/>
      <c r="P545" s="116"/>
      <c r="Q545" s="116"/>
      <c r="R545" s="116"/>
      <c r="S545" s="116"/>
      <c r="T545" s="117"/>
    </row>
    <row r="546" spans="1:20" x14ac:dyDescent="0.2">
      <c r="A546" s="327" t="s">
        <v>192</v>
      </c>
      <c r="B546" s="327"/>
      <c r="C546" s="327"/>
      <c r="D546" s="327"/>
      <c r="E546" s="327"/>
      <c r="F546" s="327"/>
      <c r="G546" s="327"/>
      <c r="H546" s="327"/>
      <c r="I546" s="327"/>
      <c r="J546" s="327"/>
      <c r="K546" s="327"/>
      <c r="L546" s="327"/>
      <c r="M546" s="327"/>
      <c r="N546" s="327"/>
      <c r="O546" s="327"/>
      <c r="P546" s="327"/>
      <c r="Q546" s="327"/>
      <c r="R546" s="327"/>
      <c r="S546" s="327"/>
      <c r="T546" s="327"/>
    </row>
    <row r="547" spans="1:20" x14ac:dyDescent="0.2">
      <c r="A547" s="327"/>
      <c r="B547" s="327"/>
      <c r="C547" s="327"/>
      <c r="D547" s="327"/>
      <c r="E547" s="327"/>
      <c r="F547" s="327"/>
      <c r="G547" s="327"/>
      <c r="H547" s="327"/>
      <c r="I547" s="327"/>
      <c r="J547" s="327"/>
      <c r="K547" s="327"/>
      <c r="L547" s="327"/>
      <c r="M547" s="327"/>
      <c r="N547" s="327"/>
      <c r="O547" s="327"/>
      <c r="P547" s="327"/>
      <c r="Q547" s="327"/>
      <c r="R547" s="327"/>
      <c r="S547" s="327"/>
      <c r="T547" s="327"/>
    </row>
    <row r="548" spans="1:20" x14ac:dyDescent="0.2">
      <c r="A548" s="532" t="s">
        <v>355</v>
      </c>
      <c r="B548" s="109" t="s">
        <v>502</v>
      </c>
      <c r="C548" s="110"/>
      <c r="D548" s="110"/>
      <c r="E548" s="110"/>
      <c r="F548" s="110"/>
      <c r="G548" s="111"/>
      <c r="H548" s="109" t="s">
        <v>504</v>
      </c>
      <c r="I548" s="110"/>
      <c r="J548" s="110"/>
      <c r="K548" s="110"/>
      <c r="L548" s="110"/>
      <c r="M548" s="110"/>
      <c r="N548" s="111"/>
      <c r="O548" s="109" t="s">
        <v>503</v>
      </c>
      <c r="P548" s="110"/>
      <c r="Q548" s="110"/>
      <c r="R548" s="110"/>
      <c r="S548" s="110"/>
      <c r="T548" s="111"/>
    </row>
    <row r="549" spans="1:20" ht="58.5" customHeight="1" x14ac:dyDescent="0.2">
      <c r="A549" s="533"/>
      <c r="B549" s="112"/>
      <c r="C549" s="113"/>
      <c r="D549" s="113"/>
      <c r="E549" s="113"/>
      <c r="F549" s="113"/>
      <c r="G549" s="114"/>
      <c r="H549" s="112"/>
      <c r="I549" s="113"/>
      <c r="J549" s="113"/>
      <c r="K549" s="113"/>
      <c r="L549" s="113"/>
      <c r="M549" s="113"/>
      <c r="N549" s="114"/>
      <c r="O549" s="112"/>
      <c r="P549" s="113"/>
      <c r="Q549" s="113"/>
      <c r="R549" s="113"/>
      <c r="S549" s="113"/>
      <c r="T549" s="114"/>
    </row>
    <row r="550" spans="1:20" x14ac:dyDescent="0.2">
      <c r="A550" s="534"/>
      <c r="B550" s="115"/>
      <c r="C550" s="116"/>
      <c r="D550" s="116"/>
      <c r="E550" s="116"/>
      <c r="F550" s="116"/>
      <c r="G550" s="117"/>
      <c r="H550" s="115"/>
      <c r="I550" s="116"/>
      <c r="J550" s="116"/>
      <c r="K550" s="116"/>
      <c r="L550" s="116"/>
      <c r="M550" s="116"/>
      <c r="N550" s="117"/>
      <c r="O550" s="115"/>
      <c r="P550" s="116"/>
      <c r="Q550" s="116"/>
      <c r="R550" s="116"/>
      <c r="S550" s="116"/>
      <c r="T550" s="117"/>
    </row>
    <row r="551" spans="1:20" x14ac:dyDescent="0.2">
      <c r="A551" s="532" t="s">
        <v>355</v>
      </c>
      <c r="B551" s="109" t="s">
        <v>505</v>
      </c>
      <c r="C551" s="110"/>
      <c r="D551" s="110"/>
      <c r="E551" s="110"/>
      <c r="F551" s="110"/>
      <c r="G551" s="111"/>
      <c r="H551" s="109" t="s">
        <v>506</v>
      </c>
      <c r="I551" s="110"/>
      <c r="J551" s="110"/>
      <c r="K551" s="110"/>
      <c r="L551" s="110"/>
      <c r="M551" s="110"/>
      <c r="N551" s="111"/>
      <c r="O551" s="109" t="s">
        <v>507</v>
      </c>
      <c r="P551" s="110"/>
      <c r="Q551" s="110"/>
      <c r="R551" s="110"/>
      <c r="S551" s="110"/>
      <c r="T551" s="111"/>
    </row>
    <row r="552" spans="1:20" ht="60" customHeight="1" x14ac:dyDescent="0.2">
      <c r="A552" s="533"/>
      <c r="B552" s="112"/>
      <c r="C552" s="113"/>
      <c r="D552" s="113"/>
      <c r="E552" s="113"/>
      <c r="F552" s="113"/>
      <c r="G552" s="114"/>
      <c r="H552" s="112"/>
      <c r="I552" s="113"/>
      <c r="J552" s="113"/>
      <c r="K552" s="113"/>
      <c r="L552" s="113"/>
      <c r="M552" s="113"/>
      <c r="N552" s="114"/>
      <c r="O552" s="112"/>
      <c r="P552" s="113"/>
      <c r="Q552" s="113"/>
      <c r="R552" s="113"/>
      <c r="S552" s="113"/>
      <c r="T552" s="114"/>
    </row>
    <row r="553" spans="1:20" x14ac:dyDescent="0.2">
      <c r="A553" s="534"/>
      <c r="B553" s="115"/>
      <c r="C553" s="116"/>
      <c r="D553" s="116"/>
      <c r="E553" s="116"/>
      <c r="F553" s="116"/>
      <c r="G553" s="117"/>
      <c r="H553" s="115"/>
      <c r="I553" s="116"/>
      <c r="J553" s="116"/>
      <c r="K553" s="116"/>
      <c r="L553" s="116"/>
      <c r="M553" s="116"/>
      <c r="N553" s="117"/>
      <c r="O553" s="115"/>
      <c r="P553" s="116"/>
      <c r="Q553" s="116"/>
      <c r="R553" s="116"/>
      <c r="S553" s="116"/>
      <c r="T553" s="117"/>
    </row>
    <row r="554" spans="1:20" x14ac:dyDescent="0.2">
      <c r="A554" s="532" t="s">
        <v>355</v>
      </c>
      <c r="B554" s="109" t="s">
        <v>508</v>
      </c>
      <c r="C554" s="110"/>
      <c r="D554" s="110"/>
      <c r="E554" s="110"/>
      <c r="F554" s="110"/>
      <c r="G554" s="111"/>
      <c r="H554" s="109" t="s">
        <v>509</v>
      </c>
      <c r="I554" s="110"/>
      <c r="J554" s="110"/>
      <c r="K554" s="110"/>
      <c r="L554" s="110"/>
      <c r="M554" s="110"/>
      <c r="N554" s="111"/>
      <c r="O554" s="109" t="s">
        <v>510</v>
      </c>
      <c r="P554" s="110"/>
      <c r="Q554" s="110"/>
      <c r="R554" s="110"/>
      <c r="S554" s="110"/>
      <c r="T554" s="111"/>
    </row>
    <row r="555" spans="1:20" ht="54" customHeight="1" x14ac:dyDescent="0.2">
      <c r="A555" s="533"/>
      <c r="B555" s="112"/>
      <c r="C555" s="113"/>
      <c r="D555" s="113"/>
      <c r="E555" s="113"/>
      <c r="F555" s="113"/>
      <c r="G555" s="114"/>
      <c r="H555" s="112"/>
      <c r="I555" s="113"/>
      <c r="J555" s="113"/>
      <c r="K555" s="113"/>
      <c r="L555" s="113"/>
      <c r="M555" s="113"/>
      <c r="N555" s="114"/>
      <c r="O555" s="112"/>
      <c r="P555" s="113"/>
      <c r="Q555" s="113"/>
      <c r="R555" s="113"/>
      <c r="S555" s="113"/>
      <c r="T555" s="114"/>
    </row>
    <row r="556" spans="1:20" x14ac:dyDescent="0.2">
      <c r="A556" s="534"/>
      <c r="B556" s="115"/>
      <c r="C556" s="116"/>
      <c r="D556" s="116"/>
      <c r="E556" s="116"/>
      <c r="F556" s="116"/>
      <c r="G556" s="117"/>
      <c r="H556" s="115"/>
      <c r="I556" s="116"/>
      <c r="J556" s="116"/>
      <c r="K556" s="116"/>
      <c r="L556" s="116"/>
      <c r="M556" s="116"/>
      <c r="N556" s="117"/>
      <c r="O556" s="115"/>
      <c r="P556" s="116"/>
      <c r="Q556" s="116"/>
      <c r="R556" s="116"/>
      <c r="S556" s="116"/>
      <c r="T556" s="117"/>
    </row>
    <row r="557" spans="1:20" x14ac:dyDescent="0.2">
      <c r="A557" s="532" t="s">
        <v>355</v>
      </c>
      <c r="B557" s="109" t="s">
        <v>511</v>
      </c>
      <c r="C557" s="110"/>
      <c r="D557" s="110"/>
      <c r="E557" s="110"/>
      <c r="F557" s="110"/>
      <c r="G557" s="111"/>
      <c r="H557" s="109" t="s">
        <v>512</v>
      </c>
      <c r="I557" s="110"/>
      <c r="J557" s="110"/>
      <c r="K557" s="110"/>
      <c r="L557" s="110"/>
      <c r="M557" s="110"/>
      <c r="N557" s="111"/>
      <c r="O557" s="109" t="s">
        <v>513</v>
      </c>
      <c r="P557" s="110"/>
      <c r="Q557" s="110"/>
      <c r="R557" s="110"/>
      <c r="S557" s="110"/>
      <c r="T557" s="111"/>
    </row>
    <row r="558" spans="1:20" ht="63.75" customHeight="1" x14ac:dyDescent="0.2">
      <c r="A558" s="533"/>
      <c r="B558" s="112"/>
      <c r="C558" s="113"/>
      <c r="D558" s="113"/>
      <c r="E558" s="113"/>
      <c r="F558" s="113"/>
      <c r="G558" s="114"/>
      <c r="H558" s="112"/>
      <c r="I558" s="113"/>
      <c r="J558" s="113"/>
      <c r="K558" s="113"/>
      <c r="L558" s="113"/>
      <c r="M558" s="113"/>
      <c r="N558" s="114"/>
      <c r="O558" s="112"/>
      <c r="P558" s="113"/>
      <c r="Q558" s="113"/>
      <c r="R558" s="113"/>
      <c r="S558" s="113"/>
      <c r="T558" s="114"/>
    </row>
    <row r="559" spans="1:20" x14ac:dyDescent="0.2">
      <c r="A559" s="534"/>
      <c r="B559" s="115"/>
      <c r="C559" s="116"/>
      <c r="D559" s="116"/>
      <c r="E559" s="116"/>
      <c r="F559" s="116"/>
      <c r="G559" s="117"/>
      <c r="H559" s="115"/>
      <c r="I559" s="116"/>
      <c r="J559" s="116"/>
      <c r="K559" s="116"/>
      <c r="L559" s="116"/>
      <c r="M559" s="116"/>
      <c r="N559" s="117"/>
      <c r="O559" s="115"/>
      <c r="P559" s="116"/>
      <c r="Q559" s="116"/>
      <c r="R559" s="116"/>
      <c r="S559" s="116"/>
      <c r="T559" s="117"/>
    </row>
    <row r="560" spans="1:20" ht="28.5" customHeight="1" x14ac:dyDescent="0.2">
      <c r="A560" s="532" t="s">
        <v>355</v>
      </c>
      <c r="B560" s="109"/>
      <c r="C560" s="110"/>
      <c r="D560" s="110"/>
      <c r="E560" s="110"/>
      <c r="F560" s="110"/>
      <c r="G560" s="111"/>
      <c r="H560" s="109"/>
      <c r="I560" s="110"/>
      <c r="J560" s="110"/>
      <c r="K560" s="110"/>
      <c r="L560" s="110"/>
      <c r="M560" s="110"/>
      <c r="N560" s="111"/>
      <c r="O560" s="109" t="s">
        <v>514</v>
      </c>
      <c r="P560" s="110"/>
      <c r="Q560" s="110"/>
      <c r="R560" s="110"/>
      <c r="S560" s="110"/>
      <c r="T560" s="111"/>
    </row>
    <row r="561" spans="1:20" ht="28.5" customHeight="1" x14ac:dyDescent="0.2">
      <c r="A561" s="533"/>
      <c r="B561" s="112"/>
      <c r="C561" s="113"/>
      <c r="D561" s="113"/>
      <c r="E561" s="113"/>
      <c r="F561" s="113"/>
      <c r="G561" s="114"/>
      <c r="H561" s="112"/>
      <c r="I561" s="113"/>
      <c r="J561" s="113"/>
      <c r="K561" s="113"/>
      <c r="L561" s="113"/>
      <c r="M561" s="113"/>
      <c r="N561" s="114"/>
      <c r="O561" s="112"/>
      <c r="P561" s="113"/>
      <c r="Q561" s="113"/>
      <c r="R561" s="113"/>
      <c r="S561" s="113"/>
      <c r="T561" s="114"/>
    </row>
    <row r="562" spans="1:20" ht="1.5" customHeight="1" x14ac:dyDescent="0.2">
      <c r="A562" s="534"/>
      <c r="B562" s="115"/>
      <c r="C562" s="116"/>
      <c r="D562" s="116"/>
      <c r="E562" s="116"/>
      <c r="F562" s="116"/>
      <c r="G562" s="117"/>
      <c r="H562" s="115"/>
      <c r="I562" s="116"/>
      <c r="J562" s="116"/>
      <c r="K562" s="116"/>
      <c r="L562" s="116"/>
      <c r="M562" s="116"/>
      <c r="N562" s="117"/>
      <c r="O562" s="115"/>
      <c r="P562" s="116"/>
      <c r="Q562" s="116"/>
      <c r="R562" s="116"/>
      <c r="S562" s="116"/>
      <c r="T562" s="117"/>
    </row>
    <row r="563" spans="1:20" ht="28.5" customHeight="1" x14ac:dyDescent="0.2">
      <c r="A563" s="532" t="s">
        <v>355</v>
      </c>
      <c r="B563" s="109"/>
      <c r="C563" s="110"/>
      <c r="D563" s="110"/>
      <c r="E563" s="110"/>
      <c r="F563" s="110"/>
      <c r="G563" s="111"/>
      <c r="H563" s="109"/>
      <c r="I563" s="110"/>
      <c r="J563" s="110"/>
      <c r="K563" s="110"/>
      <c r="L563" s="110"/>
      <c r="M563" s="110"/>
      <c r="N563" s="111"/>
      <c r="O563" s="109" t="s">
        <v>515</v>
      </c>
      <c r="P563" s="110"/>
      <c r="Q563" s="110"/>
      <c r="R563" s="110"/>
      <c r="S563" s="110"/>
      <c r="T563" s="111"/>
    </row>
    <row r="564" spans="1:20" ht="28.5" customHeight="1" x14ac:dyDescent="0.2">
      <c r="A564" s="533"/>
      <c r="B564" s="112"/>
      <c r="C564" s="113"/>
      <c r="D564" s="113"/>
      <c r="E564" s="113"/>
      <c r="F564" s="113"/>
      <c r="G564" s="114"/>
      <c r="H564" s="112"/>
      <c r="I564" s="113"/>
      <c r="J564" s="113"/>
      <c r="K564" s="113"/>
      <c r="L564" s="113"/>
      <c r="M564" s="113"/>
      <c r="N564" s="114"/>
      <c r="O564" s="112"/>
      <c r="P564" s="113"/>
      <c r="Q564" s="113"/>
      <c r="R564" s="113"/>
      <c r="S564" s="113"/>
      <c r="T564" s="114"/>
    </row>
    <row r="565" spans="1:20" ht="28.5" customHeight="1" x14ac:dyDescent="0.2">
      <c r="A565" s="534"/>
      <c r="B565" s="115"/>
      <c r="C565" s="116"/>
      <c r="D565" s="116"/>
      <c r="E565" s="116"/>
      <c r="F565" s="116"/>
      <c r="G565" s="117"/>
      <c r="H565" s="115"/>
      <c r="I565" s="116"/>
      <c r="J565" s="116"/>
      <c r="K565" s="116"/>
      <c r="L565" s="116"/>
      <c r="M565" s="116"/>
      <c r="N565" s="117"/>
      <c r="O565" s="115"/>
      <c r="P565" s="116"/>
      <c r="Q565" s="116"/>
      <c r="R565" s="116"/>
      <c r="S565" s="116"/>
      <c r="T565" s="117"/>
    </row>
    <row r="566" spans="1:20" ht="28.5" customHeight="1" x14ac:dyDescent="0.2">
      <c r="A566" s="532" t="s">
        <v>355</v>
      </c>
      <c r="B566" s="109"/>
      <c r="C566" s="110"/>
      <c r="D566" s="110"/>
      <c r="E566" s="110"/>
      <c r="F566" s="110"/>
      <c r="G566" s="111"/>
      <c r="H566" s="109"/>
      <c r="I566" s="110"/>
      <c r="J566" s="110"/>
      <c r="K566" s="110"/>
      <c r="L566" s="110"/>
      <c r="M566" s="110"/>
      <c r="N566" s="111"/>
      <c r="O566" s="109" t="s">
        <v>516</v>
      </c>
      <c r="P566" s="110"/>
      <c r="Q566" s="110"/>
      <c r="R566" s="110"/>
      <c r="S566" s="110"/>
      <c r="T566" s="111"/>
    </row>
    <row r="567" spans="1:20" ht="28.5" customHeight="1" x14ac:dyDescent="0.2">
      <c r="A567" s="533"/>
      <c r="B567" s="112"/>
      <c r="C567" s="113"/>
      <c r="D567" s="113"/>
      <c r="E567" s="113"/>
      <c r="F567" s="113"/>
      <c r="G567" s="114"/>
      <c r="H567" s="112"/>
      <c r="I567" s="113"/>
      <c r="J567" s="113"/>
      <c r="K567" s="113"/>
      <c r="L567" s="113"/>
      <c r="M567" s="113"/>
      <c r="N567" s="114"/>
      <c r="O567" s="112"/>
      <c r="P567" s="113"/>
      <c r="Q567" s="113"/>
      <c r="R567" s="113"/>
      <c r="S567" s="113"/>
      <c r="T567" s="114"/>
    </row>
    <row r="568" spans="1:20" ht="28.5" customHeight="1" x14ac:dyDescent="0.2">
      <c r="A568" s="534"/>
      <c r="B568" s="115"/>
      <c r="C568" s="116"/>
      <c r="D568" s="116"/>
      <c r="E568" s="116"/>
      <c r="F568" s="116"/>
      <c r="G568" s="117"/>
      <c r="H568" s="115"/>
      <c r="I568" s="116"/>
      <c r="J568" s="116"/>
      <c r="K568" s="116"/>
      <c r="L568" s="116"/>
      <c r="M568" s="116"/>
      <c r="N568" s="117"/>
      <c r="O568" s="115"/>
      <c r="P568" s="116"/>
      <c r="Q568" s="116"/>
      <c r="R568" s="116"/>
      <c r="S568" s="116"/>
      <c r="T568" s="117"/>
    </row>
    <row r="569" spans="1:20" ht="28.5" customHeight="1" x14ac:dyDescent="0.2">
      <c r="A569" s="532" t="s">
        <v>355</v>
      </c>
      <c r="B569" s="109"/>
      <c r="C569" s="110"/>
      <c r="D569" s="110"/>
      <c r="E569" s="110"/>
      <c r="F569" s="110"/>
      <c r="G569" s="111"/>
      <c r="H569" s="109"/>
      <c r="I569" s="110"/>
      <c r="J569" s="110"/>
      <c r="K569" s="110"/>
      <c r="L569" s="110"/>
      <c r="M569" s="110"/>
      <c r="N569" s="111"/>
      <c r="O569" s="109" t="s">
        <v>517</v>
      </c>
      <c r="P569" s="110"/>
      <c r="Q569" s="110"/>
      <c r="R569" s="110"/>
      <c r="S569" s="110"/>
      <c r="T569" s="111"/>
    </row>
    <row r="570" spans="1:20" ht="28.5" customHeight="1" x14ac:dyDescent="0.2">
      <c r="A570" s="533"/>
      <c r="B570" s="112"/>
      <c r="C570" s="113"/>
      <c r="D570" s="113"/>
      <c r="E570" s="113"/>
      <c r="F570" s="113"/>
      <c r="G570" s="114"/>
      <c r="H570" s="112"/>
      <c r="I570" s="113"/>
      <c r="J570" s="113"/>
      <c r="K570" s="113"/>
      <c r="L570" s="113"/>
      <c r="M570" s="113"/>
      <c r="N570" s="114"/>
      <c r="O570" s="112"/>
      <c r="P570" s="113"/>
      <c r="Q570" s="113"/>
      <c r="R570" s="113"/>
      <c r="S570" s="113"/>
      <c r="T570" s="114"/>
    </row>
    <row r="571" spans="1:20" ht="28.5" customHeight="1" x14ac:dyDescent="0.2">
      <c r="A571" s="534"/>
      <c r="B571" s="115"/>
      <c r="C571" s="116"/>
      <c r="D571" s="116"/>
      <c r="E571" s="116"/>
      <c r="F571" s="116"/>
      <c r="G571" s="117"/>
      <c r="H571" s="115"/>
      <c r="I571" s="116"/>
      <c r="J571" s="116"/>
      <c r="K571" s="116"/>
      <c r="L571" s="116"/>
      <c r="M571" s="116"/>
      <c r="N571" s="117"/>
      <c r="O571" s="115"/>
      <c r="P571" s="116"/>
      <c r="Q571" s="116"/>
      <c r="R571" s="116"/>
      <c r="S571" s="116"/>
      <c r="T571" s="117"/>
    </row>
    <row r="572" spans="1:20" ht="27" customHeight="1" x14ac:dyDescent="0.2">
      <c r="A572" s="532" t="s">
        <v>344</v>
      </c>
      <c r="B572" s="109" t="s">
        <v>518</v>
      </c>
      <c r="C572" s="110"/>
      <c r="D572" s="110"/>
      <c r="E572" s="110"/>
      <c r="F572" s="110"/>
      <c r="G572" s="111"/>
      <c r="H572" s="109" t="s">
        <v>519</v>
      </c>
      <c r="I572" s="110"/>
      <c r="J572" s="110"/>
      <c r="K572" s="110"/>
      <c r="L572" s="110"/>
      <c r="M572" s="110"/>
      <c r="N572" s="111"/>
      <c r="O572" s="109" t="s">
        <v>520</v>
      </c>
      <c r="P572" s="110"/>
      <c r="Q572" s="110"/>
      <c r="R572" s="110"/>
      <c r="S572" s="110"/>
      <c r="T572" s="111"/>
    </row>
    <row r="573" spans="1:20" ht="27" customHeight="1" x14ac:dyDescent="0.2">
      <c r="A573" s="533"/>
      <c r="B573" s="112"/>
      <c r="C573" s="113"/>
      <c r="D573" s="113"/>
      <c r="E573" s="113"/>
      <c r="F573" s="113"/>
      <c r="G573" s="114"/>
      <c r="H573" s="112"/>
      <c r="I573" s="113"/>
      <c r="J573" s="113"/>
      <c r="K573" s="113"/>
      <c r="L573" s="113"/>
      <c r="M573" s="113"/>
      <c r="N573" s="114"/>
      <c r="O573" s="112"/>
      <c r="P573" s="113"/>
      <c r="Q573" s="113"/>
      <c r="R573" s="113"/>
      <c r="S573" s="113"/>
      <c r="T573" s="114"/>
    </row>
    <row r="574" spans="1:20" ht="27" customHeight="1" x14ac:dyDescent="0.2">
      <c r="A574" s="534"/>
      <c r="B574" s="115"/>
      <c r="C574" s="116"/>
      <c r="D574" s="116"/>
      <c r="E574" s="116"/>
      <c r="F574" s="116"/>
      <c r="G574" s="117"/>
      <c r="H574" s="115"/>
      <c r="I574" s="116"/>
      <c r="J574" s="116"/>
      <c r="K574" s="116"/>
      <c r="L574" s="116"/>
      <c r="M574" s="116"/>
      <c r="N574" s="117"/>
      <c r="O574" s="115"/>
      <c r="P574" s="116"/>
      <c r="Q574" s="116"/>
      <c r="R574" s="116"/>
      <c r="S574" s="116"/>
      <c r="T574" s="117"/>
    </row>
    <row r="575" spans="1:20" ht="27" customHeight="1" x14ac:dyDescent="0.2">
      <c r="A575" s="532" t="s">
        <v>344</v>
      </c>
      <c r="B575" s="109" t="s">
        <v>521</v>
      </c>
      <c r="C575" s="110"/>
      <c r="D575" s="110"/>
      <c r="E575" s="110"/>
      <c r="F575" s="110"/>
      <c r="G575" s="111"/>
      <c r="H575" s="109" t="s">
        <v>522</v>
      </c>
      <c r="I575" s="110"/>
      <c r="J575" s="110"/>
      <c r="K575" s="110"/>
      <c r="L575" s="110"/>
      <c r="M575" s="110"/>
      <c r="N575" s="111"/>
      <c r="O575" s="109" t="s">
        <v>523</v>
      </c>
      <c r="P575" s="110"/>
      <c r="Q575" s="110"/>
      <c r="R575" s="110"/>
      <c r="S575" s="110"/>
      <c r="T575" s="111"/>
    </row>
    <row r="576" spans="1:20" ht="27" customHeight="1" x14ac:dyDescent="0.2">
      <c r="A576" s="533"/>
      <c r="B576" s="112"/>
      <c r="C576" s="113"/>
      <c r="D576" s="113"/>
      <c r="E576" s="113"/>
      <c r="F576" s="113"/>
      <c r="G576" s="114"/>
      <c r="H576" s="112"/>
      <c r="I576" s="113"/>
      <c r="J576" s="113"/>
      <c r="K576" s="113"/>
      <c r="L576" s="113"/>
      <c r="M576" s="113"/>
      <c r="N576" s="114"/>
      <c r="O576" s="112"/>
      <c r="P576" s="113"/>
      <c r="Q576" s="113"/>
      <c r="R576" s="113"/>
      <c r="S576" s="113"/>
      <c r="T576" s="114"/>
    </row>
    <row r="577" spans="1:20" ht="27" customHeight="1" x14ac:dyDescent="0.2">
      <c r="A577" s="534"/>
      <c r="B577" s="115"/>
      <c r="C577" s="116"/>
      <c r="D577" s="116"/>
      <c r="E577" s="116"/>
      <c r="F577" s="116"/>
      <c r="G577" s="117"/>
      <c r="H577" s="115"/>
      <c r="I577" s="116"/>
      <c r="J577" s="116"/>
      <c r="K577" s="116"/>
      <c r="L577" s="116"/>
      <c r="M577" s="116"/>
      <c r="N577" s="117"/>
      <c r="O577" s="115"/>
      <c r="P577" s="116"/>
      <c r="Q577" s="116"/>
      <c r="R577" s="116"/>
      <c r="S577" s="116"/>
      <c r="T577" s="117"/>
    </row>
    <row r="578" spans="1:20" ht="27" customHeight="1" x14ac:dyDescent="0.2">
      <c r="A578" s="532" t="s">
        <v>344</v>
      </c>
      <c r="B578" s="109" t="s">
        <v>524</v>
      </c>
      <c r="C578" s="110"/>
      <c r="D578" s="110"/>
      <c r="E578" s="110"/>
      <c r="F578" s="110"/>
      <c r="G578" s="111"/>
      <c r="H578" s="109" t="s">
        <v>525</v>
      </c>
      <c r="I578" s="110"/>
      <c r="J578" s="110"/>
      <c r="K578" s="110"/>
      <c r="L578" s="110"/>
      <c r="M578" s="110"/>
      <c r="N578" s="111"/>
      <c r="O578" s="109" t="s">
        <v>357</v>
      </c>
      <c r="P578" s="110"/>
      <c r="Q578" s="110"/>
      <c r="R578" s="110"/>
      <c r="S578" s="110"/>
      <c r="T578" s="111"/>
    </row>
    <row r="579" spans="1:20" ht="12.75" customHeight="1" x14ac:dyDescent="0.2">
      <c r="A579" s="533"/>
      <c r="B579" s="112"/>
      <c r="C579" s="113"/>
      <c r="D579" s="113"/>
      <c r="E579" s="113"/>
      <c r="F579" s="113"/>
      <c r="G579" s="114"/>
      <c r="H579" s="112"/>
      <c r="I579" s="113"/>
      <c r="J579" s="113"/>
      <c r="K579" s="113"/>
      <c r="L579" s="113"/>
      <c r="M579" s="113"/>
      <c r="N579" s="114"/>
      <c r="O579" s="112"/>
      <c r="P579" s="113"/>
      <c r="Q579" s="113"/>
      <c r="R579" s="113"/>
      <c r="S579" s="113"/>
      <c r="T579" s="114"/>
    </row>
    <row r="580" spans="1:20" ht="24.75" customHeight="1" x14ac:dyDescent="0.2">
      <c r="A580" s="534"/>
      <c r="B580" s="115"/>
      <c r="C580" s="116"/>
      <c r="D580" s="116"/>
      <c r="E580" s="116"/>
      <c r="F580" s="116"/>
      <c r="G580" s="117"/>
      <c r="H580" s="115"/>
      <c r="I580" s="116"/>
      <c r="J580" s="116"/>
      <c r="K580" s="116"/>
      <c r="L580" s="116"/>
      <c r="M580" s="116"/>
      <c r="N580" s="117"/>
      <c r="O580" s="115"/>
      <c r="P580" s="116"/>
      <c r="Q580" s="116"/>
      <c r="R580" s="116"/>
      <c r="S580" s="116"/>
      <c r="T580" s="117"/>
    </row>
    <row r="581" spans="1:20" ht="12.75" customHeight="1" x14ac:dyDescent="0.2">
      <c r="A581" s="532" t="s">
        <v>344</v>
      </c>
      <c r="B581" s="109" t="s">
        <v>526</v>
      </c>
      <c r="C581" s="110"/>
      <c r="D581" s="110"/>
      <c r="E581" s="110"/>
      <c r="F581" s="110"/>
      <c r="G581" s="111"/>
      <c r="H581" s="109" t="s">
        <v>527</v>
      </c>
      <c r="I581" s="110"/>
      <c r="J581" s="110"/>
      <c r="K581" s="110"/>
      <c r="L581" s="110"/>
      <c r="M581" s="110"/>
      <c r="N581" s="111"/>
      <c r="O581" s="109" t="s">
        <v>528</v>
      </c>
      <c r="P581" s="110"/>
      <c r="Q581" s="110"/>
      <c r="R581" s="110"/>
      <c r="S581" s="110"/>
      <c r="T581" s="111"/>
    </row>
    <row r="582" spans="1:20" ht="42" customHeight="1" x14ac:dyDescent="0.2">
      <c r="A582" s="533"/>
      <c r="B582" s="112"/>
      <c r="C582" s="113"/>
      <c r="D582" s="113"/>
      <c r="E582" s="113"/>
      <c r="F582" s="113"/>
      <c r="G582" s="114"/>
      <c r="H582" s="112"/>
      <c r="I582" s="113"/>
      <c r="J582" s="113"/>
      <c r="K582" s="113"/>
      <c r="L582" s="113"/>
      <c r="M582" s="113"/>
      <c r="N582" s="114"/>
      <c r="O582" s="112"/>
      <c r="P582" s="113"/>
      <c r="Q582" s="113"/>
      <c r="R582" s="113"/>
      <c r="S582" s="113"/>
      <c r="T582" s="114"/>
    </row>
    <row r="583" spans="1:20" ht="41.25" customHeight="1" x14ac:dyDescent="0.2">
      <c r="A583" s="534"/>
      <c r="B583" s="115"/>
      <c r="C583" s="116"/>
      <c r="D583" s="116"/>
      <c r="E583" s="116"/>
      <c r="F583" s="116"/>
      <c r="G583" s="117"/>
      <c r="H583" s="115"/>
      <c r="I583" s="116"/>
      <c r="J583" s="116"/>
      <c r="K583" s="116"/>
      <c r="L583" s="116"/>
      <c r="M583" s="116"/>
      <c r="N583" s="117"/>
      <c r="O583" s="115"/>
      <c r="P583" s="116"/>
      <c r="Q583" s="116"/>
      <c r="R583" s="116"/>
      <c r="S583" s="116"/>
      <c r="T583" s="117"/>
    </row>
    <row r="584" spans="1:20" ht="21" customHeight="1" x14ac:dyDescent="0.2">
      <c r="A584" s="532" t="s">
        <v>344</v>
      </c>
      <c r="B584" s="109"/>
      <c r="C584" s="110"/>
      <c r="D584" s="110"/>
      <c r="E584" s="110"/>
      <c r="F584" s="110"/>
      <c r="G584" s="111"/>
      <c r="H584" s="109"/>
      <c r="I584" s="110"/>
      <c r="J584" s="110"/>
      <c r="K584" s="110"/>
      <c r="L584" s="110"/>
      <c r="M584" s="110"/>
      <c r="N584" s="111"/>
      <c r="O584" s="109" t="s">
        <v>529</v>
      </c>
      <c r="P584" s="110"/>
      <c r="Q584" s="110"/>
      <c r="R584" s="110"/>
      <c r="S584" s="110"/>
      <c r="T584" s="111"/>
    </row>
    <row r="585" spans="1:20" ht="42.75" customHeight="1" x14ac:dyDescent="0.2">
      <c r="A585" s="533"/>
      <c r="B585" s="112"/>
      <c r="C585" s="113"/>
      <c r="D585" s="113"/>
      <c r="E585" s="113"/>
      <c r="F585" s="113"/>
      <c r="G585" s="114"/>
      <c r="H585" s="112"/>
      <c r="I585" s="113"/>
      <c r="J585" s="113"/>
      <c r="K585" s="113"/>
      <c r="L585" s="113"/>
      <c r="M585" s="113"/>
      <c r="N585" s="114"/>
      <c r="O585" s="112"/>
      <c r="P585" s="113"/>
      <c r="Q585" s="113"/>
      <c r="R585" s="113"/>
      <c r="S585" s="113"/>
      <c r="T585" s="114"/>
    </row>
    <row r="586" spans="1:20" ht="21" customHeight="1" x14ac:dyDescent="0.2">
      <c r="A586" s="534"/>
      <c r="B586" s="115"/>
      <c r="C586" s="116"/>
      <c r="D586" s="116"/>
      <c r="E586" s="116"/>
      <c r="F586" s="116"/>
      <c r="G586" s="117"/>
      <c r="H586" s="115"/>
      <c r="I586" s="116"/>
      <c r="J586" s="116"/>
      <c r="K586" s="116"/>
      <c r="L586" s="116"/>
      <c r="M586" s="116"/>
      <c r="N586" s="117"/>
      <c r="O586" s="115"/>
      <c r="P586" s="116"/>
      <c r="Q586" s="116"/>
      <c r="R586" s="116"/>
      <c r="S586" s="116"/>
      <c r="T586" s="117"/>
    </row>
    <row r="587" spans="1:20" ht="21" customHeight="1" x14ac:dyDescent="0.2">
      <c r="A587" s="532" t="s">
        <v>344</v>
      </c>
      <c r="B587" s="121"/>
      <c r="C587" s="121"/>
      <c r="D587" s="121"/>
      <c r="E587" s="121"/>
      <c r="F587" s="121"/>
      <c r="G587" s="121"/>
      <c r="H587" s="121"/>
      <c r="I587" s="121"/>
      <c r="J587" s="121"/>
      <c r="K587" s="121"/>
      <c r="L587" s="121"/>
      <c r="M587" s="121"/>
      <c r="N587" s="121"/>
      <c r="O587" s="121" t="s">
        <v>530</v>
      </c>
      <c r="P587" s="121"/>
      <c r="Q587" s="121"/>
      <c r="R587" s="121"/>
      <c r="S587" s="121"/>
      <c r="T587" s="121"/>
    </row>
    <row r="588" spans="1:20" ht="37.5" customHeight="1" x14ac:dyDescent="0.2">
      <c r="A588" s="533"/>
      <c r="B588" s="121"/>
      <c r="C588" s="121"/>
      <c r="D588" s="121"/>
      <c r="E588" s="121"/>
      <c r="F588" s="121"/>
      <c r="G588" s="121"/>
      <c r="H588" s="121"/>
      <c r="I588" s="121"/>
      <c r="J588" s="121"/>
      <c r="K588" s="121"/>
      <c r="L588" s="121"/>
      <c r="M588" s="121"/>
      <c r="N588" s="121"/>
      <c r="O588" s="121"/>
      <c r="P588" s="121"/>
      <c r="Q588" s="121"/>
      <c r="R588" s="121"/>
      <c r="S588" s="121"/>
      <c r="T588" s="121"/>
    </row>
    <row r="589" spans="1:20" ht="21" customHeight="1" x14ac:dyDescent="0.2">
      <c r="A589" s="534"/>
      <c r="B589" s="121"/>
      <c r="C589" s="121"/>
      <c r="D589" s="121"/>
      <c r="E589" s="121"/>
      <c r="F589" s="121"/>
      <c r="G589" s="121"/>
      <c r="H589" s="121"/>
      <c r="I589" s="121"/>
      <c r="J589" s="121"/>
      <c r="K589" s="121"/>
      <c r="L589" s="121"/>
      <c r="M589" s="121"/>
      <c r="N589" s="121"/>
      <c r="O589" s="121"/>
      <c r="P589" s="121"/>
      <c r="Q589" s="121"/>
      <c r="R589" s="121"/>
      <c r="S589" s="121"/>
      <c r="T589" s="121"/>
    </row>
    <row r="590" spans="1:20" ht="21" customHeight="1" x14ac:dyDescent="0.2">
      <c r="A590" s="532" t="s">
        <v>344</v>
      </c>
      <c r="B590" s="109"/>
      <c r="C590" s="110"/>
      <c r="D590" s="110"/>
      <c r="E590" s="110"/>
      <c r="F590" s="110"/>
      <c r="G590" s="111"/>
      <c r="H590" s="109"/>
      <c r="I590" s="110"/>
      <c r="J590" s="110"/>
      <c r="K590" s="110"/>
      <c r="L590" s="110"/>
      <c r="M590" s="110"/>
      <c r="N590" s="111"/>
      <c r="O590" s="109" t="s">
        <v>531</v>
      </c>
      <c r="P590" s="110"/>
      <c r="Q590" s="110"/>
      <c r="R590" s="110"/>
      <c r="S590" s="110"/>
      <c r="T590" s="111"/>
    </row>
    <row r="591" spans="1:20" ht="39.75" customHeight="1" x14ac:dyDescent="0.2">
      <c r="A591" s="533"/>
      <c r="B591" s="112"/>
      <c r="C591" s="113"/>
      <c r="D591" s="113"/>
      <c r="E591" s="113"/>
      <c r="F591" s="113"/>
      <c r="G591" s="114"/>
      <c r="H591" s="112"/>
      <c r="I591" s="113"/>
      <c r="J591" s="113"/>
      <c r="K591" s="113"/>
      <c r="L591" s="113"/>
      <c r="M591" s="113"/>
      <c r="N591" s="114"/>
      <c r="O591" s="112"/>
      <c r="P591" s="113"/>
      <c r="Q591" s="113"/>
      <c r="R591" s="113"/>
      <c r="S591" s="113"/>
      <c r="T591" s="114"/>
    </row>
    <row r="592" spans="1:20" ht="21" customHeight="1" x14ac:dyDescent="0.2">
      <c r="A592" s="534"/>
      <c r="B592" s="115"/>
      <c r="C592" s="116"/>
      <c r="D592" s="116"/>
      <c r="E592" s="116"/>
      <c r="F592" s="116"/>
      <c r="G592" s="117"/>
      <c r="H592" s="115"/>
      <c r="I592" s="116"/>
      <c r="J592" s="116"/>
      <c r="K592" s="116"/>
      <c r="L592" s="116"/>
      <c r="M592" s="116"/>
      <c r="N592" s="117"/>
      <c r="O592" s="115"/>
      <c r="P592" s="116"/>
      <c r="Q592" s="116"/>
      <c r="R592" s="116"/>
      <c r="S592" s="116"/>
      <c r="T592" s="117"/>
    </row>
    <row r="593" spans="1:20" ht="21" customHeight="1" x14ac:dyDescent="0.2">
      <c r="A593" s="532" t="s">
        <v>344</v>
      </c>
      <c r="B593" s="109"/>
      <c r="C593" s="110"/>
      <c r="D593" s="110"/>
      <c r="E593" s="110"/>
      <c r="F593" s="110"/>
      <c r="G593" s="111"/>
      <c r="H593" s="109"/>
      <c r="I593" s="110"/>
      <c r="J593" s="110"/>
      <c r="K593" s="110"/>
      <c r="L593" s="110"/>
      <c r="M593" s="110"/>
      <c r="N593" s="111"/>
      <c r="O593" s="109" t="s">
        <v>361</v>
      </c>
      <c r="P593" s="110"/>
      <c r="Q593" s="110"/>
      <c r="R593" s="110"/>
      <c r="S593" s="110"/>
      <c r="T593" s="111"/>
    </row>
    <row r="594" spans="1:20" ht="42.75" customHeight="1" x14ac:dyDescent="0.2">
      <c r="A594" s="533"/>
      <c r="B594" s="112"/>
      <c r="C594" s="113"/>
      <c r="D594" s="113"/>
      <c r="E594" s="113"/>
      <c r="F594" s="113"/>
      <c r="G594" s="114"/>
      <c r="H594" s="112"/>
      <c r="I594" s="113"/>
      <c r="J594" s="113"/>
      <c r="K594" s="113"/>
      <c r="L594" s="113"/>
      <c r="M594" s="113"/>
      <c r="N594" s="114"/>
      <c r="O594" s="112"/>
      <c r="P594" s="113"/>
      <c r="Q594" s="113"/>
      <c r="R594" s="113"/>
      <c r="S594" s="113"/>
      <c r="T594" s="114"/>
    </row>
    <row r="595" spans="1:20" ht="21" customHeight="1" x14ac:dyDescent="0.2">
      <c r="A595" s="534"/>
      <c r="B595" s="115"/>
      <c r="C595" s="116"/>
      <c r="D595" s="116"/>
      <c r="E595" s="116"/>
      <c r="F595" s="116"/>
      <c r="G595" s="117"/>
      <c r="H595" s="115"/>
      <c r="I595" s="116"/>
      <c r="J595" s="116"/>
      <c r="K595" s="116"/>
      <c r="L595" s="116"/>
      <c r="M595" s="116"/>
      <c r="N595" s="117"/>
      <c r="O595" s="115"/>
      <c r="P595" s="116"/>
      <c r="Q595" s="116"/>
      <c r="R595" s="116"/>
      <c r="S595" s="116"/>
      <c r="T595" s="117"/>
    </row>
    <row r="596" spans="1:20" ht="30" customHeight="1" x14ac:dyDescent="0.2">
      <c r="A596" s="531" t="s">
        <v>345</v>
      </c>
      <c r="B596" s="121" t="s">
        <v>532</v>
      </c>
      <c r="C596" s="121"/>
      <c r="D596" s="121"/>
      <c r="E596" s="121"/>
      <c r="F596" s="121"/>
      <c r="G596" s="121"/>
      <c r="H596" s="121" t="s">
        <v>360</v>
      </c>
      <c r="I596" s="121"/>
      <c r="J596" s="121"/>
      <c r="K596" s="121"/>
      <c r="L596" s="121"/>
      <c r="M596" s="121"/>
      <c r="N596" s="121"/>
      <c r="O596" s="121" t="s">
        <v>362</v>
      </c>
      <c r="P596" s="121"/>
      <c r="Q596" s="121"/>
      <c r="R596" s="121"/>
      <c r="S596" s="121"/>
      <c r="T596" s="121"/>
    </row>
    <row r="597" spans="1:20" ht="30" customHeight="1" x14ac:dyDescent="0.2">
      <c r="A597" s="506"/>
      <c r="B597" s="121"/>
      <c r="C597" s="121"/>
      <c r="D597" s="121"/>
      <c r="E597" s="121"/>
      <c r="F597" s="121"/>
      <c r="G597" s="121"/>
      <c r="H597" s="121"/>
      <c r="I597" s="121"/>
      <c r="J597" s="121"/>
      <c r="K597" s="121"/>
      <c r="L597" s="121"/>
      <c r="M597" s="121"/>
      <c r="N597" s="121"/>
      <c r="O597" s="121"/>
      <c r="P597" s="121"/>
      <c r="Q597" s="121"/>
      <c r="R597" s="121"/>
      <c r="S597" s="121"/>
      <c r="T597" s="121"/>
    </row>
    <row r="598" spans="1:20" ht="36" customHeight="1" x14ac:dyDescent="0.2">
      <c r="A598" s="506"/>
      <c r="B598" s="121"/>
      <c r="C598" s="121"/>
      <c r="D598" s="121"/>
      <c r="E598" s="121"/>
      <c r="F598" s="121"/>
      <c r="G598" s="121"/>
      <c r="H598" s="121"/>
      <c r="I598" s="121"/>
      <c r="J598" s="121"/>
      <c r="K598" s="121"/>
      <c r="L598" s="121"/>
      <c r="M598" s="121"/>
      <c r="N598" s="121"/>
      <c r="O598" s="121"/>
      <c r="P598" s="121"/>
      <c r="Q598" s="121"/>
      <c r="R598" s="121"/>
      <c r="S598" s="121"/>
      <c r="T598" s="121"/>
    </row>
    <row r="599" spans="1:20" ht="30" customHeight="1" x14ac:dyDescent="0.2">
      <c r="A599" s="531" t="s">
        <v>345</v>
      </c>
      <c r="B599" s="109" t="s">
        <v>363</v>
      </c>
      <c r="C599" s="110"/>
      <c r="D599" s="110"/>
      <c r="E599" s="110"/>
      <c r="F599" s="110"/>
      <c r="G599" s="111"/>
      <c r="H599" s="109" t="s">
        <v>364</v>
      </c>
      <c r="I599" s="110"/>
      <c r="J599" s="110"/>
      <c r="K599" s="110"/>
      <c r="L599" s="110"/>
      <c r="M599" s="110"/>
      <c r="N599" s="111"/>
      <c r="O599" s="109" t="s">
        <v>365</v>
      </c>
      <c r="P599" s="110"/>
      <c r="Q599" s="110"/>
      <c r="R599" s="110"/>
      <c r="S599" s="110"/>
      <c r="T599" s="111"/>
    </row>
    <row r="600" spans="1:20" ht="40.5" customHeight="1" x14ac:dyDescent="0.2">
      <c r="A600" s="506"/>
      <c r="B600" s="112"/>
      <c r="C600" s="113"/>
      <c r="D600" s="113"/>
      <c r="E600" s="113"/>
      <c r="F600" s="113"/>
      <c r="G600" s="114"/>
      <c r="H600" s="112"/>
      <c r="I600" s="113"/>
      <c r="J600" s="113"/>
      <c r="K600" s="113"/>
      <c r="L600" s="113"/>
      <c r="M600" s="113"/>
      <c r="N600" s="114"/>
      <c r="O600" s="112"/>
      <c r="P600" s="113"/>
      <c r="Q600" s="113"/>
      <c r="R600" s="113"/>
      <c r="S600" s="113"/>
      <c r="T600" s="114"/>
    </row>
    <row r="601" spans="1:20" ht="10.5" customHeight="1" x14ac:dyDescent="0.2">
      <c r="A601" s="506"/>
      <c r="B601" s="115"/>
      <c r="C601" s="116"/>
      <c r="D601" s="116"/>
      <c r="E601" s="116"/>
      <c r="F601" s="116"/>
      <c r="G601" s="117"/>
      <c r="H601" s="115"/>
      <c r="I601" s="116"/>
      <c r="J601" s="116"/>
      <c r="K601" s="116"/>
      <c r="L601" s="116"/>
      <c r="M601" s="116"/>
      <c r="N601" s="117"/>
      <c r="O601" s="115"/>
      <c r="P601" s="116"/>
      <c r="Q601" s="116"/>
      <c r="R601" s="116"/>
      <c r="S601" s="116"/>
      <c r="T601" s="117"/>
    </row>
    <row r="602" spans="1:20" ht="30" customHeight="1" x14ac:dyDescent="0.2">
      <c r="A602" s="531" t="s">
        <v>345</v>
      </c>
      <c r="B602" s="109" t="s">
        <v>366</v>
      </c>
      <c r="C602" s="110"/>
      <c r="D602" s="110"/>
      <c r="E602" s="110"/>
      <c r="F602" s="110"/>
      <c r="G602" s="111"/>
      <c r="H602" s="109" t="s">
        <v>367</v>
      </c>
      <c r="I602" s="110"/>
      <c r="J602" s="110"/>
      <c r="K602" s="110"/>
      <c r="L602" s="110"/>
      <c r="M602" s="110"/>
      <c r="N602" s="111"/>
      <c r="O602" s="109" t="s">
        <v>368</v>
      </c>
      <c r="P602" s="110"/>
      <c r="Q602" s="110"/>
      <c r="R602" s="110"/>
      <c r="S602" s="110"/>
      <c r="T602" s="111"/>
    </row>
    <row r="603" spans="1:20" ht="30" customHeight="1" x14ac:dyDescent="0.2">
      <c r="A603" s="506"/>
      <c r="B603" s="112"/>
      <c r="C603" s="113"/>
      <c r="D603" s="113"/>
      <c r="E603" s="113"/>
      <c r="F603" s="113"/>
      <c r="G603" s="114"/>
      <c r="H603" s="112"/>
      <c r="I603" s="113"/>
      <c r="J603" s="113"/>
      <c r="K603" s="113"/>
      <c r="L603" s="113"/>
      <c r="M603" s="113"/>
      <c r="N603" s="114"/>
      <c r="O603" s="112"/>
      <c r="P603" s="113"/>
      <c r="Q603" s="113"/>
      <c r="R603" s="113"/>
      <c r="S603" s="113"/>
      <c r="T603" s="114"/>
    </row>
    <row r="604" spans="1:20" ht="25.5" customHeight="1" x14ac:dyDescent="0.2">
      <c r="A604" s="506"/>
      <c r="B604" s="115"/>
      <c r="C604" s="116"/>
      <c r="D604" s="116"/>
      <c r="E604" s="116"/>
      <c r="F604" s="116"/>
      <c r="G604" s="117"/>
      <c r="H604" s="115"/>
      <c r="I604" s="116"/>
      <c r="J604" s="116"/>
      <c r="K604" s="116"/>
      <c r="L604" s="116"/>
      <c r="M604" s="116"/>
      <c r="N604" s="117"/>
      <c r="O604" s="115"/>
      <c r="P604" s="116"/>
      <c r="Q604" s="116"/>
      <c r="R604" s="116"/>
      <c r="S604" s="116"/>
      <c r="T604" s="117"/>
    </row>
    <row r="605" spans="1:20" ht="23.25" customHeight="1" x14ac:dyDescent="0.2">
      <c r="A605" s="531" t="s">
        <v>345</v>
      </c>
      <c r="B605" s="109" t="s">
        <v>369</v>
      </c>
      <c r="C605" s="110"/>
      <c r="D605" s="110"/>
      <c r="E605" s="110"/>
      <c r="F605" s="110"/>
      <c r="G605" s="111"/>
      <c r="H605" s="109" t="s">
        <v>533</v>
      </c>
      <c r="I605" s="110"/>
      <c r="J605" s="110"/>
      <c r="K605" s="110"/>
      <c r="L605" s="110"/>
      <c r="M605" s="110"/>
      <c r="N605" s="111"/>
      <c r="O605" s="109" t="s">
        <v>534</v>
      </c>
      <c r="P605" s="110"/>
      <c r="Q605" s="110"/>
      <c r="R605" s="110"/>
      <c r="S605" s="110"/>
      <c r="T605" s="111"/>
    </row>
    <row r="606" spans="1:20" ht="30" customHeight="1" x14ac:dyDescent="0.2">
      <c r="A606" s="506"/>
      <c r="B606" s="112"/>
      <c r="C606" s="113"/>
      <c r="D606" s="113"/>
      <c r="E606" s="113"/>
      <c r="F606" s="113"/>
      <c r="G606" s="114"/>
      <c r="H606" s="112"/>
      <c r="I606" s="113"/>
      <c r="J606" s="113"/>
      <c r="K606" s="113"/>
      <c r="L606" s="113"/>
      <c r="M606" s="113"/>
      <c r="N606" s="114"/>
      <c r="O606" s="112"/>
      <c r="P606" s="113"/>
      <c r="Q606" s="113"/>
      <c r="R606" s="113"/>
      <c r="S606" s="113"/>
      <c r="T606" s="114"/>
    </row>
    <row r="607" spans="1:20" ht="16.5" customHeight="1" x14ac:dyDescent="0.2">
      <c r="A607" s="506"/>
      <c r="B607" s="115"/>
      <c r="C607" s="116"/>
      <c r="D607" s="116"/>
      <c r="E607" s="116"/>
      <c r="F607" s="116"/>
      <c r="G607" s="117"/>
      <c r="H607" s="115"/>
      <c r="I607" s="116"/>
      <c r="J607" s="116"/>
      <c r="K607" s="116"/>
      <c r="L607" s="116"/>
      <c r="M607" s="116"/>
      <c r="N607" s="117"/>
      <c r="O607" s="115"/>
      <c r="P607" s="116"/>
      <c r="Q607" s="116"/>
      <c r="R607" s="116"/>
      <c r="S607" s="116"/>
      <c r="T607" s="117"/>
    </row>
    <row r="608" spans="1:20" ht="30" customHeight="1" x14ac:dyDescent="0.2">
      <c r="A608" s="531" t="s">
        <v>345</v>
      </c>
      <c r="B608" s="109" t="s">
        <v>535</v>
      </c>
      <c r="C608" s="110"/>
      <c r="D608" s="110"/>
      <c r="E608" s="110"/>
      <c r="F608" s="110"/>
      <c r="G608" s="111"/>
      <c r="H608" s="109"/>
      <c r="I608" s="110"/>
      <c r="J608" s="110"/>
      <c r="K608" s="110"/>
      <c r="L608" s="110"/>
      <c r="M608" s="110"/>
      <c r="N608" s="111"/>
      <c r="O608" s="109" t="s">
        <v>536</v>
      </c>
      <c r="P608" s="110"/>
      <c r="Q608" s="110"/>
      <c r="R608" s="110"/>
      <c r="S608" s="110"/>
      <c r="T608" s="111"/>
    </row>
    <row r="609" spans="1:20" ht="69" customHeight="1" x14ac:dyDescent="0.2">
      <c r="A609" s="506"/>
      <c r="B609" s="112"/>
      <c r="C609" s="113"/>
      <c r="D609" s="113"/>
      <c r="E609" s="113"/>
      <c r="F609" s="113"/>
      <c r="G609" s="114"/>
      <c r="H609" s="112"/>
      <c r="I609" s="113"/>
      <c r="J609" s="113"/>
      <c r="K609" s="113"/>
      <c r="L609" s="113"/>
      <c r="M609" s="113"/>
      <c r="N609" s="114"/>
      <c r="O609" s="112"/>
      <c r="P609" s="113"/>
      <c r="Q609" s="113"/>
      <c r="R609" s="113"/>
      <c r="S609" s="113"/>
      <c r="T609" s="114"/>
    </row>
    <row r="610" spans="1:20" ht="57" customHeight="1" x14ac:dyDescent="0.2">
      <c r="A610" s="506"/>
      <c r="B610" s="115"/>
      <c r="C610" s="116"/>
      <c r="D610" s="116"/>
      <c r="E610" s="116"/>
      <c r="F610" s="116"/>
      <c r="G610" s="117"/>
      <c r="H610" s="115"/>
      <c r="I610" s="116"/>
      <c r="J610" s="116"/>
      <c r="K610" s="116"/>
      <c r="L610" s="116"/>
      <c r="M610" s="116"/>
      <c r="N610" s="117"/>
      <c r="O610" s="115"/>
      <c r="P610" s="116"/>
      <c r="Q610" s="116"/>
      <c r="R610" s="116"/>
      <c r="S610" s="116"/>
      <c r="T610" s="117"/>
    </row>
    <row r="611" spans="1:20" s="535" customFormat="1" ht="28.5" customHeight="1" x14ac:dyDescent="0.25">
      <c r="A611" s="531" t="s">
        <v>345</v>
      </c>
      <c r="B611" s="109"/>
      <c r="C611" s="110"/>
      <c r="D611" s="110"/>
      <c r="E611" s="110"/>
      <c r="F611" s="110"/>
      <c r="G611" s="111"/>
      <c r="H611" s="109"/>
      <c r="I611" s="110"/>
      <c r="J611" s="110"/>
      <c r="K611" s="110"/>
      <c r="L611" s="110"/>
      <c r="M611" s="110"/>
      <c r="N611" s="111"/>
      <c r="O611" s="109" t="s">
        <v>537</v>
      </c>
      <c r="P611" s="110"/>
      <c r="Q611" s="110"/>
      <c r="R611" s="110"/>
      <c r="S611" s="110"/>
      <c r="T611" s="111"/>
    </row>
    <row r="612" spans="1:20" s="535" customFormat="1" ht="28.5" customHeight="1" x14ac:dyDescent="0.25">
      <c r="A612" s="506"/>
      <c r="B612" s="112"/>
      <c r="C612" s="113"/>
      <c r="D612" s="113"/>
      <c r="E612" s="113"/>
      <c r="F612" s="113"/>
      <c r="G612" s="114"/>
      <c r="H612" s="112"/>
      <c r="I612" s="113"/>
      <c r="J612" s="113"/>
      <c r="K612" s="113"/>
      <c r="L612" s="113"/>
      <c r="M612" s="113"/>
      <c r="N612" s="114"/>
      <c r="O612" s="112"/>
      <c r="P612" s="113"/>
      <c r="Q612" s="113"/>
      <c r="R612" s="113"/>
      <c r="S612" s="113"/>
      <c r="T612" s="114"/>
    </row>
    <row r="613" spans="1:20" s="535" customFormat="1" ht="28.5" customHeight="1" x14ac:dyDescent="0.25">
      <c r="A613" s="506"/>
      <c r="B613" s="115"/>
      <c r="C613" s="116"/>
      <c r="D613" s="116"/>
      <c r="E613" s="116"/>
      <c r="F613" s="116"/>
      <c r="G613" s="117"/>
      <c r="H613" s="115"/>
      <c r="I613" s="116"/>
      <c r="J613" s="116"/>
      <c r="K613" s="116"/>
      <c r="L613" s="116"/>
      <c r="M613" s="116"/>
      <c r="N613" s="117"/>
      <c r="O613" s="115"/>
      <c r="P613" s="116"/>
      <c r="Q613" s="116"/>
      <c r="R613" s="116"/>
      <c r="S613" s="116"/>
      <c r="T613" s="117"/>
    </row>
    <row r="614" spans="1:20" s="535" customFormat="1" ht="28.5" customHeight="1" x14ac:dyDescent="0.25">
      <c r="A614" s="531" t="s">
        <v>345</v>
      </c>
      <c r="B614" s="109"/>
      <c r="C614" s="110"/>
      <c r="D614" s="110"/>
      <c r="E614" s="110"/>
      <c r="F614" s="110"/>
      <c r="G614" s="111"/>
      <c r="H614" s="109"/>
      <c r="I614" s="110"/>
      <c r="J614" s="110"/>
      <c r="K614" s="110"/>
      <c r="L614" s="110"/>
      <c r="M614" s="110"/>
      <c r="N614" s="111"/>
      <c r="O614" s="109" t="s">
        <v>372</v>
      </c>
      <c r="P614" s="110"/>
      <c r="Q614" s="110"/>
      <c r="R614" s="110"/>
      <c r="S614" s="110"/>
      <c r="T614" s="111"/>
    </row>
    <row r="615" spans="1:20" s="535" customFormat="1" ht="28.5" customHeight="1" x14ac:dyDescent="0.25">
      <c r="A615" s="506"/>
      <c r="B615" s="112"/>
      <c r="C615" s="113"/>
      <c r="D615" s="113"/>
      <c r="E615" s="113"/>
      <c r="F615" s="113"/>
      <c r="G615" s="114"/>
      <c r="H615" s="112"/>
      <c r="I615" s="113"/>
      <c r="J615" s="113"/>
      <c r="K615" s="113"/>
      <c r="L615" s="113"/>
      <c r="M615" s="113"/>
      <c r="N615" s="114"/>
      <c r="O615" s="112"/>
      <c r="P615" s="113"/>
      <c r="Q615" s="113"/>
      <c r="R615" s="113"/>
      <c r="S615" s="113"/>
      <c r="T615" s="114"/>
    </row>
    <row r="616" spans="1:20" s="535" customFormat="1" ht="21" customHeight="1" x14ac:dyDescent="0.25">
      <c r="A616" s="506"/>
      <c r="B616" s="115"/>
      <c r="C616" s="116"/>
      <c r="D616" s="116"/>
      <c r="E616" s="116"/>
      <c r="F616" s="116"/>
      <c r="G616" s="117"/>
      <c r="H616" s="115"/>
      <c r="I616" s="116"/>
      <c r="J616" s="116"/>
      <c r="K616" s="116"/>
      <c r="L616" s="116"/>
      <c r="M616" s="116"/>
      <c r="N616" s="117"/>
      <c r="O616" s="115"/>
      <c r="P616" s="116"/>
      <c r="Q616" s="116"/>
      <c r="R616" s="116"/>
      <c r="S616" s="116"/>
      <c r="T616" s="117"/>
    </row>
    <row r="617" spans="1:20" s="535" customFormat="1" ht="28.5" customHeight="1" x14ac:dyDescent="0.25">
      <c r="A617" s="519" t="s">
        <v>342</v>
      </c>
      <c r="B617" s="109" t="s">
        <v>374</v>
      </c>
      <c r="C617" s="110"/>
      <c r="D617" s="110"/>
      <c r="E617" s="110"/>
      <c r="F617" s="110"/>
      <c r="G617" s="111"/>
      <c r="H617" s="109" t="s">
        <v>375</v>
      </c>
      <c r="I617" s="110"/>
      <c r="J617" s="110"/>
      <c r="K617" s="110"/>
      <c r="L617" s="110"/>
      <c r="M617" s="110"/>
      <c r="N617" s="111"/>
      <c r="O617" s="109" t="s">
        <v>376</v>
      </c>
      <c r="P617" s="110"/>
      <c r="Q617" s="110"/>
      <c r="R617" s="110"/>
      <c r="S617" s="110"/>
      <c r="T617" s="111"/>
    </row>
    <row r="618" spans="1:20" s="535" customFormat="1" ht="28.5" customHeight="1" x14ac:dyDescent="0.25">
      <c r="A618" s="520"/>
      <c r="B618" s="112"/>
      <c r="C618" s="113"/>
      <c r="D618" s="113"/>
      <c r="E618" s="113"/>
      <c r="F618" s="113"/>
      <c r="G618" s="114"/>
      <c r="H618" s="112"/>
      <c r="I618" s="113"/>
      <c r="J618" s="113"/>
      <c r="K618" s="113"/>
      <c r="L618" s="113"/>
      <c r="M618" s="113"/>
      <c r="N618" s="114"/>
      <c r="O618" s="112"/>
      <c r="P618" s="113"/>
      <c r="Q618" s="113"/>
      <c r="R618" s="113"/>
      <c r="S618" s="113"/>
      <c r="T618" s="114"/>
    </row>
    <row r="619" spans="1:20" s="535" customFormat="1" ht="28.5" customHeight="1" x14ac:dyDescent="0.25">
      <c r="A619" s="521"/>
      <c r="B619" s="115"/>
      <c r="C619" s="116"/>
      <c r="D619" s="116"/>
      <c r="E619" s="116"/>
      <c r="F619" s="116"/>
      <c r="G619" s="117"/>
      <c r="H619" s="115"/>
      <c r="I619" s="116"/>
      <c r="J619" s="116"/>
      <c r="K619" s="116"/>
      <c r="L619" s="116"/>
      <c r="M619" s="116"/>
      <c r="N619" s="117"/>
      <c r="O619" s="115"/>
      <c r="P619" s="116"/>
      <c r="Q619" s="116"/>
      <c r="R619" s="116"/>
      <c r="S619" s="116"/>
      <c r="T619" s="117"/>
    </row>
    <row r="620" spans="1:20" s="535" customFormat="1" ht="28.5" customHeight="1" x14ac:dyDescent="0.25">
      <c r="A620" s="519" t="s">
        <v>342</v>
      </c>
      <c r="B620" s="109" t="s">
        <v>377</v>
      </c>
      <c r="C620" s="110"/>
      <c r="D620" s="110"/>
      <c r="E620" s="110"/>
      <c r="F620" s="110"/>
      <c r="G620" s="111"/>
      <c r="H620" s="109" t="s">
        <v>378</v>
      </c>
      <c r="I620" s="110"/>
      <c r="J620" s="110"/>
      <c r="K620" s="110"/>
      <c r="L620" s="110"/>
      <c r="M620" s="110"/>
      <c r="N620" s="111"/>
      <c r="O620" s="109" t="s">
        <v>379</v>
      </c>
      <c r="P620" s="110"/>
      <c r="Q620" s="110"/>
      <c r="R620" s="110"/>
      <c r="S620" s="110"/>
      <c r="T620" s="111"/>
    </row>
    <row r="621" spans="1:20" s="535" customFormat="1" ht="28.5" customHeight="1" x14ac:dyDescent="0.25">
      <c r="A621" s="520"/>
      <c r="B621" s="112"/>
      <c r="C621" s="113"/>
      <c r="D621" s="113"/>
      <c r="E621" s="113"/>
      <c r="F621" s="113"/>
      <c r="G621" s="114"/>
      <c r="H621" s="112"/>
      <c r="I621" s="113"/>
      <c r="J621" s="113"/>
      <c r="K621" s="113"/>
      <c r="L621" s="113"/>
      <c r="M621" s="113"/>
      <c r="N621" s="114"/>
      <c r="O621" s="112"/>
      <c r="P621" s="113"/>
      <c r="Q621" s="113"/>
      <c r="R621" s="113"/>
      <c r="S621" s="113"/>
      <c r="T621" s="114"/>
    </row>
    <row r="622" spans="1:20" s="535" customFormat="1" ht="28.5" customHeight="1" x14ac:dyDescent="0.25">
      <c r="A622" s="521"/>
      <c r="B622" s="115"/>
      <c r="C622" s="116"/>
      <c r="D622" s="116"/>
      <c r="E622" s="116"/>
      <c r="F622" s="116"/>
      <c r="G622" s="117"/>
      <c r="H622" s="115"/>
      <c r="I622" s="116"/>
      <c r="J622" s="116"/>
      <c r="K622" s="116"/>
      <c r="L622" s="116"/>
      <c r="M622" s="116"/>
      <c r="N622" s="117"/>
      <c r="O622" s="115"/>
      <c r="P622" s="116"/>
      <c r="Q622" s="116"/>
      <c r="R622" s="116"/>
      <c r="S622" s="116"/>
      <c r="T622" s="117"/>
    </row>
    <row r="623" spans="1:20" s="535" customFormat="1" ht="28.5" customHeight="1" x14ac:dyDescent="0.25">
      <c r="A623" s="519" t="s">
        <v>342</v>
      </c>
      <c r="B623" s="109" t="s">
        <v>380</v>
      </c>
      <c r="C623" s="110"/>
      <c r="D623" s="110"/>
      <c r="E623" s="110"/>
      <c r="F623" s="110"/>
      <c r="G623" s="111"/>
      <c r="H623" s="109" t="s">
        <v>381</v>
      </c>
      <c r="I623" s="110"/>
      <c r="J623" s="110"/>
      <c r="K623" s="110"/>
      <c r="L623" s="110"/>
      <c r="M623" s="110"/>
      <c r="N623" s="111"/>
      <c r="O623" s="109" t="s">
        <v>382</v>
      </c>
      <c r="P623" s="110"/>
      <c r="Q623" s="110"/>
      <c r="R623" s="110"/>
      <c r="S623" s="110"/>
      <c r="T623" s="111"/>
    </row>
    <row r="624" spans="1:20" s="535" customFormat="1" ht="28.5" customHeight="1" x14ac:dyDescent="0.25">
      <c r="A624" s="520"/>
      <c r="B624" s="112"/>
      <c r="C624" s="113"/>
      <c r="D624" s="113"/>
      <c r="E624" s="113"/>
      <c r="F624" s="113"/>
      <c r="G624" s="114"/>
      <c r="H624" s="112"/>
      <c r="I624" s="113"/>
      <c r="J624" s="113"/>
      <c r="K624" s="113"/>
      <c r="L624" s="113"/>
      <c r="M624" s="113"/>
      <c r="N624" s="114"/>
      <c r="O624" s="112"/>
      <c r="P624" s="113"/>
      <c r="Q624" s="113"/>
      <c r="R624" s="113"/>
      <c r="S624" s="113"/>
      <c r="T624" s="114"/>
    </row>
    <row r="625" spans="1:20" s="535" customFormat="1" ht="28.5" customHeight="1" x14ac:dyDescent="0.25">
      <c r="A625" s="521"/>
      <c r="B625" s="115"/>
      <c r="C625" s="116"/>
      <c r="D625" s="116"/>
      <c r="E625" s="116"/>
      <c r="F625" s="116"/>
      <c r="G625" s="117"/>
      <c r="H625" s="115"/>
      <c r="I625" s="116"/>
      <c r="J625" s="116"/>
      <c r="K625" s="116"/>
      <c r="L625" s="116"/>
      <c r="M625" s="116"/>
      <c r="N625" s="117"/>
      <c r="O625" s="115"/>
      <c r="P625" s="116"/>
      <c r="Q625" s="116"/>
      <c r="R625" s="116"/>
      <c r="S625" s="116"/>
      <c r="T625" s="117"/>
    </row>
    <row r="626" spans="1:20" s="535" customFormat="1" ht="28.5" customHeight="1" x14ac:dyDescent="0.25">
      <c r="A626" s="519" t="s">
        <v>342</v>
      </c>
      <c r="B626" s="109" t="s">
        <v>383</v>
      </c>
      <c r="C626" s="110"/>
      <c r="D626" s="110"/>
      <c r="E626" s="110"/>
      <c r="F626" s="110"/>
      <c r="G626" s="111"/>
      <c r="H626" s="109" t="s">
        <v>384</v>
      </c>
      <c r="I626" s="110"/>
      <c r="J626" s="110"/>
      <c r="K626" s="110"/>
      <c r="L626" s="110"/>
      <c r="M626" s="110"/>
      <c r="N626" s="111"/>
      <c r="O626" s="109"/>
      <c r="P626" s="110"/>
      <c r="Q626" s="110"/>
      <c r="R626" s="110"/>
      <c r="S626" s="110"/>
      <c r="T626" s="111"/>
    </row>
    <row r="627" spans="1:20" s="535" customFormat="1" ht="16.5" customHeight="1" x14ac:dyDescent="0.25">
      <c r="A627" s="520"/>
      <c r="B627" s="112"/>
      <c r="C627" s="113"/>
      <c r="D627" s="113"/>
      <c r="E627" s="113"/>
      <c r="F627" s="113"/>
      <c r="G627" s="114"/>
      <c r="H627" s="112"/>
      <c r="I627" s="113"/>
      <c r="J627" s="113"/>
      <c r="K627" s="113"/>
      <c r="L627" s="113"/>
      <c r="M627" s="113"/>
      <c r="N627" s="114"/>
      <c r="O627" s="112"/>
      <c r="P627" s="113"/>
      <c r="Q627" s="113"/>
      <c r="R627" s="113"/>
      <c r="S627" s="113"/>
      <c r="T627" s="114"/>
    </row>
    <row r="628" spans="1:20" s="535" customFormat="1" ht="15.75" customHeight="1" x14ac:dyDescent="0.25">
      <c r="A628" s="521"/>
      <c r="B628" s="115"/>
      <c r="C628" s="116"/>
      <c r="D628" s="116"/>
      <c r="E628" s="116"/>
      <c r="F628" s="116"/>
      <c r="G628" s="117"/>
      <c r="H628" s="115"/>
      <c r="I628" s="116"/>
      <c r="J628" s="116"/>
      <c r="K628" s="116"/>
      <c r="L628" s="116"/>
      <c r="M628" s="116"/>
      <c r="N628" s="117"/>
      <c r="O628" s="115"/>
      <c r="P628" s="116"/>
      <c r="Q628" s="116"/>
      <c r="R628" s="116"/>
      <c r="S628" s="116"/>
      <c r="T628" s="117"/>
    </row>
    <row r="629" spans="1:20" s="535" customFormat="1" ht="28.5" customHeight="1" x14ac:dyDescent="0.25">
      <c r="A629" s="519" t="s">
        <v>342</v>
      </c>
      <c r="B629" s="109" t="s">
        <v>386</v>
      </c>
      <c r="C629" s="110"/>
      <c r="D629" s="110"/>
      <c r="E629" s="110"/>
      <c r="F629" s="110"/>
      <c r="G629" s="111"/>
      <c r="H629" s="109" t="s">
        <v>387</v>
      </c>
      <c r="I629" s="110"/>
      <c r="J629" s="110"/>
      <c r="K629" s="110"/>
      <c r="L629" s="110"/>
      <c r="M629" s="110"/>
      <c r="N629" s="111"/>
      <c r="O629" s="109" t="s">
        <v>388</v>
      </c>
      <c r="P629" s="110"/>
      <c r="Q629" s="110"/>
      <c r="R629" s="110"/>
      <c r="S629" s="110"/>
      <c r="T629" s="111"/>
    </row>
    <row r="630" spans="1:20" s="535" customFormat="1" ht="28.5" customHeight="1" x14ac:dyDescent="0.25">
      <c r="A630" s="520"/>
      <c r="B630" s="112"/>
      <c r="C630" s="113"/>
      <c r="D630" s="113"/>
      <c r="E630" s="113"/>
      <c r="F630" s="113"/>
      <c r="G630" s="114"/>
      <c r="H630" s="112"/>
      <c r="I630" s="113"/>
      <c r="J630" s="113"/>
      <c r="K630" s="113"/>
      <c r="L630" s="113"/>
      <c r="M630" s="113"/>
      <c r="N630" s="114"/>
      <c r="O630" s="112"/>
      <c r="P630" s="113"/>
      <c r="Q630" s="113"/>
      <c r="R630" s="113"/>
      <c r="S630" s="113"/>
      <c r="T630" s="114"/>
    </row>
    <row r="631" spans="1:20" s="535" customFormat="1" ht="28.5" customHeight="1" x14ac:dyDescent="0.25">
      <c r="A631" s="521"/>
      <c r="B631" s="115"/>
      <c r="C631" s="116"/>
      <c r="D631" s="116"/>
      <c r="E631" s="116"/>
      <c r="F631" s="116"/>
      <c r="G631" s="117"/>
      <c r="H631" s="115"/>
      <c r="I631" s="116"/>
      <c r="J631" s="116"/>
      <c r="K631" s="116"/>
      <c r="L631" s="116"/>
      <c r="M631" s="116"/>
      <c r="N631" s="117"/>
      <c r="O631" s="115"/>
      <c r="P631" s="116"/>
      <c r="Q631" s="116"/>
      <c r="R631" s="116"/>
      <c r="S631" s="116"/>
      <c r="T631" s="117"/>
    </row>
    <row r="632" spans="1:20" s="535" customFormat="1" ht="28.5" customHeight="1" x14ac:dyDescent="0.25">
      <c r="A632" s="519" t="s">
        <v>342</v>
      </c>
      <c r="B632" s="109" t="s">
        <v>389</v>
      </c>
      <c r="C632" s="110"/>
      <c r="D632" s="110"/>
      <c r="E632" s="110"/>
      <c r="F632" s="110"/>
      <c r="G632" s="111"/>
      <c r="H632" s="109"/>
      <c r="I632" s="110"/>
      <c r="J632" s="110"/>
      <c r="K632" s="110"/>
      <c r="L632" s="110"/>
      <c r="M632" s="110"/>
      <c r="N632" s="111"/>
      <c r="O632" s="109" t="s">
        <v>390</v>
      </c>
      <c r="P632" s="110"/>
      <c r="Q632" s="110"/>
      <c r="R632" s="110"/>
      <c r="S632" s="110"/>
      <c r="T632" s="111"/>
    </row>
    <row r="633" spans="1:20" s="535" customFormat="1" ht="28.5" customHeight="1" x14ac:dyDescent="0.25">
      <c r="A633" s="520"/>
      <c r="B633" s="112"/>
      <c r="C633" s="113"/>
      <c r="D633" s="113"/>
      <c r="E633" s="113"/>
      <c r="F633" s="113"/>
      <c r="G633" s="114"/>
      <c r="H633" s="112"/>
      <c r="I633" s="113"/>
      <c r="J633" s="113"/>
      <c r="K633" s="113"/>
      <c r="L633" s="113"/>
      <c r="M633" s="113"/>
      <c r="N633" s="114"/>
      <c r="O633" s="112"/>
      <c r="P633" s="113"/>
      <c r="Q633" s="113"/>
      <c r="R633" s="113"/>
      <c r="S633" s="113"/>
      <c r="T633" s="114"/>
    </row>
    <row r="634" spans="1:20" s="535" customFormat="1" ht="28.5" customHeight="1" x14ac:dyDescent="0.25">
      <c r="A634" s="521"/>
      <c r="B634" s="115"/>
      <c r="C634" s="116"/>
      <c r="D634" s="116"/>
      <c r="E634" s="116"/>
      <c r="F634" s="116"/>
      <c r="G634" s="117"/>
      <c r="H634" s="115"/>
      <c r="I634" s="116"/>
      <c r="J634" s="116"/>
      <c r="K634" s="116"/>
      <c r="L634" s="116"/>
      <c r="M634" s="116"/>
      <c r="N634" s="117"/>
      <c r="O634" s="115"/>
      <c r="P634" s="116"/>
      <c r="Q634" s="116"/>
      <c r="R634" s="116"/>
      <c r="S634" s="116"/>
      <c r="T634" s="117"/>
    </row>
    <row r="635" spans="1:20" s="535" customFormat="1" ht="28.5" customHeight="1" x14ac:dyDescent="0.25">
      <c r="A635" s="519" t="s">
        <v>342</v>
      </c>
      <c r="B635" s="109" t="s">
        <v>391</v>
      </c>
      <c r="C635" s="110"/>
      <c r="D635" s="110"/>
      <c r="E635" s="110"/>
      <c r="F635" s="110"/>
      <c r="G635" s="111"/>
      <c r="H635" s="109"/>
      <c r="I635" s="110"/>
      <c r="J635" s="110"/>
      <c r="K635" s="110"/>
      <c r="L635" s="110"/>
      <c r="M635" s="110"/>
      <c r="N635" s="111"/>
      <c r="O635" s="109" t="s">
        <v>392</v>
      </c>
      <c r="P635" s="110"/>
      <c r="Q635" s="110"/>
      <c r="R635" s="110"/>
      <c r="S635" s="110"/>
      <c r="T635" s="111"/>
    </row>
    <row r="636" spans="1:20" s="535" customFormat="1" ht="28.5" customHeight="1" x14ac:dyDescent="0.25">
      <c r="A636" s="520"/>
      <c r="B636" s="112"/>
      <c r="C636" s="113"/>
      <c r="D636" s="113"/>
      <c r="E636" s="113"/>
      <c r="F636" s="113"/>
      <c r="G636" s="114"/>
      <c r="H636" s="112"/>
      <c r="I636" s="113"/>
      <c r="J636" s="113"/>
      <c r="K636" s="113"/>
      <c r="L636" s="113"/>
      <c r="M636" s="113"/>
      <c r="N636" s="114"/>
      <c r="O636" s="112"/>
      <c r="P636" s="113"/>
      <c r="Q636" s="113"/>
      <c r="R636" s="113"/>
      <c r="S636" s="113"/>
      <c r="T636" s="114"/>
    </row>
    <row r="637" spans="1:20" s="535" customFormat="1" ht="40.5" customHeight="1" x14ac:dyDescent="0.25">
      <c r="A637" s="521"/>
      <c r="B637" s="115"/>
      <c r="C637" s="116"/>
      <c r="D637" s="116"/>
      <c r="E637" s="116"/>
      <c r="F637" s="116"/>
      <c r="G637" s="117"/>
      <c r="H637" s="115"/>
      <c r="I637" s="116"/>
      <c r="J637" s="116"/>
      <c r="K637" s="116"/>
      <c r="L637" s="116"/>
      <c r="M637" s="116"/>
      <c r="N637" s="117"/>
      <c r="O637" s="115"/>
      <c r="P637" s="116"/>
      <c r="Q637" s="116"/>
      <c r="R637" s="116"/>
      <c r="S637" s="116"/>
      <c r="T637" s="117"/>
    </row>
    <row r="638" spans="1:20" ht="12.75" customHeight="1" x14ac:dyDescent="0.2">
      <c r="A638" s="519" t="s">
        <v>342</v>
      </c>
      <c r="B638" s="121" t="s">
        <v>397</v>
      </c>
      <c r="C638" s="121"/>
      <c r="D638" s="121"/>
      <c r="E638" s="121"/>
      <c r="F638" s="121"/>
      <c r="G638" s="121"/>
      <c r="H638" s="109"/>
      <c r="I638" s="110"/>
      <c r="J638" s="110"/>
      <c r="K638" s="110"/>
      <c r="L638" s="110"/>
      <c r="M638" s="110"/>
      <c r="N638" s="111"/>
      <c r="O638" s="109" t="s">
        <v>538</v>
      </c>
      <c r="P638" s="110"/>
      <c r="Q638" s="110"/>
      <c r="R638" s="110"/>
      <c r="S638" s="110"/>
      <c r="T638" s="111"/>
    </row>
    <row r="639" spans="1:20" ht="20.25" customHeight="1" x14ac:dyDescent="0.2">
      <c r="A639" s="520"/>
      <c r="B639" s="121"/>
      <c r="C639" s="121"/>
      <c r="D639" s="121"/>
      <c r="E639" s="121"/>
      <c r="F639" s="121"/>
      <c r="G639" s="121"/>
      <c r="H639" s="112"/>
      <c r="I639" s="113"/>
      <c r="J639" s="113"/>
      <c r="K639" s="113"/>
      <c r="L639" s="113"/>
      <c r="M639" s="113"/>
      <c r="N639" s="114"/>
      <c r="O639" s="112"/>
      <c r="P639" s="113"/>
      <c r="Q639" s="113"/>
      <c r="R639" s="113"/>
      <c r="S639" s="113"/>
      <c r="T639" s="114"/>
    </row>
    <row r="640" spans="1:20" ht="51.75" customHeight="1" x14ac:dyDescent="0.2">
      <c r="A640" s="521"/>
      <c r="B640" s="121"/>
      <c r="C640" s="121"/>
      <c r="D640" s="121"/>
      <c r="E640" s="121"/>
      <c r="F640" s="121"/>
      <c r="G640" s="121"/>
      <c r="H640" s="115"/>
      <c r="I640" s="116"/>
      <c r="J640" s="116"/>
      <c r="K640" s="116"/>
      <c r="L640" s="116"/>
      <c r="M640" s="116"/>
      <c r="N640" s="117"/>
      <c r="O640" s="115"/>
      <c r="P640" s="116"/>
      <c r="Q640" s="116"/>
      <c r="R640" s="116"/>
      <c r="S640" s="116"/>
      <c r="T640" s="117"/>
    </row>
    <row r="641" spans="1:20" ht="12.75" customHeight="1" x14ac:dyDescent="0.2">
      <c r="A641" s="519" t="s">
        <v>342</v>
      </c>
      <c r="B641" s="121" t="s">
        <v>398</v>
      </c>
      <c r="C641" s="121"/>
      <c r="D641" s="121"/>
      <c r="E641" s="121"/>
      <c r="F641" s="121"/>
      <c r="G641" s="121"/>
      <c r="H641" s="109"/>
      <c r="I641" s="110"/>
      <c r="J641" s="110"/>
      <c r="K641" s="110"/>
      <c r="L641" s="110"/>
      <c r="M641" s="110"/>
      <c r="N641" s="111"/>
      <c r="O641" s="109" t="s">
        <v>399</v>
      </c>
      <c r="P641" s="110"/>
      <c r="Q641" s="110"/>
      <c r="R641" s="110"/>
      <c r="S641" s="110"/>
      <c r="T641" s="111"/>
    </row>
    <row r="642" spans="1:20" ht="12.75" customHeight="1" x14ac:dyDescent="0.2">
      <c r="A642" s="520"/>
      <c r="B642" s="121"/>
      <c r="C642" s="121"/>
      <c r="D642" s="121"/>
      <c r="E642" s="121"/>
      <c r="F642" s="121"/>
      <c r="G642" s="121"/>
      <c r="H642" s="112"/>
      <c r="I642" s="113"/>
      <c r="J642" s="113"/>
      <c r="K642" s="113"/>
      <c r="L642" s="113"/>
      <c r="M642" s="113"/>
      <c r="N642" s="114"/>
      <c r="O642" s="112"/>
      <c r="P642" s="113"/>
      <c r="Q642" s="113"/>
      <c r="R642" s="113"/>
      <c r="S642" s="113"/>
      <c r="T642" s="114"/>
    </row>
    <row r="643" spans="1:20" ht="63.75" customHeight="1" x14ac:dyDescent="0.2">
      <c r="A643" s="521"/>
      <c r="B643" s="121"/>
      <c r="C643" s="121"/>
      <c r="D643" s="121"/>
      <c r="E643" s="121"/>
      <c r="F643" s="121"/>
      <c r="G643" s="121"/>
      <c r="H643" s="115"/>
      <c r="I643" s="116"/>
      <c r="J643" s="116"/>
      <c r="K643" s="116"/>
      <c r="L643" s="116"/>
      <c r="M643" s="116"/>
      <c r="N643" s="117"/>
      <c r="O643" s="115"/>
      <c r="P643" s="116"/>
      <c r="Q643" s="116"/>
      <c r="R643" s="116"/>
      <c r="S643" s="116"/>
      <c r="T643" s="117"/>
    </row>
    <row r="644" spans="1:20" ht="12.75" customHeight="1" x14ac:dyDescent="0.2">
      <c r="A644" s="519" t="s">
        <v>346</v>
      </c>
      <c r="B644" s="109" t="s">
        <v>539</v>
      </c>
      <c r="C644" s="110"/>
      <c r="D644" s="110"/>
      <c r="E644" s="110"/>
      <c r="F644" s="110"/>
      <c r="G644" s="111"/>
      <c r="H644" s="109" t="s">
        <v>400</v>
      </c>
      <c r="I644" s="110"/>
      <c r="J644" s="110"/>
      <c r="K644" s="110"/>
      <c r="L644" s="110"/>
      <c r="M644" s="110"/>
      <c r="N644" s="111"/>
      <c r="O644" s="109" t="s">
        <v>401</v>
      </c>
      <c r="P644" s="110"/>
      <c r="Q644" s="110"/>
      <c r="R644" s="110"/>
      <c r="S644" s="110"/>
      <c r="T644" s="111"/>
    </row>
    <row r="645" spans="1:20" ht="64.5" customHeight="1" x14ac:dyDescent="0.2">
      <c r="A645" s="520"/>
      <c r="B645" s="112"/>
      <c r="C645" s="113"/>
      <c r="D645" s="113"/>
      <c r="E645" s="113"/>
      <c r="F645" s="113"/>
      <c r="G645" s="114"/>
      <c r="H645" s="112"/>
      <c r="I645" s="113"/>
      <c r="J645" s="113"/>
      <c r="K645" s="113"/>
      <c r="L645" s="113"/>
      <c r="M645" s="113"/>
      <c r="N645" s="114"/>
      <c r="O645" s="112"/>
      <c r="P645" s="113"/>
      <c r="Q645" s="113"/>
      <c r="R645" s="113"/>
      <c r="S645" s="113"/>
      <c r="T645" s="114"/>
    </row>
    <row r="646" spans="1:20" ht="12.75" customHeight="1" x14ac:dyDescent="0.2">
      <c r="A646" s="521"/>
      <c r="B646" s="115"/>
      <c r="C646" s="116"/>
      <c r="D646" s="116"/>
      <c r="E646" s="116"/>
      <c r="F646" s="116"/>
      <c r="G646" s="117"/>
      <c r="H646" s="115"/>
      <c r="I646" s="116"/>
      <c r="J646" s="116"/>
      <c r="K646" s="116"/>
      <c r="L646" s="116"/>
      <c r="M646" s="116"/>
      <c r="N646" s="117"/>
      <c r="O646" s="115"/>
      <c r="P646" s="116"/>
      <c r="Q646" s="116"/>
      <c r="R646" s="116"/>
      <c r="S646" s="116"/>
      <c r="T646" s="117"/>
    </row>
    <row r="647" spans="1:20" ht="53.25" customHeight="1" x14ac:dyDescent="0.2">
      <c r="A647" s="519" t="s">
        <v>346</v>
      </c>
      <c r="B647" s="109" t="s">
        <v>402</v>
      </c>
      <c r="C647" s="110"/>
      <c r="D647" s="110"/>
      <c r="E647" s="110"/>
      <c r="F647" s="110"/>
      <c r="G647" s="111"/>
      <c r="H647" s="109" t="s">
        <v>403</v>
      </c>
      <c r="I647" s="110"/>
      <c r="J647" s="110"/>
      <c r="K647" s="110"/>
      <c r="L647" s="110"/>
      <c r="M647" s="110"/>
      <c r="N647" s="111"/>
      <c r="O647" s="109" t="s">
        <v>404</v>
      </c>
      <c r="P647" s="110"/>
      <c r="Q647" s="110"/>
      <c r="R647" s="110"/>
      <c r="S647" s="110"/>
      <c r="T647" s="111"/>
    </row>
    <row r="648" spans="1:20" ht="12.75" customHeight="1" x14ac:dyDescent="0.2">
      <c r="A648" s="520"/>
      <c r="B648" s="112"/>
      <c r="C648" s="113"/>
      <c r="D648" s="113"/>
      <c r="E648" s="113"/>
      <c r="F648" s="113"/>
      <c r="G648" s="114"/>
      <c r="H648" s="112"/>
      <c r="I648" s="113"/>
      <c r="J648" s="113"/>
      <c r="K648" s="113"/>
      <c r="L648" s="113"/>
      <c r="M648" s="113"/>
      <c r="N648" s="114"/>
      <c r="O648" s="112"/>
      <c r="P648" s="113"/>
      <c r="Q648" s="113"/>
      <c r="R648" s="113"/>
      <c r="S648" s="113"/>
      <c r="T648" s="114"/>
    </row>
    <row r="649" spans="1:20" ht="12.75" customHeight="1" x14ac:dyDescent="0.2">
      <c r="A649" s="521"/>
      <c r="B649" s="115"/>
      <c r="C649" s="116"/>
      <c r="D649" s="116"/>
      <c r="E649" s="116"/>
      <c r="F649" s="116"/>
      <c r="G649" s="117"/>
      <c r="H649" s="115"/>
      <c r="I649" s="116"/>
      <c r="J649" s="116"/>
      <c r="K649" s="116"/>
      <c r="L649" s="116"/>
      <c r="M649" s="116"/>
      <c r="N649" s="117"/>
      <c r="O649" s="115"/>
      <c r="P649" s="116"/>
      <c r="Q649" s="116"/>
      <c r="R649" s="116"/>
      <c r="S649" s="116"/>
      <c r="T649" s="117"/>
    </row>
    <row r="650" spans="1:20" ht="12.75" customHeight="1" x14ac:dyDescent="0.2">
      <c r="A650" s="519" t="s">
        <v>346</v>
      </c>
      <c r="B650" s="109" t="s">
        <v>405</v>
      </c>
      <c r="C650" s="110"/>
      <c r="D650" s="110"/>
      <c r="E650" s="110"/>
      <c r="F650" s="110"/>
      <c r="G650" s="111"/>
      <c r="H650" s="109" t="s">
        <v>406</v>
      </c>
      <c r="I650" s="110"/>
      <c r="J650" s="110"/>
      <c r="K650" s="110"/>
      <c r="L650" s="110"/>
      <c r="M650" s="110"/>
      <c r="N650" s="111"/>
      <c r="O650" s="109" t="s">
        <v>540</v>
      </c>
      <c r="P650" s="110"/>
      <c r="Q650" s="110"/>
      <c r="R650" s="110"/>
      <c r="S650" s="110"/>
      <c r="T650" s="111"/>
    </row>
    <row r="651" spans="1:20" ht="45" customHeight="1" x14ac:dyDescent="0.2">
      <c r="A651" s="520"/>
      <c r="B651" s="112"/>
      <c r="C651" s="113"/>
      <c r="D651" s="113"/>
      <c r="E651" s="113"/>
      <c r="F651" s="113"/>
      <c r="G651" s="114"/>
      <c r="H651" s="112"/>
      <c r="I651" s="113"/>
      <c r="J651" s="113"/>
      <c r="K651" s="113"/>
      <c r="L651" s="113"/>
      <c r="M651" s="113"/>
      <c r="N651" s="114"/>
      <c r="O651" s="112"/>
      <c r="P651" s="113"/>
      <c r="Q651" s="113"/>
      <c r="R651" s="113"/>
      <c r="S651" s="113"/>
      <c r="T651" s="114"/>
    </row>
    <row r="652" spans="1:20" ht="12.75" customHeight="1" x14ac:dyDescent="0.2">
      <c r="A652" s="521"/>
      <c r="B652" s="115"/>
      <c r="C652" s="116"/>
      <c r="D652" s="116"/>
      <c r="E652" s="116"/>
      <c r="F652" s="116"/>
      <c r="G652" s="117"/>
      <c r="H652" s="115"/>
      <c r="I652" s="116"/>
      <c r="J652" s="116"/>
      <c r="K652" s="116"/>
      <c r="L652" s="116"/>
      <c r="M652" s="116"/>
      <c r="N652" s="117"/>
      <c r="O652" s="115"/>
      <c r="P652" s="116"/>
      <c r="Q652" s="116"/>
      <c r="R652" s="116"/>
      <c r="S652" s="116"/>
      <c r="T652" s="117"/>
    </row>
    <row r="653" spans="1:20" ht="12.75" customHeight="1" x14ac:dyDescent="0.2">
      <c r="A653" s="519" t="s">
        <v>346</v>
      </c>
      <c r="B653" s="109" t="s">
        <v>541</v>
      </c>
      <c r="C653" s="110"/>
      <c r="D653" s="110"/>
      <c r="E653" s="110"/>
      <c r="F653" s="110"/>
      <c r="G653" s="111"/>
      <c r="H653" s="109" t="s">
        <v>408</v>
      </c>
      <c r="I653" s="110"/>
      <c r="J653" s="110"/>
      <c r="K653" s="110"/>
      <c r="L653" s="110"/>
      <c r="M653" s="110"/>
      <c r="N653" s="111"/>
      <c r="O653" s="109" t="s">
        <v>542</v>
      </c>
      <c r="P653" s="110"/>
      <c r="Q653" s="110"/>
      <c r="R653" s="110"/>
      <c r="S653" s="110"/>
      <c r="T653" s="111"/>
    </row>
    <row r="654" spans="1:20" ht="46.5" customHeight="1" x14ac:dyDescent="0.2">
      <c r="A654" s="520"/>
      <c r="B654" s="112"/>
      <c r="C654" s="113"/>
      <c r="D654" s="113"/>
      <c r="E654" s="113"/>
      <c r="F654" s="113"/>
      <c r="G654" s="114"/>
      <c r="H654" s="112"/>
      <c r="I654" s="113"/>
      <c r="J654" s="113"/>
      <c r="K654" s="113"/>
      <c r="L654" s="113"/>
      <c r="M654" s="113"/>
      <c r="N654" s="114"/>
      <c r="O654" s="112"/>
      <c r="P654" s="113"/>
      <c r="Q654" s="113"/>
      <c r="R654" s="113"/>
      <c r="S654" s="113"/>
      <c r="T654" s="114"/>
    </row>
    <row r="655" spans="1:20" ht="12.75" customHeight="1" x14ac:dyDescent="0.2">
      <c r="A655" s="521"/>
      <c r="B655" s="115"/>
      <c r="C655" s="116"/>
      <c r="D655" s="116"/>
      <c r="E655" s="116"/>
      <c r="F655" s="116"/>
      <c r="G655" s="117"/>
      <c r="H655" s="115"/>
      <c r="I655" s="116"/>
      <c r="J655" s="116"/>
      <c r="K655" s="116"/>
      <c r="L655" s="116"/>
      <c r="M655" s="116"/>
      <c r="N655" s="117"/>
      <c r="O655" s="115"/>
      <c r="P655" s="116"/>
      <c r="Q655" s="116"/>
      <c r="R655" s="116"/>
      <c r="S655" s="116"/>
      <c r="T655" s="117"/>
    </row>
    <row r="656" spans="1:20" ht="33.75" customHeight="1" x14ac:dyDescent="0.2">
      <c r="A656" s="519" t="s">
        <v>346</v>
      </c>
      <c r="B656" s="109"/>
      <c r="C656" s="110"/>
      <c r="D656" s="110"/>
      <c r="E656" s="110"/>
      <c r="F656" s="110"/>
      <c r="G656" s="111"/>
      <c r="H656" s="109"/>
      <c r="I656" s="110"/>
      <c r="J656" s="110"/>
      <c r="K656" s="110"/>
      <c r="L656" s="110"/>
      <c r="M656" s="110"/>
      <c r="N656" s="111"/>
      <c r="O656" s="109" t="s">
        <v>409</v>
      </c>
      <c r="P656" s="110"/>
      <c r="Q656" s="110"/>
      <c r="R656" s="110"/>
      <c r="S656" s="110"/>
      <c r="T656" s="111"/>
    </row>
    <row r="657" spans="1:20" ht="33.75" customHeight="1" x14ac:dyDescent="0.2">
      <c r="A657" s="520"/>
      <c r="B657" s="112"/>
      <c r="C657" s="113"/>
      <c r="D657" s="113"/>
      <c r="E657" s="113"/>
      <c r="F657" s="113"/>
      <c r="G657" s="114"/>
      <c r="H657" s="112"/>
      <c r="I657" s="113"/>
      <c r="J657" s="113"/>
      <c r="K657" s="113"/>
      <c r="L657" s="113"/>
      <c r="M657" s="113"/>
      <c r="N657" s="114"/>
      <c r="O657" s="112"/>
      <c r="P657" s="113"/>
      <c r="Q657" s="113"/>
      <c r="R657" s="113"/>
      <c r="S657" s="113"/>
      <c r="T657" s="114"/>
    </row>
    <row r="658" spans="1:20" ht="33.75" customHeight="1" x14ac:dyDescent="0.2">
      <c r="A658" s="521"/>
      <c r="B658" s="115"/>
      <c r="C658" s="116"/>
      <c r="D658" s="116"/>
      <c r="E658" s="116"/>
      <c r="F658" s="116"/>
      <c r="G658" s="117"/>
      <c r="H658" s="115"/>
      <c r="I658" s="116"/>
      <c r="J658" s="116"/>
      <c r="K658" s="116"/>
      <c r="L658" s="116"/>
      <c r="M658" s="116"/>
      <c r="N658" s="117"/>
      <c r="O658" s="115"/>
      <c r="P658" s="116"/>
      <c r="Q658" s="116"/>
      <c r="R658" s="116"/>
      <c r="S658" s="116"/>
      <c r="T658" s="117"/>
    </row>
    <row r="659" spans="1:20" ht="33.75" customHeight="1" x14ac:dyDescent="0.2">
      <c r="A659" s="519" t="s">
        <v>346</v>
      </c>
      <c r="B659" s="109"/>
      <c r="C659" s="110"/>
      <c r="D659" s="110"/>
      <c r="E659" s="110"/>
      <c r="F659" s="110"/>
      <c r="G659" s="111"/>
      <c r="H659" s="109"/>
      <c r="I659" s="110"/>
      <c r="J659" s="110"/>
      <c r="K659" s="110"/>
      <c r="L659" s="110"/>
      <c r="M659" s="110"/>
      <c r="N659" s="111"/>
      <c r="O659" s="109" t="s">
        <v>543</v>
      </c>
      <c r="P659" s="110"/>
      <c r="Q659" s="110"/>
      <c r="R659" s="110"/>
      <c r="S659" s="110"/>
      <c r="T659" s="111"/>
    </row>
    <row r="660" spans="1:20" ht="23.25" customHeight="1" x14ac:dyDescent="0.2">
      <c r="A660" s="520"/>
      <c r="B660" s="112"/>
      <c r="C660" s="113"/>
      <c r="D660" s="113"/>
      <c r="E660" s="113"/>
      <c r="F660" s="113"/>
      <c r="G660" s="114"/>
      <c r="H660" s="112"/>
      <c r="I660" s="113"/>
      <c r="J660" s="113"/>
      <c r="K660" s="113"/>
      <c r="L660" s="113"/>
      <c r="M660" s="113"/>
      <c r="N660" s="114"/>
      <c r="O660" s="112"/>
      <c r="P660" s="113"/>
      <c r="Q660" s="113"/>
      <c r="R660" s="113"/>
      <c r="S660" s="113"/>
      <c r="T660" s="114"/>
    </row>
    <row r="661" spans="1:20" ht="12.75" customHeight="1" x14ac:dyDescent="0.2">
      <c r="A661" s="521"/>
      <c r="B661" s="115"/>
      <c r="C661" s="116"/>
      <c r="D661" s="116"/>
      <c r="E661" s="116"/>
      <c r="F661" s="116"/>
      <c r="G661" s="117"/>
      <c r="H661" s="115"/>
      <c r="I661" s="116"/>
      <c r="J661" s="116"/>
      <c r="K661" s="116"/>
      <c r="L661" s="116"/>
      <c r="M661" s="116"/>
      <c r="N661" s="117"/>
      <c r="O661" s="115"/>
      <c r="P661" s="116"/>
      <c r="Q661" s="116"/>
      <c r="R661" s="116"/>
      <c r="S661" s="116"/>
      <c r="T661" s="117"/>
    </row>
    <row r="662" spans="1:20" ht="33.75" customHeight="1" x14ac:dyDescent="0.2">
      <c r="A662" s="519" t="s">
        <v>346</v>
      </c>
      <c r="B662" s="121"/>
      <c r="C662" s="121"/>
      <c r="D662" s="121"/>
      <c r="E662" s="121"/>
      <c r="F662" s="121"/>
      <c r="G662" s="121"/>
      <c r="H662" s="121"/>
      <c r="I662" s="121"/>
      <c r="J662" s="121"/>
      <c r="K662" s="121"/>
      <c r="L662" s="121"/>
      <c r="M662" s="121"/>
      <c r="N662" s="121"/>
      <c r="O662" s="121" t="s">
        <v>544</v>
      </c>
      <c r="P662" s="121"/>
      <c r="Q662" s="121"/>
      <c r="R662" s="121"/>
      <c r="S662" s="121"/>
      <c r="T662" s="121"/>
    </row>
    <row r="663" spans="1:20" ht="33.75" customHeight="1" x14ac:dyDescent="0.2">
      <c r="A663" s="520"/>
      <c r="B663" s="121"/>
      <c r="C663" s="121"/>
      <c r="D663" s="121"/>
      <c r="E663" s="121"/>
      <c r="F663" s="121"/>
      <c r="G663" s="121"/>
      <c r="H663" s="121"/>
      <c r="I663" s="121"/>
      <c r="J663" s="121"/>
      <c r="K663" s="121"/>
      <c r="L663" s="121"/>
      <c r="M663" s="121"/>
      <c r="N663" s="121"/>
      <c r="O663" s="121"/>
      <c r="P663" s="121"/>
      <c r="Q663" s="121"/>
      <c r="R663" s="121"/>
      <c r="S663" s="121"/>
      <c r="T663" s="121"/>
    </row>
    <row r="664" spans="1:20" ht="12.75" customHeight="1" x14ac:dyDescent="0.2">
      <c r="A664" s="521"/>
      <c r="B664" s="121"/>
      <c r="C664" s="121"/>
      <c r="D664" s="121"/>
      <c r="E664" s="121"/>
      <c r="F664" s="121"/>
      <c r="G664" s="121"/>
      <c r="H664" s="121"/>
      <c r="I664" s="121"/>
      <c r="J664" s="121"/>
      <c r="K664" s="121"/>
      <c r="L664" s="121"/>
      <c r="M664" s="121"/>
      <c r="N664" s="121"/>
      <c r="O664" s="121"/>
      <c r="P664" s="121"/>
      <c r="Q664" s="121"/>
      <c r="R664" s="121"/>
      <c r="S664" s="121"/>
      <c r="T664" s="121"/>
    </row>
    <row r="665" spans="1:20" ht="12.75" customHeight="1" x14ac:dyDescent="0.2">
      <c r="A665" s="519" t="s">
        <v>346</v>
      </c>
      <c r="B665" s="109"/>
      <c r="C665" s="110"/>
      <c r="D665" s="110"/>
      <c r="E665" s="110"/>
      <c r="F665" s="110"/>
      <c r="G665" s="111"/>
      <c r="H665" s="109"/>
      <c r="I665" s="110"/>
      <c r="J665" s="110"/>
      <c r="K665" s="110"/>
      <c r="L665" s="110"/>
      <c r="M665" s="110"/>
      <c r="N665" s="111"/>
      <c r="O665" s="109" t="s">
        <v>410</v>
      </c>
      <c r="P665" s="110"/>
      <c r="Q665" s="110"/>
      <c r="R665" s="110"/>
      <c r="S665" s="110"/>
      <c r="T665" s="111"/>
    </row>
    <row r="666" spans="1:20" ht="37.5" customHeight="1" x14ac:dyDescent="0.2">
      <c r="A666" s="520"/>
      <c r="B666" s="112"/>
      <c r="C666" s="113"/>
      <c r="D666" s="113"/>
      <c r="E666" s="113"/>
      <c r="F666" s="113"/>
      <c r="G666" s="114"/>
      <c r="H666" s="112"/>
      <c r="I666" s="113"/>
      <c r="J666" s="113"/>
      <c r="K666" s="113"/>
      <c r="L666" s="113"/>
      <c r="M666" s="113"/>
      <c r="N666" s="114"/>
      <c r="O666" s="112"/>
      <c r="P666" s="113"/>
      <c r="Q666" s="113"/>
      <c r="R666" s="113"/>
      <c r="S666" s="113"/>
      <c r="T666" s="114"/>
    </row>
    <row r="667" spans="1:20" ht="12.75" customHeight="1" x14ac:dyDescent="0.2">
      <c r="A667" s="521"/>
      <c r="B667" s="115"/>
      <c r="C667" s="116"/>
      <c r="D667" s="116"/>
      <c r="E667" s="116"/>
      <c r="F667" s="116"/>
      <c r="G667" s="117"/>
      <c r="H667" s="115"/>
      <c r="I667" s="116"/>
      <c r="J667" s="116"/>
      <c r="K667" s="116"/>
      <c r="L667" s="116"/>
      <c r="M667" s="116"/>
      <c r="N667" s="117"/>
      <c r="O667" s="115"/>
      <c r="P667" s="116"/>
      <c r="Q667" s="116"/>
      <c r="R667" s="116"/>
      <c r="S667" s="116"/>
      <c r="T667" s="117"/>
    </row>
    <row r="668" spans="1:20" ht="33" customHeight="1" x14ac:dyDescent="0.2">
      <c r="A668" s="519" t="s">
        <v>347</v>
      </c>
      <c r="B668" s="109" t="s">
        <v>545</v>
      </c>
      <c r="C668" s="110"/>
      <c r="D668" s="110"/>
      <c r="E668" s="110"/>
      <c r="F668" s="110"/>
      <c r="G668" s="111"/>
      <c r="H668" s="109" t="s">
        <v>546</v>
      </c>
      <c r="I668" s="110"/>
      <c r="J668" s="110"/>
      <c r="K668" s="110"/>
      <c r="L668" s="110"/>
      <c r="M668" s="110"/>
      <c r="N668" s="111"/>
      <c r="O668" s="109" t="s">
        <v>547</v>
      </c>
      <c r="P668" s="110"/>
      <c r="Q668" s="110"/>
      <c r="R668" s="110"/>
      <c r="S668" s="110"/>
      <c r="T668" s="111"/>
    </row>
    <row r="669" spans="1:20" ht="33" customHeight="1" x14ac:dyDescent="0.2">
      <c r="A669" s="520"/>
      <c r="B669" s="112"/>
      <c r="C669" s="113"/>
      <c r="D669" s="113"/>
      <c r="E669" s="113"/>
      <c r="F669" s="113"/>
      <c r="G669" s="114"/>
      <c r="H669" s="112"/>
      <c r="I669" s="113"/>
      <c r="J669" s="113"/>
      <c r="K669" s="113"/>
      <c r="L669" s="113"/>
      <c r="M669" s="113"/>
      <c r="N669" s="114"/>
      <c r="O669" s="112"/>
      <c r="P669" s="113"/>
      <c r="Q669" s="113"/>
      <c r="R669" s="113"/>
      <c r="S669" s="113"/>
      <c r="T669" s="114"/>
    </row>
    <row r="670" spans="1:20" ht="22.5" customHeight="1" x14ac:dyDescent="0.2">
      <c r="A670" s="521"/>
      <c r="B670" s="115"/>
      <c r="C670" s="116"/>
      <c r="D670" s="116"/>
      <c r="E670" s="116"/>
      <c r="F670" s="116"/>
      <c r="G670" s="117"/>
      <c r="H670" s="115"/>
      <c r="I670" s="116"/>
      <c r="J670" s="116"/>
      <c r="K670" s="116"/>
      <c r="L670" s="116"/>
      <c r="M670" s="116"/>
      <c r="N670" s="117"/>
      <c r="O670" s="115"/>
      <c r="P670" s="116"/>
      <c r="Q670" s="116"/>
      <c r="R670" s="116"/>
      <c r="S670" s="116"/>
      <c r="T670" s="117"/>
    </row>
    <row r="671" spans="1:20" ht="33" customHeight="1" x14ac:dyDescent="0.2">
      <c r="A671" s="519" t="s">
        <v>347</v>
      </c>
      <c r="B671" s="109" t="s">
        <v>548</v>
      </c>
      <c r="C671" s="110"/>
      <c r="D671" s="110"/>
      <c r="E671" s="110"/>
      <c r="F671" s="110"/>
      <c r="G671" s="111"/>
      <c r="H671" s="109" t="s">
        <v>549</v>
      </c>
      <c r="I671" s="110"/>
      <c r="J671" s="110"/>
      <c r="K671" s="110"/>
      <c r="L671" s="110"/>
      <c r="M671" s="110"/>
      <c r="N671" s="111"/>
      <c r="O671" s="109" t="s">
        <v>550</v>
      </c>
      <c r="P671" s="110"/>
      <c r="Q671" s="110"/>
      <c r="R671" s="110"/>
      <c r="S671" s="110"/>
      <c r="T671" s="111"/>
    </row>
    <row r="672" spans="1:20" ht="33" customHeight="1" x14ac:dyDescent="0.2">
      <c r="A672" s="520"/>
      <c r="B672" s="112"/>
      <c r="C672" s="113"/>
      <c r="D672" s="113"/>
      <c r="E672" s="113"/>
      <c r="F672" s="113"/>
      <c r="G672" s="114"/>
      <c r="H672" s="112"/>
      <c r="I672" s="113"/>
      <c r="J672" s="113"/>
      <c r="K672" s="113"/>
      <c r="L672" s="113"/>
      <c r="M672" s="113"/>
      <c r="N672" s="114"/>
      <c r="O672" s="112"/>
      <c r="P672" s="113"/>
      <c r="Q672" s="113"/>
      <c r="R672" s="113"/>
      <c r="S672" s="113"/>
      <c r="T672" s="114"/>
    </row>
    <row r="673" spans="1:29" ht="33" customHeight="1" x14ac:dyDescent="0.2">
      <c r="A673" s="521"/>
      <c r="B673" s="115"/>
      <c r="C673" s="116"/>
      <c r="D673" s="116"/>
      <c r="E673" s="116"/>
      <c r="F673" s="116"/>
      <c r="G673" s="117"/>
      <c r="H673" s="115"/>
      <c r="I673" s="116"/>
      <c r="J673" s="116"/>
      <c r="K673" s="116"/>
      <c r="L673" s="116"/>
      <c r="M673" s="116"/>
      <c r="N673" s="117"/>
      <c r="O673" s="115"/>
      <c r="P673" s="116"/>
      <c r="Q673" s="116"/>
      <c r="R673" s="116"/>
      <c r="S673" s="116"/>
      <c r="T673" s="117"/>
      <c r="U673" s="2"/>
      <c r="V673" s="2"/>
      <c r="W673" s="2"/>
      <c r="X673" s="2"/>
      <c r="Y673" s="2"/>
      <c r="Z673" s="2"/>
    </row>
    <row r="674" spans="1:29" ht="33" customHeight="1" x14ac:dyDescent="0.2">
      <c r="A674" s="536" t="s">
        <v>347</v>
      </c>
      <c r="B674" s="121" t="s">
        <v>551</v>
      </c>
      <c r="C674" s="121"/>
      <c r="D674" s="121"/>
      <c r="E674" s="121"/>
      <c r="F674" s="121"/>
      <c r="G674" s="121"/>
      <c r="H674" s="121" t="s">
        <v>552</v>
      </c>
      <c r="I674" s="121"/>
      <c r="J674" s="121"/>
      <c r="K674" s="121"/>
      <c r="L674" s="121"/>
      <c r="M674" s="121"/>
      <c r="N674" s="121"/>
      <c r="O674" s="121" t="s">
        <v>553</v>
      </c>
      <c r="P674" s="121"/>
      <c r="Q674" s="121"/>
      <c r="R674" s="121"/>
      <c r="S674" s="121"/>
      <c r="T674" s="121"/>
      <c r="U674" s="2"/>
      <c r="V674" s="2"/>
      <c r="W674" s="2"/>
      <c r="X674" s="2"/>
      <c r="Y674" s="2"/>
      <c r="Z674" s="2"/>
    </row>
    <row r="675" spans="1:29" ht="33" customHeight="1" x14ac:dyDescent="0.2">
      <c r="A675" s="536"/>
      <c r="B675" s="121"/>
      <c r="C675" s="121"/>
      <c r="D675" s="121"/>
      <c r="E675" s="121"/>
      <c r="F675" s="121"/>
      <c r="G675" s="121"/>
      <c r="H675" s="121"/>
      <c r="I675" s="121"/>
      <c r="J675" s="121"/>
      <c r="K675" s="121"/>
      <c r="L675" s="121"/>
      <c r="M675" s="121"/>
      <c r="N675" s="121"/>
      <c r="O675" s="121"/>
      <c r="P675" s="121"/>
      <c r="Q675" s="121"/>
      <c r="R675" s="121"/>
      <c r="S675" s="121"/>
      <c r="T675" s="121"/>
      <c r="U675" s="2"/>
      <c r="V675" s="2"/>
      <c r="W675" s="2"/>
      <c r="X675" s="2"/>
    </row>
    <row r="676" spans="1:29" ht="33" customHeight="1" x14ac:dyDescent="0.2">
      <c r="A676" s="536"/>
      <c r="B676" s="121"/>
      <c r="C676" s="121"/>
      <c r="D676" s="121"/>
      <c r="E676" s="121"/>
      <c r="F676" s="121"/>
      <c r="G676" s="121"/>
      <c r="H676" s="121"/>
      <c r="I676" s="121"/>
      <c r="J676" s="121"/>
      <c r="K676" s="121"/>
      <c r="L676" s="121"/>
      <c r="M676" s="121"/>
      <c r="N676" s="121"/>
      <c r="O676" s="121"/>
      <c r="P676" s="121"/>
      <c r="Q676" s="121"/>
      <c r="R676" s="121"/>
      <c r="S676" s="121"/>
      <c r="T676" s="121"/>
      <c r="U676" s="2"/>
      <c r="V676" s="2"/>
      <c r="W676" s="2"/>
      <c r="X676" s="2"/>
    </row>
    <row r="677" spans="1:29" ht="33" customHeight="1" x14ac:dyDescent="0.2">
      <c r="A677" s="536" t="s">
        <v>347</v>
      </c>
      <c r="B677" s="121" t="s">
        <v>554</v>
      </c>
      <c r="C677" s="121"/>
      <c r="D677" s="121"/>
      <c r="E677" s="121"/>
      <c r="F677" s="121"/>
      <c r="G677" s="121"/>
      <c r="H677" s="121" t="s">
        <v>555</v>
      </c>
      <c r="I677" s="121"/>
      <c r="J677" s="121"/>
      <c r="K677" s="121"/>
      <c r="L677" s="121"/>
      <c r="M677" s="121"/>
      <c r="N677" s="121"/>
      <c r="O677" s="121" t="s">
        <v>556</v>
      </c>
      <c r="P677" s="121"/>
      <c r="Q677" s="121"/>
      <c r="R677" s="121"/>
      <c r="S677" s="121"/>
      <c r="T677" s="121"/>
      <c r="U677" s="2"/>
      <c r="V677" s="2"/>
      <c r="W677" s="2"/>
      <c r="X677" s="2"/>
    </row>
    <row r="678" spans="1:29" ht="33" customHeight="1" x14ac:dyDescent="0.2">
      <c r="A678" s="536"/>
      <c r="B678" s="121"/>
      <c r="C678" s="121"/>
      <c r="D678" s="121"/>
      <c r="E678" s="121"/>
      <c r="F678" s="121"/>
      <c r="G678" s="121"/>
      <c r="H678" s="121"/>
      <c r="I678" s="121"/>
      <c r="J678" s="121"/>
      <c r="K678" s="121"/>
      <c r="L678" s="121"/>
      <c r="M678" s="121"/>
      <c r="N678" s="121"/>
      <c r="O678" s="121"/>
      <c r="P678" s="121"/>
      <c r="Q678" s="121"/>
      <c r="R678" s="121"/>
      <c r="S678" s="121"/>
      <c r="T678" s="121"/>
      <c r="U678" s="2"/>
      <c r="V678" s="2"/>
      <c r="W678" s="2"/>
      <c r="X678" s="2"/>
    </row>
    <row r="679" spans="1:29" ht="21.75" customHeight="1" x14ac:dyDescent="0.2">
      <c r="A679" s="536"/>
      <c r="B679" s="121"/>
      <c r="C679" s="121"/>
      <c r="D679" s="121"/>
      <c r="E679" s="121"/>
      <c r="F679" s="121"/>
      <c r="G679" s="121"/>
      <c r="H679" s="121"/>
      <c r="I679" s="121"/>
      <c r="J679" s="121"/>
      <c r="K679" s="121"/>
      <c r="L679" s="121"/>
      <c r="M679" s="121"/>
      <c r="N679" s="121"/>
      <c r="O679" s="121"/>
      <c r="P679" s="121"/>
      <c r="Q679" s="121"/>
      <c r="R679" s="121"/>
      <c r="S679" s="121"/>
      <c r="T679" s="121"/>
      <c r="U679" s="2"/>
      <c r="V679" s="2"/>
      <c r="W679" s="2"/>
      <c r="X679" s="2"/>
    </row>
    <row r="680" spans="1:29" ht="33" customHeight="1" x14ac:dyDescent="0.2">
      <c r="A680" s="536" t="s">
        <v>347</v>
      </c>
      <c r="B680" s="121"/>
      <c r="C680" s="121"/>
      <c r="D680" s="121"/>
      <c r="E680" s="121"/>
      <c r="F680" s="121"/>
      <c r="G680" s="121"/>
      <c r="H680" s="121" t="s">
        <v>557</v>
      </c>
      <c r="I680" s="121"/>
      <c r="J680" s="121"/>
      <c r="K680" s="121"/>
      <c r="L680" s="121"/>
      <c r="M680" s="121"/>
      <c r="N680" s="121"/>
      <c r="O680" s="121" t="s">
        <v>558</v>
      </c>
      <c r="P680" s="121"/>
      <c r="Q680" s="121"/>
      <c r="R680" s="121"/>
      <c r="S680" s="121"/>
      <c r="T680" s="121"/>
      <c r="U680" s="2"/>
      <c r="V680" s="2"/>
      <c r="W680" s="2"/>
      <c r="X680" s="2"/>
    </row>
    <row r="681" spans="1:29" ht="42.75" customHeight="1" x14ac:dyDescent="0.2">
      <c r="A681" s="536"/>
      <c r="B681" s="121"/>
      <c r="C681" s="121"/>
      <c r="D681" s="121"/>
      <c r="E681" s="121"/>
      <c r="F681" s="121"/>
      <c r="G681" s="121"/>
      <c r="H681" s="121"/>
      <c r="I681" s="121"/>
      <c r="J681" s="121"/>
      <c r="K681" s="121"/>
      <c r="L681" s="121"/>
      <c r="M681" s="121"/>
      <c r="N681" s="121"/>
      <c r="O681" s="121"/>
      <c r="P681" s="121"/>
      <c r="Q681" s="121"/>
      <c r="R681" s="121"/>
      <c r="S681" s="121"/>
      <c r="T681" s="121"/>
      <c r="U681" s="2"/>
      <c r="V681" s="2"/>
      <c r="W681" s="2"/>
      <c r="X681" s="2"/>
    </row>
    <row r="682" spans="1:29" x14ac:dyDescent="0.2">
      <c r="A682" s="536"/>
      <c r="B682" s="121"/>
      <c r="C682" s="121"/>
      <c r="D682" s="121"/>
      <c r="E682" s="121"/>
      <c r="F682" s="121"/>
      <c r="G682" s="121"/>
      <c r="H682" s="121"/>
      <c r="I682" s="121"/>
      <c r="J682" s="121"/>
      <c r="K682" s="121"/>
      <c r="L682" s="121"/>
      <c r="M682" s="121"/>
      <c r="N682" s="121"/>
      <c r="O682" s="121"/>
      <c r="P682" s="121"/>
      <c r="Q682" s="121"/>
      <c r="R682" s="121"/>
      <c r="S682" s="121"/>
      <c r="T682" s="121"/>
      <c r="U682" s="2"/>
      <c r="V682" s="2"/>
      <c r="W682" s="2"/>
      <c r="X682" s="2"/>
    </row>
    <row r="683" spans="1:29" ht="24.75" customHeight="1" x14ac:dyDescent="0.2">
      <c r="A683" s="519" t="s">
        <v>347</v>
      </c>
      <c r="B683" s="109"/>
      <c r="C683" s="110"/>
      <c r="D683" s="110"/>
      <c r="E683" s="110"/>
      <c r="F683" s="110"/>
      <c r="G683" s="111"/>
      <c r="H683" s="109"/>
      <c r="I683" s="110"/>
      <c r="J683" s="110"/>
      <c r="K683" s="110"/>
      <c r="L683" s="110"/>
      <c r="M683" s="110"/>
      <c r="N683" s="111"/>
      <c r="O683" s="109" t="s">
        <v>559</v>
      </c>
      <c r="P683" s="110"/>
      <c r="Q683" s="110"/>
      <c r="R683" s="110"/>
      <c r="S683" s="110"/>
      <c r="T683" s="111"/>
      <c r="U683" s="2"/>
      <c r="V683" s="2"/>
      <c r="W683" s="2"/>
      <c r="X683" s="2"/>
    </row>
    <row r="684" spans="1:29" ht="24.75" customHeight="1" x14ac:dyDescent="0.2">
      <c r="A684" s="520"/>
      <c r="B684" s="112"/>
      <c r="C684" s="113"/>
      <c r="D684" s="113"/>
      <c r="E684" s="113"/>
      <c r="F684" s="113"/>
      <c r="G684" s="114"/>
      <c r="H684" s="112"/>
      <c r="I684" s="113"/>
      <c r="J684" s="113"/>
      <c r="K684" s="113"/>
      <c r="L684" s="113"/>
      <c r="M684" s="113"/>
      <c r="N684" s="114"/>
      <c r="O684" s="112"/>
      <c r="P684" s="113"/>
      <c r="Q684" s="113"/>
      <c r="R684" s="113"/>
      <c r="S684" s="113"/>
      <c r="T684" s="114"/>
      <c r="U684" s="2"/>
      <c r="V684" s="2"/>
      <c r="W684" s="2"/>
      <c r="X684" s="2"/>
    </row>
    <row r="685" spans="1:29" ht="33" customHeight="1" x14ac:dyDescent="0.2">
      <c r="A685" s="521"/>
      <c r="B685" s="115"/>
      <c r="C685" s="116"/>
      <c r="D685" s="116"/>
      <c r="E685" s="116"/>
      <c r="F685" s="116"/>
      <c r="G685" s="117"/>
      <c r="H685" s="115"/>
      <c r="I685" s="116"/>
      <c r="J685" s="116"/>
      <c r="K685" s="116"/>
      <c r="L685" s="116"/>
      <c r="M685" s="116"/>
      <c r="N685" s="117"/>
      <c r="O685" s="115"/>
      <c r="P685" s="116"/>
      <c r="Q685" s="116"/>
      <c r="R685" s="116"/>
      <c r="S685" s="116"/>
      <c r="T685" s="117"/>
      <c r="Z685" s="2"/>
      <c r="AA685" s="2"/>
      <c r="AB685" s="2"/>
      <c r="AC685" s="2"/>
    </row>
    <row r="686" spans="1:29" ht="24.75" customHeight="1" x14ac:dyDescent="0.2">
      <c r="A686" s="519" t="s">
        <v>347</v>
      </c>
      <c r="B686" s="109"/>
      <c r="C686" s="110"/>
      <c r="D686" s="110"/>
      <c r="E686" s="110"/>
      <c r="F686" s="110"/>
      <c r="G686" s="111"/>
      <c r="H686" s="109"/>
      <c r="I686" s="110"/>
      <c r="J686" s="110"/>
      <c r="K686" s="110"/>
      <c r="L686" s="110"/>
      <c r="M686" s="110"/>
      <c r="N686" s="111"/>
      <c r="O686" s="109" t="s">
        <v>560</v>
      </c>
      <c r="P686" s="110"/>
      <c r="Q686" s="110"/>
      <c r="R686" s="110"/>
      <c r="S686" s="110"/>
      <c r="T686" s="111"/>
      <c r="Z686" s="2"/>
      <c r="AA686" s="2"/>
      <c r="AB686" s="2"/>
      <c r="AC686" s="2"/>
    </row>
    <row r="687" spans="1:29" ht="29.25" customHeight="1" x14ac:dyDescent="0.2">
      <c r="A687" s="520"/>
      <c r="B687" s="112"/>
      <c r="C687" s="113"/>
      <c r="D687" s="113"/>
      <c r="E687" s="113"/>
      <c r="F687" s="113"/>
      <c r="G687" s="114"/>
      <c r="H687" s="112"/>
      <c r="I687" s="113"/>
      <c r="J687" s="113"/>
      <c r="K687" s="113"/>
      <c r="L687" s="113"/>
      <c r="M687" s="113"/>
      <c r="N687" s="114"/>
      <c r="O687" s="112"/>
      <c r="P687" s="113"/>
      <c r="Q687" s="113"/>
      <c r="R687" s="113"/>
      <c r="S687" s="113"/>
      <c r="T687" s="114"/>
      <c r="V687" s="2"/>
      <c r="W687" s="2"/>
      <c r="X687" s="2"/>
      <c r="Y687" s="2"/>
      <c r="Z687" s="2"/>
      <c r="AA687" s="2"/>
      <c r="AB687" s="2"/>
      <c r="AC687" s="2"/>
    </row>
    <row r="688" spans="1:29" ht="10.5" customHeight="1" x14ac:dyDescent="0.2">
      <c r="A688" s="521"/>
      <c r="B688" s="115"/>
      <c r="C688" s="116"/>
      <c r="D688" s="116"/>
      <c r="E688" s="116"/>
      <c r="F688" s="116"/>
      <c r="G688" s="117"/>
      <c r="H688" s="115"/>
      <c r="I688" s="116"/>
      <c r="J688" s="116"/>
      <c r="K688" s="116"/>
      <c r="L688" s="116"/>
      <c r="M688" s="116"/>
      <c r="N688" s="117"/>
      <c r="O688" s="115"/>
      <c r="P688" s="116"/>
      <c r="Q688" s="116"/>
      <c r="R688" s="116"/>
      <c r="S688" s="116"/>
      <c r="T688" s="117"/>
      <c r="V688" s="2"/>
      <c r="W688" s="2"/>
      <c r="X688" s="2"/>
      <c r="Y688" s="2"/>
      <c r="Z688" s="2"/>
      <c r="AA688" s="2"/>
      <c r="AB688" s="2"/>
      <c r="AC688" s="2"/>
    </row>
    <row r="689" spans="1:29" ht="24.75" customHeight="1" x14ac:dyDescent="0.2">
      <c r="A689" s="519" t="s">
        <v>347</v>
      </c>
      <c r="B689" s="109"/>
      <c r="C689" s="110"/>
      <c r="D689" s="110"/>
      <c r="E689" s="110"/>
      <c r="F689" s="110"/>
      <c r="G689" s="111"/>
      <c r="H689" s="109"/>
      <c r="I689" s="110"/>
      <c r="J689" s="110"/>
      <c r="K689" s="110"/>
      <c r="L689" s="110"/>
      <c r="M689" s="110"/>
      <c r="N689" s="111"/>
      <c r="O689" s="109" t="s">
        <v>561</v>
      </c>
      <c r="P689" s="110"/>
      <c r="Q689" s="110"/>
      <c r="R689" s="110"/>
      <c r="S689" s="110"/>
      <c r="T689" s="111"/>
      <c r="V689" s="2"/>
      <c r="W689" s="2"/>
      <c r="X689" s="2"/>
      <c r="Y689" s="2"/>
      <c r="Z689" s="2"/>
      <c r="AA689" s="2"/>
      <c r="AB689" s="2"/>
      <c r="AC689" s="2"/>
    </row>
    <row r="690" spans="1:29" ht="24.75" customHeight="1" x14ac:dyDescent="0.2">
      <c r="A690" s="520"/>
      <c r="B690" s="112"/>
      <c r="C690" s="113"/>
      <c r="D690" s="113"/>
      <c r="E690" s="113"/>
      <c r="F690" s="113"/>
      <c r="G690" s="114"/>
      <c r="H690" s="112"/>
      <c r="I690" s="113"/>
      <c r="J690" s="113"/>
      <c r="K690" s="113"/>
      <c r="L690" s="113"/>
      <c r="M690" s="113"/>
      <c r="N690" s="114"/>
      <c r="O690" s="112"/>
      <c r="P690" s="113"/>
      <c r="Q690" s="113"/>
      <c r="R690" s="113"/>
      <c r="S690" s="113"/>
      <c r="T690" s="114"/>
      <c r="AA690" s="2"/>
      <c r="AB690" s="2"/>
      <c r="AC690" s="2"/>
    </row>
    <row r="691" spans="1:29" ht="30.75" customHeight="1" x14ac:dyDescent="0.2">
      <c r="A691" s="521"/>
      <c r="B691" s="115"/>
      <c r="C691" s="116"/>
      <c r="D691" s="116"/>
      <c r="E691" s="116"/>
      <c r="F691" s="116"/>
      <c r="G691" s="117"/>
      <c r="H691" s="115"/>
      <c r="I691" s="116"/>
      <c r="J691" s="116"/>
      <c r="K691" s="116"/>
      <c r="L691" s="116"/>
      <c r="M691" s="116"/>
      <c r="N691" s="117"/>
      <c r="O691" s="115"/>
      <c r="P691" s="116"/>
      <c r="Q691" s="116"/>
      <c r="R691" s="116"/>
      <c r="S691" s="116"/>
      <c r="T691" s="117"/>
      <c r="AA691" s="2"/>
      <c r="AB691" s="2"/>
      <c r="AC691" s="2"/>
    </row>
    <row r="692" spans="1:29" ht="31.5" customHeight="1" x14ac:dyDescent="0.2">
      <c r="A692" s="519" t="s">
        <v>343</v>
      </c>
      <c r="B692" s="109" t="s">
        <v>562</v>
      </c>
      <c r="C692" s="110"/>
      <c r="D692" s="110"/>
      <c r="E692" s="110"/>
      <c r="F692" s="110"/>
      <c r="G692" s="111"/>
      <c r="H692" s="109"/>
      <c r="I692" s="110"/>
      <c r="J692" s="110"/>
      <c r="K692" s="110"/>
      <c r="L692" s="110"/>
      <c r="M692" s="110"/>
      <c r="N692" s="111"/>
      <c r="O692" s="109" t="s">
        <v>415</v>
      </c>
      <c r="P692" s="110"/>
      <c r="Q692" s="110"/>
      <c r="R692" s="110"/>
      <c r="S692" s="110"/>
      <c r="T692" s="111"/>
      <c r="AA692" s="2"/>
      <c r="AB692" s="2"/>
      <c r="AC692" s="2"/>
    </row>
    <row r="693" spans="1:29" s="20" customFormat="1" ht="31.5" customHeight="1" x14ac:dyDescent="0.2">
      <c r="A693" s="520"/>
      <c r="B693" s="112"/>
      <c r="C693" s="113"/>
      <c r="D693" s="113"/>
      <c r="E693" s="113"/>
      <c r="F693" s="113"/>
      <c r="G693" s="114"/>
      <c r="H693" s="112"/>
      <c r="I693" s="113"/>
      <c r="J693" s="113"/>
      <c r="K693" s="113"/>
      <c r="L693" s="113"/>
      <c r="M693" s="113"/>
      <c r="N693" s="114"/>
      <c r="O693" s="112"/>
      <c r="P693" s="113"/>
      <c r="Q693" s="113"/>
      <c r="R693" s="113"/>
      <c r="S693" s="113"/>
      <c r="T693" s="114"/>
      <c r="U693" s="1"/>
      <c r="V693" s="1"/>
      <c r="W693" s="1"/>
      <c r="X693" s="1"/>
      <c r="Y693" s="1"/>
      <c r="Z693" s="1"/>
      <c r="AA693" s="2"/>
      <c r="AB693" s="2"/>
      <c r="AC693" s="2"/>
    </row>
    <row r="694" spans="1:29" ht="53.25" customHeight="1" x14ac:dyDescent="0.2">
      <c r="A694" s="521"/>
      <c r="B694" s="115"/>
      <c r="C694" s="116"/>
      <c r="D694" s="116"/>
      <c r="E694" s="116"/>
      <c r="F694" s="116"/>
      <c r="G694" s="117"/>
      <c r="H694" s="115"/>
      <c r="I694" s="116"/>
      <c r="J694" s="116"/>
      <c r="K694" s="116"/>
      <c r="L694" s="116"/>
      <c r="M694" s="116"/>
      <c r="N694" s="117"/>
      <c r="O694" s="115"/>
      <c r="P694" s="116"/>
      <c r="Q694" s="116"/>
      <c r="R694" s="116"/>
      <c r="S694" s="116"/>
      <c r="T694" s="117"/>
      <c r="AA694" s="2"/>
      <c r="AB694" s="2"/>
      <c r="AC694" s="2"/>
    </row>
    <row r="695" spans="1:29" ht="31.5" customHeight="1" x14ac:dyDescent="0.2">
      <c r="A695" s="519" t="s">
        <v>343</v>
      </c>
      <c r="B695" s="109" t="s">
        <v>416</v>
      </c>
      <c r="C695" s="110"/>
      <c r="D695" s="110"/>
      <c r="E695" s="110"/>
      <c r="F695" s="110"/>
      <c r="G695" s="111"/>
      <c r="H695" s="109" t="s">
        <v>417</v>
      </c>
      <c r="I695" s="110"/>
      <c r="J695" s="110"/>
      <c r="K695" s="110"/>
      <c r="L695" s="110"/>
      <c r="M695" s="110"/>
      <c r="N695" s="111"/>
      <c r="O695" s="109"/>
      <c r="P695" s="110"/>
      <c r="Q695" s="110"/>
      <c r="R695" s="110"/>
      <c r="S695" s="110"/>
      <c r="T695" s="111"/>
      <c r="AA695" s="2"/>
      <c r="AB695" s="2"/>
      <c r="AC695" s="2"/>
    </row>
    <row r="696" spans="1:29" ht="31.5" customHeight="1" x14ac:dyDescent="0.2">
      <c r="A696" s="520"/>
      <c r="B696" s="112"/>
      <c r="C696" s="113"/>
      <c r="D696" s="113"/>
      <c r="E696" s="113"/>
      <c r="F696" s="113"/>
      <c r="G696" s="114"/>
      <c r="H696" s="112"/>
      <c r="I696" s="113"/>
      <c r="J696" s="113"/>
      <c r="K696" s="113"/>
      <c r="L696" s="113"/>
      <c r="M696" s="113"/>
      <c r="N696" s="114"/>
      <c r="O696" s="112"/>
      <c r="P696" s="113"/>
      <c r="Q696" s="113"/>
      <c r="R696" s="113"/>
      <c r="S696" s="113"/>
      <c r="T696" s="114"/>
      <c r="AA696" s="2"/>
      <c r="AB696" s="2"/>
      <c r="AC696" s="2"/>
    </row>
    <row r="697" spans="1:29" ht="31.5" customHeight="1" x14ac:dyDescent="0.2">
      <c r="A697" s="521"/>
      <c r="B697" s="115"/>
      <c r="C697" s="116"/>
      <c r="D697" s="116"/>
      <c r="E697" s="116"/>
      <c r="F697" s="116"/>
      <c r="G697" s="117"/>
      <c r="H697" s="115"/>
      <c r="I697" s="116"/>
      <c r="J697" s="116"/>
      <c r="K697" s="116"/>
      <c r="L697" s="116"/>
      <c r="M697" s="116"/>
      <c r="N697" s="117"/>
      <c r="O697" s="115"/>
      <c r="P697" s="116"/>
      <c r="Q697" s="116"/>
      <c r="R697" s="116"/>
      <c r="S697" s="116"/>
      <c r="T697" s="117"/>
      <c r="AA697" s="35"/>
      <c r="AB697" s="2"/>
      <c r="AC697" s="2"/>
    </row>
    <row r="698" spans="1:29" x14ac:dyDescent="0.2">
      <c r="A698" s="519" t="s">
        <v>343</v>
      </c>
      <c r="B698" s="121" t="s">
        <v>419</v>
      </c>
      <c r="C698" s="121"/>
      <c r="D698" s="121"/>
      <c r="E698" s="121"/>
      <c r="F698" s="121"/>
      <c r="G698" s="121"/>
      <c r="H698" s="121" t="s">
        <v>420</v>
      </c>
      <c r="I698" s="121"/>
      <c r="J698" s="121"/>
      <c r="K698" s="121"/>
      <c r="L698" s="121"/>
      <c r="M698" s="121"/>
      <c r="N698" s="121"/>
      <c r="O698" s="121" t="s">
        <v>421</v>
      </c>
      <c r="P698" s="121"/>
      <c r="Q698" s="121"/>
      <c r="R698" s="121"/>
      <c r="S698" s="121"/>
      <c r="T698" s="121"/>
      <c r="AA698" s="35"/>
      <c r="AB698" s="2"/>
      <c r="AC698" s="2"/>
    </row>
    <row r="699" spans="1:29" ht="55.5" customHeight="1" x14ac:dyDescent="0.2">
      <c r="A699" s="520"/>
      <c r="B699" s="121"/>
      <c r="C699" s="121"/>
      <c r="D699" s="121"/>
      <c r="E699" s="121"/>
      <c r="F699" s="121"/>
      <c r="G699" s="121"/>
      <c r="H699" s="121"/>
      <c r="I699" s="121"/>
      <c r="J699" s="121"/>
      <c r="K699" s="121"/>
      <c r="L699" s="121"/>
      <c r="M699" s="121"/>
      <c r="N699" s="121"/>
      <c r="O699" s="121"/>
      <c r="P699" s="121"/>
      <c r="Q699" s="121"/>
      <c r="R699" s="121"/>
      <c r="S699" s="121"/>
      <c r="T699" s="121"/>
      <c r="AA699" s="2"/>
      <c r="AB699" s="2"/>
      <c r="AC699" s="2"/>
    </row>
    <row r="700" spans="1:29" ht="15" customHeight="1" x14ac:dyDescent="0.2">
      <c r="A700" s="521"/>
      <c r="B700" s="121"/>
      <c r="C700" s="121"/>
      <c r="D700" s="121"/>
      <c r="E700" s="121"/>
      <c r="F700" s="121"/>
      <c r="G700" s="121"/>
      <c r="H700" s="121"/>
      <c r="I700" s="121"/>
      <c r="J700" s="121"/>
      <c r="K700" s="121"/>
      <c r="L700" s="121"/>
      <c r="M700" s="121"/>
      <c r="N700" s="121"/>
      <c r="O700" s="121"/>
      <c r="P700" s="121"/>
      <c r="Q700" s="121"/>
      <c r="R700" s="121"/>
      <c r="S700" s="121"/>
      <c r="T700" s="121"/>
      <c r="AA700" s="2"/>
      <c r="AB700" s="2"/>
      <c r="AC700" s="2"/>
    </row>
    <row r="701" spans="1:29" ht="72" customHeight="1" x14ac:dyDescent="0.2">
      <c r="A701" s="519" t="s">
        <v>343</v>
      </c>
      <c r="B701" s="121"/>
      <c r="C701" s="121"/>
      <c r="D701" s="121"/>
      <c r="E701" s="121"/>
      <c r="F701" s="121"/>
      <c r="G701" s="121"/>
      <c r="H701" s="121" t="s">
        <v>423</v>
      </c>
      <c r="I701" s="121"/>
      <c r="J701" s="121"/>
      <c r="K701" s="121"/>
      <c r="L701" s="121"/>
      <c r="M701" s="121"/>
      <c r="N701" s="121"/>
      <c r="O701" s="121" t="s">
        <v>424</v>
      </c>
      <c r="P701" s="121"/>
      <c r="Q701" s="121"/>
      <c r="R701" s="121"/>
      <c r="S701" s="121"/>
      <c r="T701" s="121"/>
      <c r="AA701" s="2"/>
      <c r="AB701" s="2"/>
      <c r="AC701" s="2"/>
    </row>
    <row r="702" spans="1:29" ht="12.75" customHeight="1" x14ac:dyDescent="0.2">
      <c r="A702" s="520"/>
      <c r="B702" s="121"/>
      <c r="C702" s="121"/>
      <c r="D702" s="121"/>
      <c r="E702" s="121"/>
      <c r="F702" s="121"/>
      <c r="G702" s="121"/>
      <c r="H702" s="121"/>
      <c r="I702" s="121"/>
      <c r="J702" s="121"/>
      <c r="K702" s="121"/>
      <c r="L702" s="121"/>
      <c r="M702" s="121"/>
      <c r="N702" s="121"/>
      <c r="O702" s="121"/>
      <c r="P702" s="121"/>
      <c r="Q702" s="121"/>
      <c r="R702" s="121"/>
      <c r="S702" s="121"/>
      <c r="T702" s="121"/>
      <c r="AA702" s="2"/>
      <c r="AB702" s="2"/>
      <c r="AC702" s="2"/>
    </row>
    <row r="703" spans="1:29" x14ac:dyDescent="0.2">
      <c r="A703" s="521"/>
      <c r="B703" s="121"/>
      <c r="C703" s="121"/>
      <c r="D703" s="121"/>
      <c r="E703" s="121"/>
      <c r="F703" s="121"/>
      <c r="G703" s="121"/>
      <c r="H703" s="121"/>
      <c r="I703" s="121"/>
      <c r="J703" s="121"/>
      <c r="K703" s="121"/>
      <c r="L703" s="121"/>
      <c r="M703" s="121"/>
      <c r="N703" s="121"/>
      <c r="O703" s="121"/>
      <c r="P703" s="121"/>
      <c r="Q703" s="121"/>
      <c r="R703" s="121"/>
      <c r="S703" s="121"/>
      <c r="T703" s="121"/>
      <c r="AA703" s="2"/>
      <c r="AB703" s="2"/>
      <c r="AC703" s="2"/>
    </row>
    <row r="704" spans="1:29" x14ac:dyDescent="0.2">
      <c r="A704" s="519" t="s">
        <v>343</v>
      </c>
      <c r="B704" s="109" t="s">
        <v>425</v>
      </c>
      <c r="C704" s="110"/>
      <c r="D704" s="110"/>
      <c r="E704" s="110"/>
      <c r="F704" s="110"/>
      <c r="G704" s="111"/>
      <c r="H704" s="109" t="s">
        <v>426</v>
      </c>
      <c r="I704" s="110"/>
      <c r="J704" s="110"/>
      <c r="K704" s="110"/>
      <c r="L704" s="110"/>
      <c r="M704" s="110"/>
      <c r="N704" s="111"/>
      <c r="O704" s="109" t="s">
        <v>427</v>
      </c>
      <c r="P704" s="110"/>
      <c r="Q704" s="110"/>
      <c r="R704" s="110"/>
      <c r="S704" s="110"/>
      <c r="T704" s="111"/>
      <c r="AA704" s="2"/>
      <c r="AB704" s="2"/>
      <c r="AC704" s="2"/>
    </row>
    <row r="705" spans="1:29" ht="33.75" customHeight="1" x14ac:dyDescent="0.2">
      <c r="A705" s="520"/>
      <c r="B705" s="112"/>
      <c r="C705" s="113"/>
      <c r="D705" s="113"/>
      <c r="E705" s="113"/>
      <c r="F705" s="113"/>
      <c r="G705" s="114"/>
      <c r="H705" s="112"/>
      <c r="I705" s="113"/>
      <c r="J705" s="113"/>
      <c r="K705" s="113"/>
      <c r="L705" s="113"/>
      <c r="M705" s="113"/>
      <c r="N705" s="114"/>
      <c r="O705" s="112"/>
      <c r="P705" s="113"/>
      <c r="Q705" s="113"/>
      <c r="R705" s="113"/>
      <c r="S705" s="113"/>
      <c r="T705" s="114"/>
      <c r="AA705" s="2"/>
      <c r="AB705" s="2"/>
      <c r="AC705" s="2"/>
    </row>
    <row r="706" spans="1:29" ht="60" customHeight="1" x14ac:dyDescent="0.2">
      <c r="A706" s="521"/>
      <c r="B706" s="115"/>
      <c r="C706" s="116"/>
      <c r="D706" s="116"/>
      <c r="E706" s="116"/>
      <c r="F706" s="116"/>
      <c r="G706" s="117"/>
      <c r="H706" s="115"/>
      <c r="I706" s="116"/>
      <c r="J706" s="116"/>
      <c r="K706" s="116"/>
      <c r="L706" s="116"/>
      <c r="M706" s="116"/>
      <c r="N706" s="117"/>
      <c r="O706" s="115"/>
      <c r="P706" s="116"/>
      <c r="Q706" s="116"/>
      <c r="R706" s="116"/>
      <c r="S706" s="116"/>
      <c r="T706" s="117"/>
      <c r="AA706" s="2"/>
      <c r="AB706" s="2"/>
      <c r="AC706" s="2"/>
    </row>
    <row r="707" spans="1:29" ht="37.5" customHeight="1" x14ac:dyDescent="0.2">
      <c r="A707" s="519" t="s">
        <v>343</v>
      </c>
      <c r="B707" s="121"/>
      <c r="C707" s="121"/>
      <c r="D707" s="121"/>
      <c r="E707" s="121"/>
      <c r="F707" s="121"/>
      <c r="G707" s="121"/>
      <c r="H707" s="121" t="s">
        <v>563</v>
      </c>
      <c r="I707" s="121"/>
      <c r="J707" s="121"/>
      <c r="K707" s="121"/>
      <c r="L707" s="121"/>
      <c r="M707" s="121"/>
      <c r="N707" s="121"/>
      <c r="O707" s="121" t="s">
        <v>564</v>
      </c>
      <c r="P707" s="121"/>
      <c r="Q707" s="121"/>
      <c r="R707" s="121"/>
      <c r="S707" s="121"/>
      <c r="T707" s="121"/>
      <c r="AA707" s="2"/>
      <c r="AB707" s="2"/>
      <c r="AC707" s="2"/>
    </row>
    <row r="708" spans="1:29" ht="15" customHeight="1" x14ac:dyDescent="0.2">
      <c r="A708" s="520"/>
      <c r="B708" s="121"/>
      <c r="C708" s="121"/>
      <c r="D708" s="121"/>
      <c r="E708" s="121"/>
      <c r="F708" s="121"/>
      <c r="G708" s="121"/>
      <c r="H708" s="121"/>
      <c r="I708" s="121"/>
      <c r="J708" s="121"/>
      <c r="K708" s="121"/>
      <c r="L708" s="121"/>
      <c r="M708" s="121"/>
      <c r="N708" s="121"/>
      <c r="O708" s="121"/>
      <c r="P708" s="121"/>
      <c r="Q708" s="121"/>
      <c r="R708" s="121"/>
      <c r="S708" s="121"/>
      <c r="T708" s="121"/>
    </row>
    <row r="709" spans="1:29" ht="36.75" customHeight="1" x14ac:dyDescent="0.2">
      <c r="A709" s="521"/>
      <c r="B709" s="121"/>
      <c r="C709" s="121"/>
      <c r="D709" s="121"/>
      <c r="E709" s="121"/>
      <c r="F709" s="121"/>
      <c r="G709" s="121"/>
      <c r="H709" s="121"/>
      <c r="I709" s="121"/>
      <c r="J709" s="121"/>
      <c r="K709" s="121"/>
      <c r="L709" s="121"/>
      <c r="M709" s="121"/>
      <c r="N709" s="121"/>
      <c r="O709" s="121"/>
      <c r="P709" s="121"/>
      <c r="Q709" s="121"/>
      <c r="R709" s="121"/>
      <c r="S709" s="121"/>
      <c r="T709" s="121"/>
    </row>
    <row r="710" spans="1:29" ht="66" customHeight="1" x14ac:dyDescent="0.2">
      <c r="A710" s="519" t="s">
        <v>343</v>
      </c>
      <c r="B710" s="109" t="s">
        <v>565</v>
      </c>
      <c r="C710" s="110"/>
      <c r="D710" s="110"/>
      <c r="E710" s="110"/>
      <c r="F710" s="110"/>
      <c r="G710" s="111"/>
      <c r="H710" s="109" t="s">
        <v>430</v>
      </c>
      <c r="I710" s="110"/>
      <c r="J710" s="110"/>
      <c r="K710" s="110"/>
      <c r="L710" s="110"/>
      <c r="M710" s="110"/>
      <c r="N710" s="111"/>
      <c r="O710" s="109" t="s">
        <v>431</v>
      </c>
      <c r="P710" s="110"/>
      <c r="Q710" s="110"/>
      <c r="R710" s="110"/>
      <c r="S710" s="110"/>
      <c r="T710" s="111"/>
    </row>
    <row r="711" spans="1:29" ht="24" customHeight="1" x14ac:dyDescent="0.2">
      <c r="A711" s="520"/>
      <c r="B711" s="112"/>
      <c r="C711" s="113"/>
      <c r="D711" s="113"/>
      <c r="E711" s="113"/>
      <c r="F711" s="113"/>
      <c r="G711" s="114"/>
      <c r="H711" s="112"/>
      <c r="I711" s="113"/>
      <c r="J711" s="113"/>
      <c r="K711" s="113"/>
      <c r="L711" s="113"/>
      <c r="M711" s="113"/>
      <c r="N711" s="114"/>
      <c r="O711" s="112"/>
      <c r="P711" s="113"/>
      <c r="Q711" s="113"/>
      <c r="R711" s="113"/>
      <c r="S711" s="113"/>
      <c r="T711" s="114"/>
    </row>
    <row r="712" spans="1:29" ht="25.5" customHeight="1" x14ac:dyDescent="0.2">
      <c r="A712" s="521"/>
      <c r="B712" s="115"/>
      <c r="C712" s="116"/>
      <c r="D712" s="116"/>
      <c r="E712" s="116"/>
      <c r="F712" s="116"/>
      <c r="G712" s="117"/>
      <c r="H712" s="115"/>
      <c r="I712" s="116"/>
      <c r="J712" s="116"/>
      <c r="K712" s="116"/>
      <c r="L712" s="116"/>
      <c r="M712" s="116"/>
      <c r="N712" s="117"/>
      <c r="O712" s="115"/>
      <c r="P712" s="116"/>
      <c r="Q712" s="116"/>
      <c r="R712" s="116"/>
      <c r="S712" s="116"/>
      <c r="T712" s="117"/>
    </row>
    <row r="713" spans="1:29" ht="27" customHeight="1" x14ac:dyDescent="0.2">
      <c r="A713" s="519" t="s">
        <v>343</v>
      </c>
      <c r="B713" s="121" t="s">
        <v>566</v>
      </c>
      <c r="C713" s="121"/>
      <c r="D713" s="121"/>
      <c r="E713" s="121"/>
      <c r="F713" s="121"/>
      <c r="G713" s="121"/>
      <c r="H713" s="121" t="s">
        <v>432</v>
      </c>
      <c r="I713" s="121"/>
      <c r="J713" s="121"/>
      <c r="K713" s="121"/>
      <c r="L713" s="121"/>
      <c r="M713" s="121"/>
      <c r="N713" s="121"/>
      <c r="O713" s="121" t="s">
        <v>567</v>
      </c>
      <c r="P713" s="121"/>
      <c r="Q713" s="121"/>
      <c r="R713" s="121"/>
      <c r="S713" s="121"/>
      <c r="T713" s="121"/>
    </row>
    <row r="714" spans="1:29" ht="23.25" customHeight="1" x14ac:dyDescent="0.2">
      <c r="A714" s="520"/>
      <c r="B714" s="121"/>
      <c r="C714" s="121"/>
      <c r="D714" s="121"/>
      <c r="E714" s="121"/>
      <c r="F714" s="121"/>
      <c r="G714" s="121"/>
      <c r="H714" s="121"/>
      <c r="I714" s="121"/>
      <c r="J714" s="121"/>
      <c r="K714" s="121"/>
      <c r="L714" s="121"/>
      <c r="M714" s="121"/>
      <c r="N714" s="121"/>
      <c r="O714" s="121"/>
      <c r="P714" s="121"/>
      <c r="Q714" s="121"/>
      <c r="R714" s="121"/>
      <c r="S714" s="121"/>
      <c r="T714" s="121"/>
    </row>
    <row r="715" spans="1:29" ht="31.5" customHeight="1" x14ac:dyDescent="0.2">
      <c r="A715" s="521"/>
      <c r="B715" s="121"/>
      <c r="C715" s="121"/>
      <c r="D715" s="121"/>
      <c r="E715" s="121"/>
      <c r="F715" s="121"/>
      <c r="G715" s="121"/>
      <c r="H715" s="121"/>
      <c r="I715" s="121"/>
      <c r="J715" s="121"/>
      <c r="K715" s="121"/>
      <c r="L715" s="121"/>
      <c r="M715" s="121"/>
      <c r="N715" s="121"/>
      <c r="O715" s="121"/>
      <c r="P715" s="121"/>
      <c r="Q715" s="121"/>
      <c r="R715" s="121"/>
      <c r="S715" s="121"/>
      <c r="T715" s="121"/>
    </row>
    <row r="716" spans="1:29" ht="35.25" customHeight="1" x14ac:dyDescent="0.2">
      <c r="A716" s="519" t="s">
        <v>343</v>
      </c>
      <c r="B716" s="109" t="s">
        <v>433</v>
      </c>
      <c r="C716" s="110"/>
      <c r="D716" s="110"/>
      <c r="E716" s="110"/>
      <c r="F716" s="110"/>
      <c r="G716" s="111"/>
      <c r="H716" s="109" t="s">
        <v>434</v>
      </c>
      <c r="I716" s="110"/>
      <c r="J716" s="110"/>
      <c r="K716" s="110"/>
      <c r="L716" s="110"/>
      <c r="M716" s="110"/>
      <c r="N716" s="111"/>
      <c r="O716" s="109"/>
      <c r="P716" s="110"/>
      <c r="Q716" s="110"/>
      <c r="R716" s="110"/>
      <c r="S716" s="110"/>
      <c r="T716" s="111"/>
    </row>
    <row r="717" spans="1:29" ht="24.75" customHeight="1" x14ac:dyDescent="0.2">
      <c r="A717" s="520"/>
      <c r="B717" s="112"/>
      <c r="C717" s="113"/>
      <c r="D717" s="113"/>
      <c r="E717" s="113"/>
      <c r="F717" s="113"/>
      <c r="G717" s="114"/>
      <c r="H717" s="112"/>
      <c r="I717" s="113"/>
      <c r="J717" s="113"/>
      <c r="K717" s="113"/>
      <c r="L717" s="113"/>
      <c r="M717" s="113"/>
      <c r="N717" s="114"/>
      <c r="O717" s="112"/>
      <c r="P717" s="113"/>
      <c r="Q717" s="113"/>
      <c r="R717" s="113"/>
      <c r="S717" s="113"/>
      <c r="T717" s="114"/>
    </row>
    <row r="718" spans="1:29" ht="25.5" customHeight="1" x14ac:dyDescent="0.2">
      <c r="A718" s="521"/>
      <c r="B718" s="115"/>
      <c r="C718" s="116"/>
      <c r="D718" s="116"/>
      <c r="E718" s="116"/>
      <c r="F718" s="116"/>
      <c r="G718" s="117"/>
      <c r="H718" s="115"/>
      <c r="I718" s="116"/>
      <c r="J718" s="116"/>
      <c r="K718" s="116"/>
      <c r="L718" s="116"/>
      <c r="M718" s="116"/>
      <c r="N718" s="117"/>
      <c r="O718" s="115"/>
      <c r="P718" s="116"/>
      <c r="Q718" s="116"/>
      <c r="R718" s="116"/>
      <c r="S718" s="116"/>
      <c r="T718" s="117"/>
    </row>
    <row r="719" spans="1:29" ht="66" customHeight="1" x14ac:dyDescent="0.2">
      <c r="A719" s="519" t="s">
        <v>343</v>
      </c>
      <c r="B719" s="121" t="s">
        <v>436</v>
      </c>
      <c r="C719" s="121"/>
      <c r="D719" s="121"/>
      <c r="E719" s="121"/>
      <c r="F719" s="121"/>
      <c r="G719" s="121"/>
      <c r="H719" s="121"/>
      <c r="I719" s="121"/>
      <c r="J719" s="121"/>
      <c r="K719" s="121"/>
      <c r="L719" s="121"/>
      <c r="M719" s="121"/>
      <c r="N719" s="121"/>
      <c r="O719" s="121" t="s">
        <v>568</v>
      </c>
      <c r="P719" s="121"/>
      <c r="Q719" s="121"/>
      <c r="R719" s="121"/>
      <c r="S719" s="121"/>
      <c r="T719" s="121"/>
    </row>
    <row r="720" spans="1:29" ht="25.5" customHeight="1" x14ac:dyDescent="0.2">
      <c r="A720" s="520"/>
      <c r="B720" s="121"/>
      <c r="C720" s="121"/>
      <c r="D720" s="121"/>
      <c r="E720" s="121"/>
      <c r="F720" s="121"/>
      <c r="G720" s="121"/>
      <c r="H720" s="121"/>
      <c r="I720" s="121"/>
      <c r="J720" s="121"/>
      <c r="K720" s="121"/>
      <c r="L720" s="121"/>
      <c r="M720" s="121"/>
      <c r="N720" s="121"/>
      <c r="O720" s="121"/>
      <c r="P720" s="121"/>
      <c r="Q720" s="121"/>
      <c r="R720" s="121"/>
      <c r="S720" s="121"/>
      <c r="T720" s="121"/>
    </row>
    <row r="721" spans="1:47" ht="6" customHeight="1" x14ac:dyDescent="0.2">
      <c r="A721" s="521"/>
      <c r="B721" s="121"/>
      <c r="C721" s="121"/>
      <c r="D721" s="121"/>
      <c r="E721" s="121"/>
      <c r="F721" s="121"/>
      <c r="G721" s="121"/>
      <c r="H721" s="121"/>
      <c r="I721" s="121"/>
      <c r="J721" s="121"/>
      <c r="K721" s="121"/>
      <c r="L721" s="121"/>
      <c r="M721" s="121"/>
      <c r="N721" s="121"/>
      <c r="O721" s="121"/>
      <c r="P721" s="121"/>
      <c r="Q721" s="121"/>
      <c r="R721" s="121"/>
      <c r="S721" s="121"/>
      <c r="T721" s="121"/>
    </row>
    <row r="722" spans="1:47" ht="66" customHeight="1" x14ac:dyDescent="0.2">
      <c r="A722" s="519" t="s">
        <v>343</v>
      </c>
      <c r="B722" s="121" t="s">
        <v>437</v>
      </c>
      <c r="C722" s="121"/>
      <c r="D722" s="121"/>
      <c r="E722" s="121"/>
      <c r="F722" s="121"/>
      <c r="G722" s="121"/>
      <c r="H722" s="121"/>
      <c r="I722" s="121"/>
      <c r="J722" s="121"/>
      <c r="K722" s="121"/>
      <c r="L722" s="121"/>
      <c r="M722" s="121"/>
      <c r="N722" s="121"/>
      <c r="O722" s="121" t="s">
        <v>569</v>
      </c>
      <c r="P722" s="121"/>
      <c r="Q722" s="121"/>
      <c r="R722" s="121"/>
      <c r="S722" s="121"/>
      <c r="T722" s="121"/>
    </row>
    <row r="723" spans="1:47" s="50" customFormat="1" ht="18" customHeight="1" x14ac:dyDescent="0.2">
      <c r="A723" s="520"/>
      <c r="B723" s="121"/>
      <c r="C723" s="121"/>
      <c r="D723" s="121"/>
      <c r="E723" s="121"/>
      <c r="F723" s="121"/>
      <c r="G723" s="121"/>
      <c r="H723" s="121"/>
      <c r="I723" s="121"/>
      <c r="J723" s="121"/>
      <c r="K723" s="121"/>
      <c r="L723" s="121"/>
      <c r="M723" s="121"/>
      <c r="N723" s="121"/>
      <c r="O723" s="121"/>
      <c r="P723" s="121"/>
      <c r="Q723" s="121"/>
      <c r="R723" s="121"/>
      <c r="S723" s="121"/>
      <c r="T723" s="12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row>
    <row r="724" spans="1:47" s="50" customFormat="1" ht="15" customHeight="1" x14ac:dyDescent="0.2">
      <c r="A724" s="521"/>
      <c r="B724" s="121"/>
      <c r="C724" s="121"/>
      <c r="D724" s="121"/>
      <c r="E724" s="121"/>
      <c r="F724" s="121"/>
      <c r="G724" s="121"/>
      <c r="H724" s="121"/>
      <c r="I724" s="121"/>
      <c r="J724" s="121"/>
      <c r="K724" s="121"/>
      <c r="L724" s="121"/>
      <c r="M724" s="121"/>
      <c r="N724" s="121"/>
      <c r="O724" s="121"/>
      <c r="P724" s="121"/>
      <c r="Q724" s="121"/>
      <c r="R724" s="121"/>
      <c r="S724" s="121"/>
      <c r="T724" s="12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row>
    <row r="725" spans="1:47" s="50" customFormat="1" ht="34.5" customHeight="1" x14ac:dyDescent="0.2">
      <c r="A725" s="519" t="s">
        <v>343</v>
      </c>
      <c r="B725" s="109"/>
      <c r="C725" s="110"/>
      <c r="D725" s="110"/>
      <c r="E725" s="110"/>
      <c r="F725" s="110"/>
      <c r="G725" s="111"/>
      <c r="H725" s="109"/>
      <c r="I725" s="110"/>
      <c r="J725" s="110"/>
      <c r="K725" s="110"/>
      <c r="L725" s="110"/>
      <c r="M725" s="110"/>
      <c r="N725" s="111"/>
      <c r="O725" s="109" t="s">
        <v>441</v>
      </c>
      <c r="P725" s="110"/>
      <c r="Q725" s="110"/>
      <c r="R725" s="110"/>
      <c r="S725" s="110"/>
      <c r="T725" s="11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row>
    <row r="726" spans="1:47" s="50" customFormat="1" ht="34.5" customHeight="1" x14ac:dyDescent="0.2">
      <c r="A726" s="520"/>
      <c r="B726" s="112"/>
      <c r="C726" s="113"/>
      <c r="D726" s="113"/>
      <c r="E726" s="113"/>
      <c r="F726" s="113"/>
      <c r="G726" s="114"/>
      <c r="H726" s="112"/>
      <c r="I726" s="113"/>
      <c r="J726" s="113"/>
      <c r="K726" s="113"/>
      <c r="L726" s="113"/>
      <c r="M726" s="113"/>
      <c r="N726" s="114"/>
      <c r="O726" s="112"/>
      <c r="P726" s="113"/>
      <c r="Q726" s="113"/>
      <c r="R726" s="113"/>
      <c r="S726" s="113"/>
      <c r="T726" s="114"/>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row>
    <row r="727" spans="1:47" s="50" customFormat="1" ht="34.5" customHeight="1" x14ac:dyDescent="0.2">
      <c r="A727" s="521"/>
      <c r="B727" s="115"/>
      <c r="C727" s="116"/>
      <c r="D727" s="116"/>
      <c r="E727" s="116"/>
      <c r="F727" s="116"/>
      <c r="G727" s="117"/>
      <c r="H727" s="115"/>
      <c r="I727" s="116"/>
      <c r="J727" s="116"/>
      <c r="K727" s="116"/>
      <c r="L727" s="116"/>
      <c r="M727" s="116"/>
      <c r="N727" s="117"/>
      <c r="O727" s="115"/>
      <c r="P727" s="116"/>
      <c r="Q727" s="116"/>
      <c r="R727" s="116"/>
      <c r="S727" s="116"/>
      <c r="T727" s="117"/>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row>
    <row r="728" spans="1:47" ht="34.5" customHeight="1" x14ac:dyDescent="0.2">
      <c r="A728" s="519" t="s">
        <v>343</v>
      </c>
      <c r="B728" s="109" t="s">
        <v>570</v>
      </c>
      <c r="C728" s="110"/>
      <c r="D728" s="110"/>
      <c r="E728" s="110"/>
      <c r="F728" s="110"/>
      <c r="G728" s="111"/>
      <c r="H728" s="109"/>
      <c r="I728" s="110"/>
      <c r="J728" s="110"/>
      <c r="K728" s="110"/>
      <c r="L728" s="110"/>
      <c r="M728" s="110"/>
      <c r="N728" s="111"/>
      <c r="O728" s="109" t="s">
        <v>443</v>
      </c>
      <c r="P728" s="110"/>
      <c r="Q728" s="110"/>
      <c r="R728" s="110"/>
      <c r="S728" s="110"/>
      <c r="T728" s="111"/>
    </row>
    <row r="729" spans="1:47" ht="23.25" customHeight="1" x14ac:dyDescent="0.2">
      <c r="A729" s="520"/>
      <c r="B729" s="112"/>
      <c r="C729" s="113"/>
      <c r="D729" s="113"/>
      <c r="E729" s="113"/>
      <c r="F729" s="113"/>
      <c r="G729" s="114"/>
      <c r="H729" s="112"/>
      <c r="I729" s="113"/>
      <c r="J729" s="113"/>
      <c r="K729" s="113"/>
      <c r="L729" s="113"/>
      <c r="M729" s="113"/>
      <c r="N729" s="114"/>
      <c r="O729" s="112"/>
      <c r="P729" s="113"/>
      <c r="Q729" s="113"/>
      <c r="R729" s="113"/>
      <c r="S729" s="113"/>
      <c r="T729" s="114"/>
    </row>
    <row r="730" spans="1:47" ht="34.5" customHeight="1" x14ac:dyDescent="0.2">
      <c r="A730" s="521"/>
      <c r="B730" s="115"/>
      <c r="C730" s="116"/>
      <c r="D730" s="116"/>
      <c r="E730" s="116"/>
      <c r="F730" s="116"/>
      <c r="G730" s="117"/>
      <c r="H730" s="115"/>
      <c r="I730" s="116"/>
      <c r="J730" s="116"/>
      <c r="K730" s="116"/>
      <c r="L730" s="116"/>
      <c r="M730" s="116"/>
      <c r="N730" s="117"/>
      <c r="O730" s="115"/>
      <c r="P730" s="116"/>
      <c r="Q730" s="116"/>
      <c r="R730" s="116"/>
      <c r="S730" s="116"/>
      <c r="T730" s="117"/>
    </row>
    <row r="731" spans="1:47" ht="34.5" customHeight="1" x14ac:dyDescent="0.2">
      <c r="A731" s="519" t="s">
        <v>343</v>
      </c>
      <c r="B731" s="109" t="s">
        <v>444</v>
      </c>
      <c r="C731" s="110"/>
      <c r="D731" s="110"/>
      <c r="E731" s="110"/>
      <c r="F731" s="110"/>
      <c r="G731" s="111"/>
      <c r="H731" s="109"/>
      <c r="I731" s="110"/>
      <c r="J731" s="110"/>
      <c r="K731" s="110"/>
      <c r="L731" s="110"/>
      <c r="M731" s="110"/>
      <c r="N731" s="111"/>
      <c r="O731" s="109"/>
      <c r="P731" s="110"/>
      <c r="Q731" s="110"/>
      <c r="R731" s="110"/>
      <c r="S731" s="110"/>
      <c r="T731" s="111"/>
    </row>
    <row r="732" spans="1:47" ht="34.5" customHeight="1" x14ac:dyDescent="0.2">
      <c r="A732" s="520"/>
      <c r="B732" s="112"/>
      <c r="C732" s="113"/>
      <c r="D732" s="113"/>
      <c r="E732" s="113"/>
      <c r="F732" s="113"/>
      <c r="G732" s="114"/>
      <c r="H732" s="112"/>
      <c r="I732" s="113"/>
      <c r="J732" s="113"/>
      <c r="K732" s="113"/>
      <c r="L732" s="113"/>
      <c r="M732" s="113"/>
      <c r="N732" s="114"/>
      <c r="O732" s="112"/>
      <c r="P732" s="113"/>
      <c r="Q732" s="113"/>
      <c r="R732" s="113"/>
      <c r="S732" s="113"/>
      <c r="T732" s="114"/>
    </row>
    <row r="733" spans="1:47" ht="29.25" customHeight="1" x14ac:dyDescent="0.2">
      <c r="A733" s="521"/>
      <c r="B733" s="115"/>
      <c r="C733" s="116"/>
      <c r="D733" s="116"/>
      <c r="E733" s="116"/>
      <c r="F733" s="116"/>
      <c r="G733" s="117"/>
      <c r="H733" s="115"/>
      <c r="I733" s="116"/>
      <c r="J733" s="116"/>
      <c r="K733" s="116"/>
      <c r="L733" s="116"/>
      <c r="M733" s="116"/>
      <c r="N733" s="117"/>
      <c r="O733" s="115"/>
      <c r="P733" s="116"/>
      <c r="Q733" s="116"/>
      <c r="R733" s="116"/>
      <c r="S733" s="116"/>
      <c r="T733" s="117"/>
    </row>
    <row r="734" spans="1:47" ht="34.5" customHeight="1" x14ac:dyDescent="0.2">
      <c r="A734" s="519" t="s">
        <v>343</v>
      </c>
      <c r="B734" s="109" t="s">
        <v>447</v>
      </c>
      <c r="C734" s="110"/>
      <c r="D734" s="110"/>
      <c r="E734" s="110"/>
      <c r="F734" s="110"/>
      <c r="G734" s="111"/>
      <c r="H734" s="109" t="s">
        <v>448</v>
      </c>
      <c r="I734" s="110"/>
      <c r="J734" s="110"/>
      <c r="K734" s="110"/>
      <c r="L734" s="110"/>
      <c r="M734" s="110"/>
      <c r="N734" s="111"/>
      <c r="O734" s="109"/>
      <c r="P734" s="110"/>
      <c r="Q734" s="110"/>
      <c r="R734" s="110"/>
      <c r="S734" s="110"/>
      <c r="T734" s="111"/>
    </row>
    <row r="735" spans="1:47" ht="34.5" customHeight="1" x14ac:dyDescent="0.2">
      <c r="A735" s="520"/>
      <c r="B735" s="112"/>
      <c r="C735" s="113"/>
      <c r="D735" s="113"/>
      <c r="E735" s="113"/>
      <c r="F735" s="113"/>
      <c r="G735" s="114"/>
      <c r="H735" s="112"/>
      <c r="I735" s="113"/>
      <c r="J735" s="113"/>
      <c r="K735" s="113"/>
      <c r="L735" s="113"/>
      <c r="M735" s="113"/>
      <c r="N735" s="114"/>
      <c r="O735" s="112"/>
      <c r="P735" s="113"/>
      <c r="Q735" s="113"/>
      <c r="R735" s="113"/>
      <c r="S735" s="113"/>
      <c r="T735" s="114"/>
    </row>
    <row r="736" spans="1:47" ht="24" customHeight="1" x14ac:dyDescent="0.2">
      <c r="A736" s="521"/>
      <c r="B736" s="115"/>
      <c r="C736" s="116"/>
      <c r="D736" s="116"/>
      <c r="E736" s="116"/>
      <c r="F736" s="116"/>
      <c r="G736" s="117"/>
      <c r="H736" s="115"/>
      <c r="I736" s="116"/>
      <c r="J736" s="116"/>
      <c r="K736" s="116"/>
      <c r="L736" s="116"/>
      <c r="M736" s="116"/>
      <c r="N736" s="117"/>
      <c r="O736" s="115"/>
      <c r="P736" s="116"/>
      <c r="Q736" s="116"/>
      <c r="R736" s="116"/>
      <c r="S736" s="116"/>
      <c r="T736" s="117"/>
    </row>
    <row r="737" spans="1:20" ht="34.5" customHeight="1" x14ac:dyDescent="0.2">
      <c r="A737" s="519" t="s">
        <v>343</v>
      </c>
      <c r="B737" s="109" t="s">
        <v>450</v>
      </c>
      <c r="C737" s="110"/>
      <c r="D737" s="110"/>
      <c r="E737" s="110"/>
      <c r="F737" s="110"/>
      <c r="G737" s="111"/>
      <c r="H737" s="109"/>
      <c r="I737" s="110"/>
      <c r="J737" s="110"/>
      <c r="K737" s="110"/>
      <c r="L737" s="110"/>
      <c r="M737" s="110"/>
      <c r="N737" s="111"/>
      <c r="O737" s="109" t="s">
        <v>571</v>
      </c>
      <c r="P737" s="110"/>
      <c r="Q737" s="110"/>
      <c r="R737" s="110"/>
      <c r="S737" s="110"/>
      <c r="T737" s="111"/>
    </row>
    <row r="738" spans="1:20" ht="25.5" customHeight="1" x14ac:dyDescent="0.2">
      <c r="A738" s="520"/>
      <c r="B738" s="112"/>
      <c r="C738" s="113"/>
      <c r="D738" s="113"/>
      <c r="E738" s="113"/>
      <c r="F738" s="113"/>
      <c r="G738" s="114"/>
      <c r="H738" s="112"/>
      <c r="I738" s="113"/>
      <c r="J738" s="113"/>
      <c r="K738" s="113"/>
      <c r="L738" s="113"/>
      <c r="M738" s="113"/>
      <c r="N738" s="114"/>
      <c r="O738" s="112"/>
      <c r="P738" s="113"/>
      <c r="Q738" s="113"/>
      <c r="R738" s="113"/>
      <c r="S738" s="113"/>
      <c r="T738" s="114"/>
    </row>
    <row r="739" spans="1:20" ht="22.5" customHeight="1" x14ac:dyDescent="0.2">
      <c r="A739" s="521"/>
      <c r="B739" s="115"/>
      <c r="C739" s="116"/>
      <c r="D739" s="116"/>
      <c r="E739" s="116"/>
      <c r="F739" s="116"/>
      <c r="G739" s="117"/>
      <c r="H739" s="115"/>
      <c r="I739" s="116"/>
      <c r="J739" s="116"/>
      <c r="K739" s="116"/>
      <c r="L739" s="116"/>
      <c r="M739" s="116"/>
      <c r="N739" s="117"/>
      <c r="O739" s="115"/>
      <c r="P739" s="116"/>
      <c r="Q739" s="116"/>
      <c r="R739" s="116"/>
      <c r="S739" s="116"/>
      <c r="T739" s="117"/>
    </row>
    <row r="740" spans="1:20" ht="34.5" customHeight="1" x14ac:dyDescent="0.2">
      <c r="A740" s="519" t="s">
        <v>343</v>
      </c>
      <c r="B740" s="109" t="s">
        <v>452</v>
      </c>
      <c r="C740" s="110"/>
      <c r="D740" s="110"/>
      <c r="E740" s="110"/>
      <c r="F740" s="110"/>
      <c r="G740" s="111"/>
      <c r="H740" s="109" t="s">
        <v>453</v>
      </c>
      <c r="I740" s="110"/>
      <c r="J740" s="110"/>
      <c r="K740" s="110"/>
      <c r="L740" s="110"/>
      <c r="M740" s="110"/>
      <c r="N740" s="111"/>
      <c r="O740" s="109" t="s">
        <v>572</v>
      </c>
      <c r="P740" s="110"/>
      <c r="Q740" s="110"/>
      <c r="R740" s="110"/>
      <c r="S740" s="110"/>
      <c r="T740" s="111"/>
    </row>
    <row r="741" spans="1:20" ht="34.5" customHeight="1" x14ac:dyDescent="0.2">
      <c r="A741" s="520"/>
      <c r="B741" s="112"/>
      <c r="C741" s="113"/>
      <c r="D741" s="113"/>
      <c r="E741" s="113"/>
      <c r="F741" s="113"/>
      <c r="G741" s="114"/>
      <c r="H741" s="112"/>
      <c r="I741" s="113"/>
      <c r="J741" s="113"/>
      <c r="K741" s="113"/>
      <c r="L741" s="113"/>
      <c r="M741" s="113"/>
      <c r="N741" s="114"/>
      <c r="O741" s="112"/>
      <c r="P741" s="113"/>
      <c r="Q741" s="113"/>
      <c r="R741" s="113"/>
      <c r="S741" s="113"/>
      <c r="T741" s="114"/>
    </row>
    <row r="742" spans="1:20" ht="29.25" customHeight="1" x14ac:dyDescent="0.2">
      <c r="A742" s="521"/>
      <c r="B742" s="115"/>
      <c r="C742" s="116"/>
      <c r="D742" s="116"/>
      <c r="E742" s="116"/>
      <c r="F742" s="116"/>
      <c r="G742" s="117"/>
      <c r="H742" s="115"/>
      <c r="I742" s="116"/>
      <c r="J742" s="116"/>
      <c r="K742" s="116"/>
      <c r="L742" s="116"/>
      <c r="M742" s="116"/>
      <c r="N742" s="117"/>
      <c r="O742" s="115"/>
      <c r="P742" s="116"/>
      <c r="Q742" s="116"/>
      <c r="R742" s="116"/>
      <c r="S742" s="116"/>
      <c r="T742" s="117"/>
    </row>
    <row r="743" spans="1:20" ht="34.5" customHeight="1" x14ac:dyDescent="0.2">
      <c r="A743" s="519" t="s">
        <v>343</v>
      </c>
      <c r="B743" s="121" t="s">
        <v>573</v>
      </c>
      <c r="C743" s="121"/>
      <c r="D743" s="121"/>
      <c r="E743" s="121"/>
      <c r="F743" s="121"/>
      <c r="G743" s="121"/>
      <c r="H743" s="121"/>
      <c r="I743" s="121"/>
      <c r="J743" s="121"/>
      <c r="K743" s="121"/>
      <c r="L743" s="121"/>
      <c r="M743" s="121"/>
      <c r="N743" s="121"/>
      <c r="O743" s="121" t="s">
        <v>574</v>
      </c>
      <c r="P743" s="121"/>
      <c r="Q743" s="121"/>
      <c r="R743" s="121"/>
      <c r="S743" s="121"/>
      <c r="T743" s="121"/>
    </row>
    <row r="744" spans="1:20" ht="25.5" customHeight="1" x14ac:dyDescent="0.2">
      <c r="A744" s="520"/>
      <c r="B744" s="121"/>
      <c r="C744" s="121"/>
      <c r="D744" s="121"/>
      <c r="E744" s="121"/>
      <c r="F744" s="121"/>
      <c r="G744" s="121"/>
      <c r="H744" s="121"/>
      <c r="I744" s="121"/>
      <c r="J744" s="121"/>
      <c r="K744" s="121"/>
      <c r="L744" s="121"/>
      <c r="M744" s="121"/>
      <c r="N744" s="121"/>
      <c r="O744" s="121"/>
      <c r="P744" s="121"/>
      <c r="Q744" s="121"/>
      <c r="R744" s="121"/>
      <c r="S744" s="121"/>
      <c r="T744" s="121"/>
    </row>
    <row r="745" spans="1:20" ht="26.25" customHeight="1" x14ac:dyDescent="0.2">
      <c r="A745" s="521"/>
      <c r="B745" s="121"/>
      <c r="C745" s="121"/>
      <c r="D745" s="121"/>
      <c r="E745" s="121"/>
      <c r="F745" s="121"/>
      <c r="G745" s="121"/>
      <c r="H745" s="121"/>
      <c r="I745" s="121"/>
      <c r="J745" s="121"/>
      <c r="K745" s="121"/>
      <c r="L745" s="121"/>
      <c r="M745" s="121"/>
      <c r="N745" s="121"/>
      <c r="O745" s="121"/>
      <c r="P745" s="121"/>
      <c r="Q745" s="121"/>
      <c r="R745" s="121"/>
      <c r="S745" s="121"/>
      <c r="T745" s="121"/>
    </row>
    <row r="746" spans="1:20" ht="26.25" customHeight="1" x14ac:dyDescent="0.2">
      <c r="A746" s="519" t="s">
        <v>343</v>
      </c>
      <c r="B746" s="121"/>
      <c r="C746" s="121"/>
      <c r="D746" s="121"/>
      <c r="E746" s="121"/>
      <c r="F746" s="121"/>
      <c r="G746" s="121"/>
      <c r="H746" s="121" t="s">
        <v>455</v>
      </c>
      <c r="I746" s="121"/>
      <c r="J746" s="121"/>
      <c r="K746" s="121"/>
      <c r="L746" s="121"/>
      <c r="M746" s="121"/>
      <c r="N746" s="121"/>
      <c r="O746" s="121"/>
      <c r="P746" s="121"/>
      <c r="Q746" s="121"/>
      <c r="R746" s="121"/>
      <c r="S746" s="121"/>
      <c r="T746" s="121"/>
    </row>
    <row r="747" spans="1:20" ht="19.5" customHeight="1" x14ac:dyDescent="0.2">
      <c r="A747" s="520"/>
      <c r="B747" s="121"/>
      <c r="C747" s="121"/>
      <c r="D747" s="121"/>
      <c r="E747" s="121"/>
      <c r="F747" s="121"/>
      <c r="G747" s="121"/>
      <c r="H747" s="121"/>
      <c r="I747" s="121"/>
      <c r="J747" s="121"/>
      <c r="K747" s="121"/>
      <c r="L747" s="121"/>
      <c r="M747" s="121"/>
      <c r="N747" s="121"/>
      <c r="O747" s="121"/>
      <c r="P747" s="121"/>
      <c r="Q747" s="121"/>
      <c r="R747" s="121"/>
      <c r="S747" s="121"/>
      <c r="T747" s="121"/>
    </row>
    <row r="748" spans="1:20" ht="34.5" customHeight="1" x14ac:dyDescent="0.2">
      <c r="A748" s="521"/>
      <c r="B748" s="121"/>
      <c r="C748" s="121"/>
      <c r="D748" s="121"/>
      <c r="E748" s="121"/>
      <c r="F748" s="121"/>
      <c r="G748" s="121"/>
      <c r="H748" s="121"/>
      <c r="I748" s="121"/>
      <c r="J748" s="121"/>
      <c r="K748" s="121"/>
      <c r="L748" s="121"/>
      <c r="M748" s="121"/>
      <c r="N748" s="121"/>
      <c r="O748" s="121"/>
      <c r="P748" s="121"/>
      <c r="Q748" s="121"/>
      <c r="R748" s="121"/>
      <c r="S748" s="121"/>
      <c r="T748" s="121"/>
    </row>
    <row r="749" spans="1:20" ht="30" customHeight="1" x14ac:dyDescent="0.2">
      <c r="A749" s="519" t="s">
        <v>343</v>
      </c>
      <c r="B749" s="121"/>
      <c r="C749" s="121"/>
      <c r="D749" s="121"/>
      <c r="E749" s="121"/>
      <c r="F749" s="121"/>
      <c r="G749" s="121"/>
      <c r="H749" s="121" t="s">
        <v>575</v>
      </c>
      <c r="I749" s="121"/>
      <c r="J749" s="121"/>
      <c r="K749" s="121"/>
      <c r="L749" s="121"/>
      <c r="M749" s="121"/>
      <c r="N749" s="121"/>
      <c r="O749" s="121"/>
      <c r="P749" s="121"/>
      <c r="Q749" s="121"/>
      <c r="R749" s="121"/>
      <c r="S749" s="121"/>
      <c r="T749" s="121"/>
    </row>
    <row r="750" spans="1:20" ht="31.5" customHeight="1" x14ac:dyDescent="0.2">
      <c r="A750" s="520"/>
      <c r="B750" s="121"/>
      <c r="C750" s="121"/>
      <c r="D750" s="121"/>
      <c r="E750" s="121"/>
      <c r="F750" s="121"/>
      <c r="G750" s="121"/>
      <c r="H750" s="121"/>
      <c r="I750" s="121"/>
      <c r="J750" s="121"/>
      <c r="K750" s="121"/>
      <c r="L750" s="121"/>
      <c r="M750" s="121"/>
      <c r="N750" s="121"/>
      <c r="O750" s="121"/>
      <c r="P750" s="121"/>
      <c r="Q750" s="121"/>
      <c r="R750" s="121"/>
      <c r="S750" s="121"/>
      <c r="T750" s="121"/>
    </row>
    <row r="751" spans="1:20" ht="34.5" hidden="1" customHeight="1" x14ac:dyDescent="0.2">
      <c r="A751" s="521"/>
      <c r="B751" s="121"/>
      <c r="C751" s="121"/>
      <c r="D751" s="121"/>
      <c r="E751" s="121"/>
      <c r="F751" s="121"/>
      <c r="G751" s="121"/>
      <c r="H751" s="121"/>
      <c r="I751" s="121"/>
      <c r="J751" s="121"/>
      <c r="K751" s="121"/>
      <c r="L751" s="121"/>
      <c r="M751" s="121"/>
      <c r="N751" s="121"/>
      <c r="O751" s="121"/>
      <c r="P751" s="121"/>
      <c r="Q751" s="121"/>
      <c r="R751" s="121"/>
      <c r="S751" s="121"/>
      <c r="T751" s="121"/>
    </row>
    <row r="752" spans="1:20" ht="34.5" customHeight="1" x14ac:dyDescent="0.2">
      <c r="A752" s="97" t="s">
        <v>343</v>
      </c>
      <c r="B752" s="100"/>
      <c r="C752" s="101"/>
      <c r="D752" s="101"/>
      <c r="E752" s="101"/>
      <c r="F752" s="101"/>
      <c r="G752" s="102"/>
      <c r="H752" s="109" t="s">
        <v>458</v>
      </c>
      <c r="I752" s="110"/>
      <c r="J752" s="110"/>
      <c r="K752" s="110"/>
      <c r="L752" s="110"/>
      <c r="M752" s="110"/>
      <c r="N752" s="111"/>
      <c r="O752" s="100"/>
      <c r="P752" s="101"/>
      <c r="Q752" s="101"/>
      <c r="R752" s="101"/>
      <c r="S752" s="101"/>
      <c r="T752" s="102"/>
    </row>
    <row r="753" spans="1:20" ht="13.5" customHeight="1" x14ac:dyDescent="0.2">
      <c r="A753" s="98"/>
      <c r="B753" s="103"/>
      <c r="C753" s="104"/>
      <c r="D753" s="104"/>
      <c r="E753" s="104"/>
      <c r="F753" s="104"/>
      <c r="G753" s="105"/>
      <c r="H753" s="112"/>
      <c r="I753" s="113"/>
      <c r="J753" s="113"/>
      <c r="K753" s="113"/>
      <c r="L753" s="113"/>
      <c r="M753" s="113"/>
      <c r="N753" s="114"/>
      <c r="O753" s="103"/>
      <c r="P753" s="104"/>
      <c r="Q753" s="104"/>
      <c r="R753" s="104"/>
      <c r="S753" s="104"/>
      <c r="T753" s="105"/>
    </row>
    <row r="754" spans="1:20" ht="16.5" customHeight="1" x14ac:dyDescent="0.2">
      <c r="A754" s="99"/>
      <c r="B754" s="106"/>
      <c r="C754" s="107"/>
      <c r="D754" s="107"/>
      <c r="E754" s="107"/>
      <c r="F754" s="107"/>
      <c r="G754" s="108"/>
      <c r="H754" s="115"/>
      <c r="I754" s="116"/>
      <c r="J754" s="116"/>
      <c r="K754" s="116"/>
      <c r="L754" s="116"/>
      <c r="M754" s="116"/>
      <c r="N754" s="117"/>
      <c r="O754" s="106"/>
      <c r="P754" s="107"/>
      <c r="Q754" s="107"/>
      <c r="R754" s="107"/>
      <c r="S754" s="107"/>
      <c r="T754" s="108"/>
    </row>
    <row r="755" spans="1:20" ht="34.5" customHeight="1" x14ac:dyDescent="0.2">
      <c r="A755" s="97" t="s">
        <v>343</v>
      </c>
      <c r="B755" s="100"/>
      <c r="C755" s="101"/>
      <c r="D755" s="101"/>
      <c r="E755" s="101"/>
      <c r="F755" s="101"/>
      <c r="G755" s="102"/>
      <c r="H755" s="100"/>
      <c r="I755" s="101"/>
      <c r="J755" s="101"/>
      <c r="K755" s="101"/>
      <c r="L755" s="101"/>
      <c r="M755" s="101"/>
      <c r="N755" s="102"/>
      <c r="O755" s="109" t="s">
        <v>462</v>
      </c>
      <c r="P755" s="110"/>
      <c r="Q755" s="110"/>
      <c r="R755" s="110"/>
      <c r="S755" s="110"/>
      <c r="T755" s="111"/>
    </row>
    <row r="756" spans="1:20" x14ac:dyDescent="0.2">
      <c r="A756" s="98"/>
      <c r="B756" s="103"/>
      <c r="C756" s="104"/>
      <c r="D756" s="104"/>
      <c r="E756" s="104"/>
      <c r="F756" s="104"/>
      <c r="G756" s="105"/>
      <c r="H756" s="103"/>
      <c r="I756" s="104"/>
      <c r="J756" s="104"/>
      <c r="K756" s="104"/>
      <c r="L756" s="104"/>
      <c r="M756" s="104"/>
      <c r="N756" s="105"/>
      <c r="O756" s="112"/>
      <c r="P756" s="113"/>
      <c r="Q756" s="113"/>
      <c r="R756" s="113"/>
      <c r="S756" s="113"/>
      <c r="T756" s="114"/>
    </row>
    <row r="757" spans="1:20" ht="37.5" customHeight="1" x14ac:dyDescent="0.2">
      <c r="A757" s="99"/>
      <c r="B757" s="106"/>
      <c r="C757" s="107"/>
      <c r="D757" s="107"/>
      <c r="E757" s="107"/>
      <c r="F757" s="107"/>
      <c r="G757" s="108"/>
      <c r="H757" s="106"/>
      <c r="I757" s="107"/>
      <c r="J757" s="107"/>
      <c r="K757" s="107"/>
      <c r="L757" s="107"/>
      <c r="M757" s="107"/>
      <c r="N757" s="108"/>
      <c r="O757" s="115"/>
      <c r="P757" s="116"/>
      <c r="Q757" s="116"/>
      <c r="R757" s="116"/>
      <c r="S757" s="116"/>
      <c r="T757" s="117"/>
    </row>
    <row r="758" spans="1:20" ht="38.25" customHeight="1" x14ac:dyDescent="0.2">
      <c r="A758" s="519" t="s">
        <v>343</v>
      </c>
      <c r="B758" s="109"/>
      <c r="C758" s="110"/>
      <c r="D758" s="110"/>
      <c r="E758" s="110"/>
      <c r="F758" s="110"/>
      <c r="G758" s="111"/>
      <c r="H758" s="109"/>
      <c r="I758" s="110"/>
      <c r="J758" s="110"/>
      <c r="K758" s="110"/>
      <c r="L758" s="110"/>
      <c r="M758" s="110"/>
      <c r="N758" s="111"/>
      <c r="O758" s="109" t="s">
        <v>576</v>
      </c>
      <c r="P758" s="110"/>
      <c r="Q758" s="110"/>
      <c r="R758" s="110"/>
      <c r="S758" s="110"/>
      <c r="T758" s="111"/>
    </row>
    <row r="759" spans="1:20" ht="25.5" customHeight="1" x14ac:dyDescent="0.2">
      <c r="A759" s="520"/>
      <c r="B759" s="112"/>
      <c r="C759" s="113"/>
      <c r="D759" s="113"/>
      <c r="E759" s="113"/>
      <c r="F759" s="113"/>
      <c r="G759" s="114"/>
      <c r="H759" s="112"/>
      <c r="I759" s="113"/>
      <c r="J759" s="113"/>
      <c r="K759" s="113"/>
      <c r="L759" s="113"/>
      <c r="M759" s="113"/>
      <c r="N759" s="114"/>
      <c r="O759" s="112"/>
      <c r="P759" s="113"/>
      <c r="Q759" s="113"/>
      <c r="R759" s="113"/>
      <c r="S759" s="113"/>
      <c r="T759" s="114"/>
    </row>
    <row r="760" spans="1:20" ht="25.5" customHeight="1" x14ac:dyDescent="0.2">
      <c r="A760" s="521"/>
      <c r="B760" s="115"/>
      <c r="C760" s="116"/>
      <c r="D760" s="116"/>
      <c r="E760" s="116"/>
      <c r="F760" s="116"/>
      <c r="G760" s="117"/>
      <c r="H760" s="115"/>
      <c r="I760" s="116"/>
      <c r="J760" s="116"/>
      <c r="K760" s="116"/>
      <c r="L760" s="116"/>
      <c r="M760" s="116"/>
      <c r="N760" s="117"/>
      <c r="O760" s="115"/>
      <c r="P760" s="116"/>
      <c r="Q760" s="116"/>
      <c r="R760" s="116"/>
      <c r="S760" s="116"/>
      <c r="T760" s="117"/>
    </row>
    <row r="761" spans="1:20" ht="30" customHeight="1" x14ac:dyDescent="0.2">
      <c r="A761" s="519" t="s">
        <v>343</v>
      </c>
      <c r="B761" s="109"/>
      <c r="C761" s="110"/>
      <c r="D761" s="110"/>
      <c r="E761" s="110"/>
      <c r="F761" s="110"/>
      <c r="G761" s="111"/>
      <c r="H761" s="109"/>
      <c r="I761" s="110"/>
      <c r="J761" s="110"/>
      <c r="K761" s="110"/>
      <c r="L761" s="110"/>
      <c r="M761" s="110"/>
      <c r="N761" s="111"/>
      <c r="O761" s="109" t="s">
        <v>463</v>
      </c>
      <c r="P761" s="110"/>
      <c r="Q761" s="110"/>
      <c r="R761" s="110"/>
      <c r="S761" s="110"/>
      <c r="T761" s="111"/>
    </row>
    <row r="762" spans="1:20" ht="25.5" customHeight="1" x14ac:dyDescent="0.2">
      <c r="A762" s="520"/>
      <c r="B762" s="112"/>
      <c r="C762" s="113"/>
      <c r="D762" s="113"/>
      <c r="E762" s="113"/>
      <c r="F762" s="113"/>
      <c r="G762" s="114"/>
      <c r="H762" s="112"/>
      <c r="I762" s="113"/>
      <c r="J762" s="113"/>
      <c r="K762" s="113"/>
      <c r="L762" s="113"/>
      <c r="M762" s="113"/>
      <c r="N762" s="114"/>
      <c r="O762" s="112"/>
      <c r="P762" s="113"/>
      <c r="Q762" s="113"/>
      <c r="R762" s="113"/>
      <c r="S762" s="113"/>
      <c r="T762" s="114"/>
    </row>
    <row r="763" spans="1:20" ht="25.5" customHeight="1" x14ac:dyDescent="0.2">
      <c r="A763" s="521"/>
      <c r="B763" s="115"/>
      <c r="C763" s="116"/>
      <c r="D763" s="116"/>
      <c r="E763" s="116"/>
      <c r="F763" s="116"/>
      <c r="G763" s="117"/>
      <c r="H763" s="115"/>
      <c r="I763" s="116"/>
      <c r="J763" s="116"/>
      <c r="K763" s="116"/>
      <c r="L763" s="116"/>
      <c r="M763" s="116"/>
      <c r="N763" s="117"/>
      <c r="O763" s="115"/>
      <c r="P763" s="116"/>
      <c r="Q763" s="116"/>
      <c r="R763" s="116"/>
      <c r="S763" s="116"/>
      <c r="T763" s="117"/>
    </row>
    <row r="764" spans="1:20" ht="33.75" customHeight="1" x14ac:dyDescent="0.2">
      <c r="A764" s="519" t="s">
        <v>343</v>
      </c>
      <c r="B764" s="109"/>
      <c r="C764" s="110"/>
      <c r="D764" s="110"/>
      <c r="E764" s="110"/>
      <c r="F764" s="110"/>
      <c r="G764" s="111"/>
      <c r="H764" s="109"/>
      <c r="I764" s="110"/>
      <c r="J764" s="110"/>
      <c r="K764" s="110"/>
      <c r="L764" s="110"/>
      <c r="M764" s="110"/>
      <c r="N764" s="111"/>
      <c r="O764" s="109" t="s">
        <v>464</v>
      </c>
      <c r="P764" s="110"/>
      <c r="Q764" s="110"/>
      <c r="R764" s="110"/>
      <c r="S764" s="110"/>
      <c r="T764" s="111"/>
    </row>
    <row r="765" spans="1:20" ht="25.5" customHeight="1" x14ac:dyDescent="0.2">
      <c r="A765" s="520"/>
      <c r="B765" s="112"/>
      <c r="C765" s="113"/>
      <c r="D765" s="113"/>
      <c r="E765" s="113"/>
      <c r="F765" s="113"/>
      <c r="G765" s="114"/>
      <c r="H765" s="112"/>
      <c r="I765" s="113"/>
      <c r="J765" s="113"/>
      <c r="K765" s="113"/>
      <c r="L765" s="113"/>
      <c r="M765" s="113"/>
      <c r="N765" s="114"/>
      <c r="O765" s="112"/>
      <c r="P765" s="113"/>
      <c r="Q765" s="113"/>
      <c r="R765" s="113"/>
      <c r="S765" s="113"/>
      <c r="T765" s="114"/>
    </row>
    <row r="766" spans="1:20" ht="25.5" customHeight="1" x14ac:dyDescent="0.2">
      <c r="A766" s="521"/>
      <c r="B766" s="115"/>
      <c r="C766" s="116"/>
      <c r="D766" s="116"/>
      <c r="E766" s="116"/>
      <c r="F766" s="116"/>
      <c r="G766" s="117"/>
      <c r="H766" s="115"/>
      <c r="I766" s="116"/>
      <c r="J766" s="116"/>
      <c r="K766" s="116"/>
      <c r="L766" s="116"/>
      <c r="M766" s="116"/>
      <c r="N766" s="117"/>
      <c r="O766" s="115"/>
      <c r="P766" s="116"/>
      <c r="Q766" s="116"/>
      <c r="R766" s="116"/>
      <c r="S766" s="116"/>
      <c r="T766" s="117"/>
    </row>
    <row r="767" spans="1:20" ht="25.5" customHeight="1" x14ac:dyDescent="0.2">
      <c r="A767" s="519" t="s">
        <v>343</v>
      </c>
      <c r="B767" s="109"/>
      <c r="C767" s="110"/>
      <c r="D767" s="110"/>
      <c r="E767" s="110"/>
      <c r="F767" s="110"/>
      <c r="G767" s="111"/>
      <c r="H767" s="109"/>
      <c r="I767" s="110"/>
      <c r="J767" s="110"/>
      <c r="K767" s="110"/>
      <c r="L767" s="110"/>
      <c r="M767" s="110"/>
      <c r="N767" s="111"/>
      <c r="O767" s="109" t="s">
        <v>577</v>
      </c>
      <c r="P767" s="110"/>
      <c r="Q767" s="110"/>
      <c r="R767" s="110"/>
      <c r="S767" s="110"/>
      <c r="T767" s="111"/>
    </row>
    <row r="768" spans="1:20" ht="15.75" customHeight="1" x14ac:dyDescent="0.2">
      <c r="A768" s="520"/>
      <c r="B768" s="112"/>
      <c r="C768" s="113"/>
      <c r="D768" s="113"/>
      <c r="E768" s="113"/>
      <c r="F768" s="113"/>
      <c r="G768" s="114"/>
      <c r="H768" s="112"/>
      <c r="I768" s="113"/>
      <c r="J768" s="113"/>
      <c r="K768" s="113"/>
      <c r="L768" s="113"/>
      <c r="M768" s="113"/>
      <c r="N768" s="114"/>
      <c r="O768" s="112"/>
      <c r="P768" s="113"/>
      <c r="Q768" s="113"/>
      <c r="R768" s="113"/>
      <c r="S768" s="113"/>
      <c r="T768" s="114"/>
    </row>
    <row r="769" spans="1:20" ht="16.5" customHeight="1" x14ac:dyDescent="0.2">
      <c r="A769" s="521"/>
      <c r="B769" s="115"/>
      <c r="C769" s="116"/>
      <c r="D769" s="116"/>
      <c r="E769" s="116"/>
      <c r="F769" s="116"/>
      <c r="G769" s="117"/>
      <c r="H769" s="115"/>
      <c r="I769" s="116"/>
      <c r="J769" s="116"/>
      <c r="K769" s="116"/>
      <c r="L769" s="116"/>
      <c r="M769" s="116"/>
      <c r="N769" s="117"/>
      <c r="O769" s="115"/>
      <c r="P769" s="116"/>
      <c r="Q769" s="116"/>
      <c r="R769" s="116"/>
      <c r="S769" s="116"/>
      <c r="T769" s="117"/>
    </row>
    <row r="770" spans="1:20" ht="25.5" customHeight="1" x14ac:dyDescent="0.2">
      <c r="A770" s="519" t="s">
        <v>343</v>
      </c>
      <c r="B770" s="109"/>
      <c r="C770" s="110"/>
      <c r="D770" s="110"/>
      <c r="E770" s="110"/>
      <c r="F770" s="110"/>
      <c r="G770" s="111"/>
      <c r="H770" s="109"/>
      <c r="I770" s="110"/>
      <c r="J770" s="110"/>
      <c r="K770" s="110"/>
      <c r="L770" s="110"/>
      <c r="M770" s="110"/>
      <c r="N770" s="111"/>
      <c r="O770" s="109" t="s">
        <v>466</v>
      </c>
      <c r="P770" s="110"/>
      <c r="Q770" s="110"/>
      <c r="R770" s="110"/>
      <c r="S770" s="110"/>
      <c r="T770" s="111"/>
    </row>
    <row r="771" spans="1:20" ht="25.5" customHeight="1" x14ac:dyDescent="0.2">
      <c r="A771" s="520"/>
      <c r="B771" s="112"/>
      <c r="C771" s="113"/>
      <c r="D771" s="113"/>
      <c r="E771" s="113"/>
      <c r="F771" s="113"/>
      <c r="G771" s="114"/>
      <c r="H771" s="112"/>
      <c r="I771" s="113"/>
      <c r="J771" s="113"/>
      <c r="K771" s="113"/>
      <c r="L771" s="113"/>
      <c r="M771" s="113"/>
      <c r="N771" s="114"/>
      <c r="O771" s="112"/>
      <c r="P771" s="113"/>
      <c r="Q771" s="113"/>
      <c r="R771" s="113"/>
      <c r="S771" s="113"/>
      <c r="T771" s="114"/>
    </row>
    <row r="772" spans="1:20" ht="35.25" customHeight="1" x14ac:dyDescent="0.2">
      <c r="A772" s="521"/>
      <c r="B772" s="115"/>
      <c r="C772" s="116"/>
      <c r="D772" s="116"/>
      <c r="E772" s="116"/>
      <c r="F772" s="116"/>
      <c r="G772" s="117"/>
      <c r="H772" s="115"/>
      <c r="I772" s="116"/>
      <c r="J772" s="116"/>
      <c r="K772" s="116"/>
      <c r="L772" s="116"/>
      <c r="M772" s="116"/>
      <c r="N772" s="117"/>
      <c r="O772" s="115"/>
      <c r="P772" s="116"/>
      <c r="Q772" s="116"/>
      <c r="R772" s="116"/>
      <c r="S772" s="116"/>
      <c r="T772" s="117"/>
    </row>
    <row r="773" spans="1:20" ht="25.5" customHeight="1" x14ac:dyDescent="0.2">
      <c r="A773" s="519" t="s">
        <v>343</v>
      </c>
      <c r="B773" s="109"/>
      <c r="C773" s="110"/>
      <c r="D773" s="110"/>
      <c r="E773" s="110"/>
      <c r="F773" s="110"/>
      <c r="G773" s="111"/>
      <c r="H773" s="109"/>
      <c r="I773" s="110"/>
      <c r="J773" s="110"/>
      <c r="K773" s="110"/>
      <c r="L773" s="110"/>
      <c r="M773" s="110"/>
      <c r="N773" s="111"/>
      <c r="O773" s="109" t="s">
        <v>578</v>
      </c>
      <c r="P773" s="110"/>
      <c r="Q773" s="110"/>
      <c r="R773" s="110"/>
      <c r="S773" s="110"/>
      <c r="T773" s="111"/>
    </row>
    <row r="774" spans="1:20" ht="18" customHeight="1" x14ac:dyDescent="0.2">
      <c r="A774" s="520"/>
      <c r="B774" s="112"/>
      <c r="C774" s="113"/>
      <c r="D774" s="113"/>
      <c r="E774" s="113"/>
      <c r="F774" s="113"/>
      <c r="G774" s="114"/>
      <c r="H774" s="112"/>
      <c r="I774" s="113"/>
      <c r="J774" s="113"/>
      <c r="K774" s="113"/>
      <c r="L774" s="113"/>
      <c r="M774" s="113"/>
      <c r="N774" s="114"/>
      <c r="O774" s="112"/>
      <c r="P774" s="113"/>
      <c r="Q774" s="113"/>
      <c r="R774" s="113"/>
      <c r="S774" s="113"/>
      <c r="T774" s="114"/>
    </row>
    <row r="775" spans="1:20" ht="17.25" customHeight="1" x14ac:dyDescent="0.2">
      <c r="A775" s="521"/>
      <c r="B775" s="115"/>
      <c r="C775" s="116"/>
      <c r="D775" s="116"/>
      <c r="E775" s="116"/>
      <c r="F775" s="116"/>
      <c r="G775" s="117"/>
      <c r="H775" s="115"/>
      <c r="I775" s="116"/>
      <c r="J775" s="116"/>
      <c r="K775" s="116"/>
      <c r="L775" s="116"/>
      <c r="M775" s="116"/>
      <c r="N775" s="117"/>
      <c r="O775" s="115"/>
      <c r="P775" s="116"/>
      <c r="Q775" s="116"/>
      <c r="R775" s="116"/>
      <c r="S775" s="116"/>
      <c r="T775" s="117"/>
    </row>
    <row r="776" spans="1:20" ht="25.5" customHeight="1" x14ac:dyDescent="0.2">
      <c r="A776" s="519" t="s">
        <v>343</v>
      </c>
      <c r="B776" s="109"/>
      <c r="C776" s="110"/>
      <c r="D776" s="110"/>
      <c r="E776" s="110"/>
      <c r="F776" s="110"/>
      <c r="G776" s="111"/>
      <c r="H776" s="109"/>
      <c r="I776" s="110"/>
      <c r="J776" s="110"/>
      <c r="K776" s="110"/>
      <c r="L776" s="110"/>
      <c r="M776" s="110"/>
      <c r="N776" s="111"/>
      <c r="O776" s="109" t="s">
        <v>467</v>
      </c>
      <c r="P776" s="110"/>
      <c r="Q776" s="110"/>
      <c r="R776" s="110"/>
      <c r="S776" s="110"/>
      <c r="T776" s="111"/>
    </row>
    <row r="777" spans="1:20" ht="36" customHeight="1" x14ac:dyDescent="0.2">
      <c r="A777" s="520"/>
      <c r="B777" s="112"/>
      <c r="C777" s="113"/>
      <c r="D777" s="113"/>
      <c r="E777" s="113"/>
      <c r="F777" s="113"/>
      <c r="G777" s="114"/>
      <c r="H777" s="112"/>
      <c r="I777" s="113"/>
      <c r="J777" s="113"/>
      <c r="K777" s="113"/>
      <c r="L777" s="113"/>
      <c r="M777" s="113"/>
      <c r="N777" s="114"/>
      <c r="O777" s="112"/>
      <c r="P777" s="113"/>
      <c r="Q777" s="113"/>
      <c r="R777" s="113"/>
      <c r="S777" s="113"/>
      <c r="T777" s="114"/>
    </row>
    <row r="778" spans="1:20" ht="25.5" customHeight="1" x14ac:dyDescent="0.2">
      <c r="A778" s="521"/>
      <c r="B778" s="115"/>
      <c r="C778" s="116"/>
      <c r="D778" s="116"/>
      <c r="E778" s="116"/>
      <c r="F778" s="116"/>
      <c r="G778" s="117"/>
      <c r="H778" s="115"/>
      <c r="I778" s="116"/>
      <c r="J778" s="116"/>
      <c r="K778" s="116"/>
      <c r="L778" s="116"/>
      <c r="M778" s="116"/>
      <c r="N778" s="117"/>
      <c r="O778" s="115"/>
      <c r="P778" s="116"/>
      <c r="Q778" s="116"/>
      <c r="R778" s="116"/>
      <c r="S778" s="116"/>
      <c r="T778" s="117"/>
    </row>
    <row r="779" spans="1:20" ht="25.5" customHeight="1" x14ac:dyDescent="0.2">
      <c r="A779" s="519" t="s">
        <v>343</v>
      </c>
      <c r="B779" s="109"/>
      <c r="C779" s="110"/>
      <c r="D779" s="110"/>
      <c r="E779" s="110"/>
      <c r="F779" s="110"/>
      <c r="G779" s="111"/>
      <c r="H779" s="109"/>
      <c r="I779" s="110"/>
      <c r="J779" s="110"/>
      <c r="K779" s="110"/>
      <c r="L779" s="110"/>
      <c r="M779" s="110"/>
      <c r="N779" s="111"/>
      <c r="O779" s="109" t="s">
        <v>579</v>
      </c>
      <c r="P779" s="110"/>
      <c r="Q779" s="110"/>
      <c r="R779" s="110"/>
      <c r="S779" s="110"/>
      <c r="T779" s="111"/>
    </row>
    <row r="780" spans="1:20" ht="40.5" customHeight="1" x14ac:dyDescent="0.2">
      <c r="A780" s="520"/>
      <c r="B780" s="112"/>
      <c r="C780" s="113"/>
      <c r="D780" s="113"/>
      <c r="E780" s="113"/>
      <c r="F780" s="113"/>
      <c r="G780" s="114"/>
      <c r="H780" s="112"/>
      <c r="I780" s="113"/>
      <c r="J780" s="113"/>
      <c r="K780" s="113"/>
      <c r="L780" s="113"/>
      <c r="M780" s="113"/>
      <c r="N780" s="114"/>
      <c r="O780" s="112"/>
      <c r="P780" s="113"/>
      <c r="Q780" s="113"/>
      <c r="R780" s="113"/>
      <c r="S780" s="113"/>
      <c r="T780" s="114"/>
    </row>
    <row r="781" spans="1:20" x14ac:dyDescent="0.2">
      <c r="A781" s="521"/>
      <c r="B781" s="115"/>
      <c r="C781" s="116"/>
      <c r="D781" s="116"/>
      <c r="E781" s="116"/>
      <c r="F781" s="116"/>
      <c r="G781" s="117"/>
      <c r="H781" s="115"/>
      <c r="I781" s="116"/>
      <c r="J781" s="116"/>
      <c r="K781" s="116"/>
      <c r="L781" s="116"/>
      <c r="M781" s="116"/>
      <c r="N781" s="117"/>
      <c r="O781" s="115"/>
      <c r="P781" s="116"/>
      <c r="Q781" s="116"/>
      <c r="R781" s="116"/>
      <c r="S781" s="116"/>
      <c r="T781" s="117"/>
    </row>
    <row r="782" spans="1:20" ht="20.25" customHeight="1" x14ac:dyDescent="0.2">
      <c r="A782" s="519" t="s">
        <v>343</v>
      </c>
      <c r="B782" s="109"/>
      <c r="C782" s="110"/>
      <c r="D782" s="110"/>
      <c r="E782" s="110"/>
      <c r="F782" s="110"/>
      <c r="G782" s="111"/>
      <c r="H782" s="109"/>
      <c r="I782" s="110"/>
      <c r="J782" s="110"/>
      <c r="K782" s="110"/>
      <c r="L782" s="110"/>
      <c r="M782" s="110"/>
      <c r="N782" s="111"/>
      <c r="O782" s="109" t="s">
        <v>468</v>
      </c>
      <c r="P782" s="110"/>
      <c r="Q782" s="110"/>
      <c r="R782" s="110"/>
      <c r="S782" s="110"/>
      <c r="T782" s="111"/>
    </row>
    <row r="783" spans="1:20" ht="35.25" customHeight="1" x14ac:dyDescent="0.2">
      <c r="A783" s="520"/>
      <c r="B783" s="112"/>
      <c r="C783" s="113"/>
      <c r="D783" s="113"/>
      <c r="E783" s="113"/>
      <c r="F783" s="113"/>
      <c r="G783" s="114"/>
      <c r="H783" s="112"/>
      <c r="I783" s="113"/>
      <c r="J783" s="113"/>
      <c r="K783" s="113"/>
      <c r="L783" s="113"/>
      <c r="M783" s="113"/>
      <c r="N783" s="114"/>
      <c r="O783" s="112"/>
      <c r="P783" s="113"/>
      <c r="Q783" s="113"/>
      <c r="R783" s="113"/>
      <c r="S783" s="113"/>
      <c r="T783" s="114"/>
    </row>
    <row r="784" spans="1:20" ht="20.25" customHeight="1" x14ac:dyDescent="0.2">
      <c r="A784" s="521"/>
      <c r="B784" s="115"/>
      <c r="C784" s="116"/>
      <c r="D784" s="116"/>
      <c r="E784" s="116"/>
      <c r="F784" s="116"/>
      <c r="G784" s="117"/>
      <c r="H784" s="115"/>
      <c r="I784" s="116"/>
      <c r="J784" s="116"/>
      <c r="K784" s="116"/>
      <c r="L784" s="116"/>
      <c r="M784" s="116"/>
      <c r="N784" s="117"/>
      <c r="O784" s="115"/>
      <c r="P784" s="116"/>
      <c r="Q784" s="116"/>
      <c r="R784" s="116"/>
      <c r="S784" s="116"/>
      <c r="T784" s="117"/>
    </row>
    <row r="785" spans="1:20" ht="20.25" customHeight="1" x14ac:dyDescent="0.2">
      <c r="A785" s="519" t="s">
        <v>343</v>
      </c>
      <c r="B785" s="109"/>
      <c r="C785" s="110"/>
      <c r="D785" s="110"/>
      <c r="E785" s="110"/>
      <c r="F785" s="110"/>
      <c r="G785" s="111"/>
      <c r="H785" s="109"/>
      <c r="I785" s="110"/>
      <c r="J785" s="110"/>
      <c r="K785" s="110"/>
      <c r="L785" s="110"/>
      <c r="M785" s="110"/>
      <c r="N785" s="111"/>
      <c r="O785" s="109" t="s">
        <v>473</v>
      </c>
      <c r="P785" s="110"/>
      <c r="Q785" s="110"/>
      <c r="R785" s="110"/>
      <c r="S785" s="110"/>
      <c r="T785" s="111"/>
    </row>
    <row r="786" spans="1:20" ht="134.25" customHeight="1" x14ac:dyDescent="0.2">
      <c r="A786" s="520"/>
      <c r="B786" s="112"/>
      <c r="C786" s="113"/>
      <c r="D786" s="113"/>
      <c r="E786" s="113"/>
      <c r="F786" s="113"/>
      <c r="G786" s="114"/>
      <c r="H786" s="112"/>
      <c r="I786" s="113"/>
      <c r="J786" s="113"/>
      <c r="K786" s="113"/>
      <c r="L786" s="113"/>
      <c r="M786" s="113"/>
      <c r="N786" s="114"/>
      <c r="O786" s="112"/>
      <c r="P786" s="113"/>
      <c r="Q786" s="113"/>
      <c r="R786" s="113"/>
      <c r="S786" s="113"/>
      <c r="T786" s="114"/>
    </row>
    <row r="787" spans="1:20" ht="20.25" customHeight="1" x14ac:dyDescent="0.2">
      <c r="A787" s="521"/>
      <c r="B787" s="115"/>
      <c r="C787" s="116"/>
      <c r="D787" s="116"/>
      <c r="E787" s="116"/>
      <c r="F787" s="116"/>
      <c r="G787" s="117"/>
      <c r="H787" s="115"/>
      <c r="I787" s="116"/>
      <c r="J787" s="116"/>
      <c r="K787" s="116"/>
      <c r="L787" s="116"/>
      <c r="M787" s="116"/>
      <c r="N787" s="117"/>
      <c r="O787" s="115"/>
      <c r="P787" s="116"/>
      <c r="Q787" s="116"/>
      <c r="R787" s="116"/>
      <c r="S787" s="116"/>
      <c r="T787" s="117"/>
    </row>
    <row r="788" spans="1:20" ht="28.5" customHeight="1" x14ac:dyDescent="0.2">
      <c r="A788" s="519" t="s">
        <v>348</v>
      </c>
      <c r="B788" s="109" t="s">
        <v>580</v>
      </c>
      <c r="C788" s="110"/>
      <c r="D788" s="110"/>
      <c r="E788" s="110"/>
      <c r="F788" s="110"/>
      <c r="G788" s="111"/>
      <c r="H788" s="109" t="s">
        <v>581</v>
      </c>
      <c r="I788" s="110"/>
      <c r="J788" s="110"/>
      <c r="K788" s="110"/>
      <c r="L788" s="110"/>
      <c r="M788" s="110"/>
      <c r="N788" s="111"/>
      <c r="O788" s="109" t="s">
        <v>582</v>
      </c>
      <c r="P788" s="110"/>
      <c r="Q788" s="110"/>
      <c r="R788" s="110"/>
      <c r="S788" s="110"/>
      <c r="T788" s="111"/>
    </row>
    <row r="789" spans="1:20" ht="28.5" customHeight="1" x14ac:dyDescent="0.2">
      <c r="A789" s="520"/>
      <c r="B789" s="112"/>
      <c r="C789" s="113"/>
      <c r="D789" s="113"/>
      <c r="E789" s="113"/>
      <c r="F789" s="113"/>
      <c r="G789" s="114"/>
      <c r="H789" s="112"/>
      <c r="I789" s="113"/>
      <c r="J789" s="113"/>
      <c r="K789" s="113"/>
      <c r="L789" s="113"/>
      <c r="M789" s="113"/>
      <c r="N789" s="114"/>
      <c r="O789" s="112"/>
      <c r="P789" s="113"/>
      <c r="Q789" s="113"/>
      <c r="R789" s="113"/>
      <c r="S789" s="113"/>
      <c r="T789" s="114"/>
    </row>
    <row r="790" spans="1:20" ht="28.5" customHeight="1" x14ac:dyDescent="0.2">
      <c r="A790" s="521"/>
      <c r="B790" s="115"/>
      <c r="C790" s="116"/>
      <c r="D790" s="116"/>
      <c r="E790" s="116"/>
      <c r="F790" s="116"/>
      <c r="G790" s="117"/>
      <c r="H790" s="115"/>
      <c r="I790" s="116"/>
      <c r="J790" s="116"/>
      <c r="K790" s="116"/>
      <c r="L790" s="116"/>
      <c r="M790" s="116"/>
      <c r="N790" s="117"/>
      <c r="O790" s="115"/>
      <c r="P790" s="116"/>
      <c r="Q790" s="116"/>
      <c r="R790" s="116"/>
      <c r="S790" s="116"/>
      <c r="T790" s="117"/>
    </row>
    <row r="791" spans="1:20" ht="28.5" customHeight="1" x14ac:dyDescent="0.2">
      <c r="A791" s="519" t="s">
        <v>348</v>
      </c>
      <c r="B791" s="121" t="s">
        <v>583</v>
      </c>
      <c r="C791" s="121"/>
      <c r="D791" s="121"/>
      <c r="E791" s="121"/>
      <c r="F791" s="121"/>
      <c r="G791" s="121"/>
      <c r="H791" s="121" t="s">
        <v>584</v>
      </c>
      <c r="I791" s="121"/>
      <c r="J791" s="121"/>
      <c r="K791" s="121"/>
      <c r="L791" s="121"/>
      <c r="M791" s="121"/>
      <c r="N791" s="121"/>
      <c r="O791" s="121" t="s">
        <v>474</v>
      </c>
      <c r="P791" s="121"/>
      <c r="Q791" s="121"/>
      <c r="R791" s="121"/>
      <c r="S791" s="121"/>
      <c r="T791" s="121"/>
    </row>
    <row r="792" spans="1:20" ht="28.5" customHeight="1" x14ac:dyDescent="0.2">
      <c r="A792" s="520"/>
      <c r="B792" s="121"/>
      <c r="C792" s="121"/>
      <c r="D792" s="121"/>
      <c r="E792" s="121"/>
      <c r="F792" s="121"/>
      <c r="G792" s="121"/>
      <c r="H792" s="121"/>
      <c r="I792" s="121"/>
      <c r="J792" s="121"/>
      <c r="K792" s="121"/>
      <c r="L792" s="121"/>
      <c r="M792" s="121"/>
      <c r="N792" s="121"/>
      <c r="O792" s="121"/>
      <c r="P792" s="121"/>
      <c r="Q792" s="121"/>
      <c r="R792" s="121"/>
      <c r="S792" s="121"/>
      <c r="T792" s="121"/>
    </row>
    <row r="793" spans="1:20" ht="28.5" customHeight="1" x14ac:dyDescent="0.2">
      <c r="A793" s="521"/>
      <c r="B793" s="121"/>
      <c r="C793" s="121"/>
      <c r="D793" s="121"/>
      <c r="E793" s="121"/>
      <c r="F793" s="121"/>
      <c r="G793" s="121"/>
      <c r="H793" s="121"/>
      <c r="I793" s="121"/>
      <c r="J793" s="121"/>
      <c r="K793" s="121"/>
      <c r="L793" s="121"/>
      <c r="M793" s="121"/>
      <c r="N793" s="121"/>
      <c r="O793" s="121"/>
      <c r="P793" s="121"/>
      <c r="Q793" s="121"/>
      <c r="R793" s="121"/>
      <c r="S793" s="121"/>
      <c r="T793" s="121"/>
    </row>
    <row r="794" spans="1:20" ht="28.5" customHeight="1" x14ac:dyDescent="0.2">
      <c r="A794" s="519" t="s">
        <v>348</v>
      </c>
      <c r="B794" s="109" t="s">
        <v>585</v>
      </c>
      <c r="C794" s="110"/>
      <c r="D794" s="110"/>
      <c r="E794" s="110"/>
      <c r="F794" s="110"/>
      <c r="G794" s="111"/>
      <c r="H794" s="109" t="s">
        <v>586</v>
      </c>
      <c r="I794" s="110"/>
      <c r="J794" s="110"/>
      <c r="K794" s="110"/>
      <c r="L794" s="110"/>
      <c r="M794" s="110"/>
      <c r="N794" s="111"/>
      <c r="O794" s="109" t="s">
        <v>587</v>
      </c>
      <c r="P794" s="110"/>
      <c r="Q794" s="110"/>
      <c r="R794" s="110"/>
      <c r="S794" s="110"/>
      <c r="T794" s="111"/>
    </row>
    <row r="795" spans="1:20" ht="24" customHeight="1" x14ac:dyDescent="0.2">
      <c r="A795" s="520"/>
      <c r="B795" s="112"/>
      <c r="C795" s="113"/>
      <c r="D795" s="113"/>
      <c r="E795" s="113"/>
      <c r="F795" s="113"/>
      <c r="G795" s="114"/>
      <c r="H795" s="112"/>
      <c r="I795" s="113"/>
      <c r="J795" s="113"/>
      <c r="K795" s="113"/>
      <c r="L795" s="113"/>
      <c r="M795" s="113"/>
      <c r="N795" s="114"/>
      <c r="O795" s="112"/>
      <c r="P795" s="113"/>
      <c r="Q795" s="113"/>
      <c r="R795" s="113"/>
      <c r="S795" s="113"/>
      <c r="T795" s="114"/>
    </row>
    <row r="796" spans="1:20" ht="21" customHeight="1" x14ac:dyDescent="0.2">
      <c r="A796" s="521"/>
      <c r="B796" s="115"/>
      <c r="C796" s="116"/>
      <c r="D796" s="116"/>
      <c r="E796" s="116"/>
      <c r="F796" s="116"/>
      <c r="G796" s="117"/>
      <c r="H796" s="115"/>
      <c r="I796" s="116"/>
      <c r="J796" s="116"/>
      <c r="K796" s="116"/>
      <c r="L796" s="116"/>
      <c r="M796" s="116"/>
      <c r="N796" s="117"/>
      <c r="O796" s="115"/>
      <c r="P796" s="116"/>
      <c r="Q796" s="116"/>
      <c r="R796" s="116"/>
      <c r="S796" s="116"/>
      <c r="T796" s="117"/>
    </row>
    <row r="797" spans="1:20" ht="28.5" customHeight="1" x14ac:dyDescent="0.2">
      <c r="A797" s="519" t="s">
        <v>348</v>
      </c>
      <c r="B797" s="121" t="s">
        <v>475</v>
      </c>
      <c r="C797" s="121"/>
      <c r="D797" s="121"/>
      <c r="E797" s="121"/>
      <c r="F797" s="121"/>
      <c r="G797" s="121"/>
      <c r="H797" s="121" t="s">
        <v>588</v>
      </c>
      <c r="I797" s="121"/>
      <c r="J797" s="121"/>
      <c r="K797" s="121"/>
      <c r="L797" s="121"/>
      <c r="M797" s="121"/>
      <c r="N797" s="121"/>
      <c r="O797" s="121" t="s">
        <v>476</v>
      </c>
      <c r="P797" s="121"/>
      <c r="Q797" s="121"/>
      <c r="R797" s="121"/>
      <c r="S797" s="121"/>
      <c r="T797" s="121"/>
    </row>
    <row r="798" spans="1:20" ht="28.5" customHeight="1" x14ac:dyDescent="0.2">
      <c r="A798" s="520"/>
      <c r="B798" s="121"/>
      <c r="C798" s="121"/>
      <c r="D798" s="121"/>
      <c r="E798" s="121"/>
      <c r="F798" s="121"/>
      <c r="G798" s="121"/>
      <c r="H798" s="121"/>
      <c r="I798" s="121"/>
      <c r="J798" s="121"/>
      <c r="K798" s="121"/>
      <c r="L798" s="121"/>
      <c r="M798" s="121"/>
      <c r="N798" s="121"/>
      <c r="O798" s="121"/>
      <c r="P798" s="121"/>
      <c r="Q798" s="121"/>
      <c r="R798" s="121"/>
      <c r="S798" s="121"/>
      <c r="T798" s="121"/>
    </row>
    <row r="799" spans="1:20" ht="28.5" customHeight="1" x14ac:dyDescent="0.2">
      <c r="A799" s="521"/>
      <c r="B799" s="121"/>
      <c r="C799" s="121"/>
      <c r="D799" s="121"/>
      <c r="E799" s="121"/>
      <c r="F799" s="121"/>
      <c r="G799" s="121"/>
      <c r="H799" s="121"/>
      <c r="I799" s="121"/>
      <c r="J799" s="121"/>
      <c r="K799" s="121"/>
      <c r="L799" s="121"/>
      <c r="M799" s="121"/>
      <c r="N799" s="121"/>
      <c r="O799" s="121"/>
      <c r="P799" s="121"/>
      <c r="Q799" s="121"/>
      <c r="R799" s="121"/>
      <c r="S799" s="121"/>
      <c r="T799" s="121"/>
    </row>
    <row r="800" spans="1:20" ht="28.5" customHeight="1" x14ac:dyDescent="0.2">
      <c r="A800" s="519" t="s">
        <v>348</v>
      </c>
      <c r="B800" s="109" t="s">
        <v>477</v>
      </c>
      <c r="C800" s="110"/>
      <c r="D800" s="110"/>
      <c r="E800" s="110"/>
      <c r="F800" s="110"/>
      <c r="G800" s="111"/>
      <c r="H800" s="109" t="s">
        <v>589</v>
      </c>
      <c r="I800" s="110"/>
      <c r="J800" s="110"/>
      <c r="K800" s="110"/>
      <c r="L800" s="110"/>
      <c r="M800" s="110"/>
      <c r="N800" s="111"/>
      <c r="O800" s="109" t="s">
        <v>590</v>
      </c>
      <c r="P800" s="110"/>
      <c r="Q800" s="110"/>
      <c r="R800" s="110"/>
      <c r="S800" s="110"/>
      <c r="T800" s="111"/>
    </row>
    <row r="801" spans="1:20" ht="28.5" customHeight="1" x14ac:dyDescent="0.2">
      <c r="A801" s="520"/>
      <c r="B801" s="112"/>
      <c r="C801" s="113"/>
      <c r="D801" s="113"/>
      <c r="E801" s="113"/>
      <c r="F801" s="113"/>
      <c r="G801" s="114"/>
      <c r="H801" s="112"/>
      <c r="I801" s="113"/>
      <c r="J801" s="113"/>
      <c r="K801" s="113"/>
      <c r="L801" s="113"/>
      <c r="M801" s="113"/>
      <c r="N801" s="114"/>
      <c r="O801" s="112"/>
      <c r="P801" s="113"/>
      <c r="Q801" s="113"/>
      <c r="R801" s="113"/>
      <c r="S801" s="113"/>
      <c r="T801" s="114"/>
    </row>
    <row r="802" spans="1:20" ht="28.5" customHeight="1" x14ac:dyDescent="0.2">
      <c r="A802" s="521"/>
      <c r="B802" s="115"/>
      <c r="C802" s="116"/>
      <c r="D802" s="116"/>
      <c r="E802" s="116"/>
      <c r="F802" s="116"/>
      <c r="G802" s="117"/>
      <c r="H802" s="115"/>
      <c r="I802" s="116"/>
      <c r="J802" s="116"/>
      <c r="K802" s="116"/>
      <c r="L802" s="116"/>
      <c r="M802" s="116"/>
      <c r="N802" s="117"/>
      <c r="O802" s="115"/>
      <c r="P802" s="116"/>
      <c r="Q802" s="116"/>
      <c r="R802" s="116"/>
      <c r="S802" s="116"/>
      <c r="T802" s="117"/>
    </row>
    <row r="803" spans="1:20" ht="28.5" customHeight="1" x14ac:dyDescent="0.2">
      <c r="A803" s="519" t="s">
        <v>348</v>
      </c>
      <c r="B803" s="109"/>
      <c r="C803" s="110"/>
      <c r="D803" s="110"/>
      <c r="E803" s="110"/>
      <c r="F803" s="110"/>
      <c r="G803" s="111"/>
      <c r="H803" s="109" t="s">
        <v>591</v>
      </c>
      <c r="I803" s="110"/>
      <c r="J803" s="110"/>
      <c r="K803" s="110"/>
      <c r="L803" s="110"/>
      <c r="M803" s="110"/>
      <c r="N803" s="111"/>
      <c r="O803" s="109" t="s">
        <v>478</v>
      </c>
      <c r="P803" s="110"/>
      <c r="Q803" s="110"/>
      <c r="R803" s="110"/>
      <c r="S803" s="110"/>
      <c r="T803" s="111"/>
    </row>
    <row r="804" spans="1:20" ht="28.5" customHeight="1" x14ac:dyDescent="0.2">
      <c r="A804" s="520"/>
      <c r="B804" s="112"/>
      <c r="C804" s="113"/>
      <c r="D804" s="113"/>
      <c r="E804" s="113"/>
      <c r="F804" s="113"/>
      <c r="G804" s="114"/>
      <c r="H804" s="112"/>
      <c r="I804" s="113"/>
      <c r="J804" s="113"/>
      <c r="K804" s="113"/>
      <c r="L804" s="113"/>
      <c r="M804" s="113"/>
      <c r="N804" s="114"/>
      <c r="O804" s="112"/>
      <c r="P804" s="113"/>
      <c r="Q804" s="113"/>
      <c r="R804" s="113"/>
      <c r="S804" s="113"/>
      <c r="T804" s="114"/>
    </row>
    <row r="805" spans="1:20" ht="28.5" customHeight="1" x14ac:dyDescent="0.2">
      <c r="A805" s="521"/>
      <c r="B805" s="115"/>
      <c r="C805" s="116"/>
      <c r="D805" s="116"/>
      <c r="E805" s="116"/>
      <c r="F805" s="116"/>
      <c r="G805" s="117"/>
      <c r="H805" s="115"/>
      <c r="I805" s="116"/>
      <c r="J805" s="116"/>
      <c r="K805" s="116"/>
      <c r="L805" s="116"/>
      <c r="M805" s="116"/>
      <c r="N805" s="117"/>
      <c r="O805" s="115"/>
      <c r="P805" s="116"/>
      <c r="Q805" s="116"/>
      <c r="R805" s="116"/>
      <c r="S805" s="116"/>
      <c r="T805" s="117"/>
    </row>
    <row r="806" spans="1:20" ht="28.5" customHeight="1" x14ac:dyDescent="0.2">
      <c r="A806" s="519" t="s">
        <v>348</v>
      </c>
      <c r="B806" s="121"/>
      <c r="C806" s="121"/>
      <c r="D806" s="121"/>
      <c r="E806" s="121"/>
      <c r="F806" s="121"/>
      <c r="G806" s="121"/>
      <c r="H806" s="121" t="s">
        <v>592</v>
      </c>
      <c r="I806" s="121"/>
      <c r="J806" s="121"/>
      <c r="K806" s="121"/>
      <c r="L806" s="121"/>
      <c r="M806" s="121"/>
      <c r="N806" s="121"/>
      <c r="O806" s="121" t="s">
        <v>479</v>
      </c>
      <c r="P806" s="121"/>
      <c r="Q806" s="121"/>
      <c r="R806" s="121"/>
      <c r="S806" s="121"/>
      <c r="T806" s="121"/>
    </row>
    <row r="807" spans="1:20" ht="28.5" customHeight="1" x14ac:dyDescent="0.2">
      <c r="A807" s="520"/>
      <c r="B807" s="121"/>
      <c r="C807" s="121"/>
      <c r="D807" s="121"/>
      <c r="E807" s="121"/>
      <c r="F807" s="121"/>
      <c r="G807" s="121"/>
      <c r="H807" s="121"/>
      <c r="I807" s="121"/>
      <c r="J807" s="121"/>
      <c r="K807" s="121"/>
      <c r="L807" s="121"/>
      <c r="M807" s="121"/>
      <c r="N807" s="121"/>
      <c r="O807" s="121"/>
      <c r="P807" s="121"/>
      <c r="Q807" s="121"/>
      <c r="R807" s="121"/>
      <c r="S807" s="121"/>
      <c r="T807" s="121"/>
    </row>
    <row r="808" spans="1:20" ht="35.25" customHeight="1" x14ac:dyDescent="0.2">
      <c r="A808" s="521"/>
      <c r="B808" s="121"/>
      <c r="C808" s="121"/>
      <c r="D808" s="121"/>
      <c r="E808" s="121"/>
      <c r="F808" s="121"/>
      <c r="G808" s="121"/>
      <c r="H808" s="121"/>
      <c r="I808" s="121"/>
      <c r="J808" s="121"/>
      <c r="K808" s="121"/>
      <c r="L808" s="121"/>
      <c r="M808" s="121"/>
      <c r="N808" s="121"/>
      <c r="O808" s="121"/>
      <c r="P808" s="121"/>
      <c r="Q808" s="121"/>
      <c r="R808" s="121"/>
      <c r="S808" s="121"/>
      <c r="T808" s="121"/>
    </row>
    <row r="809" spans="1:20" x14ac:dyDescent="0.2">
      <c r="A809" s="519" t="s">
        <v>348</v>
      </c>
      <c r="B809" s="109"/>
      <c r="C809" s="110"/>
      <c r="D809" s="110"/>
      <c r="E809" s="110"/>
      <c r="F809" s="110"/>
      <c r="G809" s="111"/>
      <c r="H809" s="109"/>
      <c r="I809" s="110"/>
      <c r="J809" s="110"/>
      <c r="K809" s="110"/>
      <c r="L809" s="110"/>
      <c r="M809" s="110"/>
      <c r="N809" s="111"/>
      <c r="O809" s="109" t="s">
        <v>593</v>
      </c>
      <c r="P809" s="110"/>
      <c r="Q809" s="110"/>
      <c r="R809" s="110"/>
      <c r="S809" s="110"/>
      <c r="T809" s="111"/>
    </row>
    <row r="810" spans="1:20" x14ac:dyDescent="0.2">
      <c r="A810" s="520"/>
      <c r="B810" s="112"/>
      <c r="C810" s="113"/>
      <c r="D810" s="113"/>
      <c r="E810" s="113"/>
      <c r="F810" s="113"/>
      <c r="G810" s="114"/>
      <c r="H810" s="112"/>
      <c r="I810" s="113"/>
      <c r="J810" s="113"/>
      <c r="K810" s="113"/>
      <c r="L810" s="113"/>
      <c r="M810" s="113"/>
      <c r="N810" s="114"/>
      <c r="O810" s="112"/>
      <c r="P810" s="113"/>
      <c r="Q810" s="113"/>
      <c r="R810" s="113"/>
      <c r="S810" s="113"/>
      <c r="T810" s="114"/>
    </row>
    <row r="811" spans="1:20" ht="34.5" customHeight="1" x14ac:dyDescent="0.2">
      <c r="A811" s="521"/>
      <c r="B811" s="115"/>
      <c r="C811" s="116"/>
      <c r="D811" s="116"/>
      <c r="E811" s="116"/>
      <c r="F811" s="116"/>
      <c r="G811" s="117"/>
      <c r="H811" s="115"/>
      <c r="I811" s="116"/>
      <c r="J811" s="116"/>
      <c r="K811" s="116"/>
      <c r="L811" s="116"/>
      <c r="M811" s="116"/>
      <c r="N811" s="117"/>
      <c r="O811" s="115"/>
      <c r="P811" s="116"/>
      <c r="Q811" s="116"/>
      <c r="R811" s="116"/>
      <c r="S811" s="116"/>
      <c r="T811" s="117"/>
    </row>
    <row r="812" spans="1:20" ht="20.25" customHeight="1" x14ac:dyDescent="0.2">
      <c r="A812" s="519" t="s">
        <v>348</v>
      </c>
      <c r="B812" s="121"/>
      <c r="C812" s="121"/>
      <c r="D812" s="121"/>
      <c r="E812" s="121"/>
      <c r="F812" s="121"/>
      <c r="G812" s="121"/>
      <c r="H812" s="121"/>
      <c r="I812" s="121"/>
      <c r="J812" s="121"/>
      <c r="K812" s="121"/>
      <c r="L812" s="121"/>
      <c r="M812" s="121"/>
      <c r="N812" s="121"/>
      <c r="O812" s="121" t="s">
        <v>480</v>
      </c>
      <c r="P812" s="121"/>
      <c r="Q812" s="121"/>
      <c r="R812" s="121"/>
      <c r="S812" s="121"/>
      <c r="T812" s="121"/>
    </row>
    <row r="813" spans="1:20" ht="34.5" customHeight="1" x14ac:dyDescent="0.2">
      <c r="A813" s="520"/>
      <c r="B813" s="121"/>
      <c r="C813" s="121"/>
      <c r="D813" s="121"/>
      <c r="E813" s="121"/>
      <c r="F813" s="121"/>
      <c r="G813" s="121"/>
      <c r="H813" s="121"/>
      <c r="I813" s="121"/>
      <c r="J813" s="121"/>
      <c r="K813" s="121"/>
      <c r="L813" s="121"/>
      <c r="M813" s="121"/>
      <c r="N813" s="121"/>
      <c r="O813" s="121"/>
      <c r="P813" s="121"/>
      <c r="Q813" s="121"/>
      <c r="R813" s="121"/>
      <c r="S813" s="121"/>
      <c r="T813" s="121"/>
    </row>
    <row r="814" spans="1:20" ht="21" customHeight="1" x14ac:dyDescent="0.2">
      <c r="A814" s="521"/>
      <c r="B814" s="121"/>
      <c r="C814" s="121"/>
      <c r="D814" s="121"/>
      <c r="E814" s="121"/>
      <c r="F814" s="121"/>
      <c r="G814" s="121"/>
      <c r="H814" s="121"/>
      <c r="I814" s="121"/>
      <c r="J814" s="121"/>
      <c r="K814" s="121"/>
      <c r="L814" s="121"/>
      <c r="M814" s="121"/>
      <c r="N814" s="121"/>
      <c r="O814" s="121"/>
      <c r="P814" s="121"/>
      <c r="Q814" s="121"/>
      <c r="R814" s="121"/>
      <c r="S814" s="121"/>
      <c r="T814" s="121"/>
    </row>
    <row r="815" spans="1:20" ht="24" customHeight="1" x14ac:dyDescent="0.2">
      <c r="A815" s="519" t="s">
        <v>349</v>
      </c>
      <c r="B815" s="109" t="s">
        <v>594</v>
      </c>
      <c r="C815" s="110"/>
      <c r="D815" s="110"/>
      <c r="E815" s="110"/>
      <c r="F815" s="110"/>
      <c r="G815" s="111"/>
      <c r="H815" s="109" t="s">
        <v>595</v>
      </c>
      <c r="I815" s="110"/>
      <c r="J815" s="110"/>
      <c r="K815" s="110"/>
      <c r="L815" s="110"/>
      <c r="M815" s="110"/>
      <c r="N815" s="111"/>
      <c r="O815" s="109" t="s">
        <v>596</v>
      </c>
      <c r="P815" s="110"/>
      <c r="Q815" s="110"/>
      <c r="R815" s="110"/>
      <c r="S815" s="110"/>
      <c r="T815" s="111"/>
    </row>
    <row r="816" spans="1:20" ht="43.5" customHeight="1" x14ac:dyDescent="0.2">
      <c r="A816" s="520"/>
      <c r="B816" s="112"/>
      <c r="C816" s="113"/>
      <c r="D816" s="113"/>
      <c r="E816" s="113"/>
      <c r="F816" s="113"/>
      <c r="G816" s="114"/>
      <c r="H816" s="112"/>
      <c r="I816" s="113"/>
      <c r="J816" s="113"/>
      <c r="K816" s="113"/>
      <c r="L816" s="113"/>
      <c r="M816" s="113"/>
      <c r="N816" s="114"/>
      <c r="O816" s="112"/>
      <c r="P816" s="113"/>
      <c r="Q816" s="113"/>
      <c r="R816" s="113"/>
      <c r="S816" s="113"/>
      <c r="T816" s="114"/>
    </row>
    <row r="817" spans="1:20" ht="24" customHeight="1" x14ac:dyDescent="0.2">
      <c r="A817" s="521"/>
      <c r="B817" s="115"/>
      <c r="C817" s="116"/>
      <c r="D817" s="116"/>
      <c r="E817" s="116"/>
      <c r="F817" s="116"/>
      <c r="G817" s="117"/>
      <c r="H817" s="115"/>
      <c r="I817" s="116"/>
      <c r="J817" s="116"/>
      <c r="K817" s="116"/>
      <c r="L817" s="116"/>
      <c r="M817" s="116"/>
      <c r="N817" s="117"/>
      <c r="O817" s="115"/>
      <c r="P817" s="116"/>
      <c r="Q817" s="116"/>
      <c r="R817" s="116"/>
      <c r="S817" s="116"/>
      <c r="T817" s="117"/>
    </row>
    <row r="818" spans="1:20" ht="24" customHeight="1" x14ac:dyDescent="0.2">
      <c r="A818" s="519" t="s">
        <v>349</v>
      </c>
      <c r="B818" s="109" t="s">
        <v>597</v>
      </c>
      <c r="C818" s="110"/>
      <c r="D818" s="110"/>
      <c r="E818" s="110"/>
      <c r="F818" s="110"/>
      <c r="G818" s="111"/>
      <c r="H818" s="109" t="s">
        <v>598</v>
      </c>
      <c r="I818" s="110"/>
      <c r="J818" s="110"/>
      <c r="K818" s="110"/>
      <c r="L818" s="110"/>
      <c r="M818" s="110"/>
      <c r="N818" s="111"/>
      <c r="O818" s="109" t="s">
        <v>599</v>
      </c>
      <c r="P818" s="110"/>
      <c r="Q818" s="110"/>
      <c r="R818" s="110"/>
      <c r="S818" s="110"/>
      <c r="T818" s="111"/>
    </row>
    <row r="819" spans="1:20" ht="24" customHeight="1" x14ac:dyDescent="0.2">
      <c r="A819" s="520"/>
      <c r="B819" s="112"/>
      <c r="C819" s="113"/>
      <c r="D819" s="113"/>
      <c r="E819" s="113"/>
      <c r="F819" s="113"/>
      <c r="G819" s="114"/>
      <c r="H819" s="112"/>
      <c r="I819" s="113"/>
      <c r="J819" s="113"/>
      <c r="K819" s="113"/>
      <c r="L819" s="113"/>
      <c r="M819" s="113"/>
      <c r="N819" s="114"/>
      <c r="O819" s="112"/>
      <c r="P819" s="113"/>
      <c r="Q819" s="113"/>
      <c r="R819" s="113"/>
      <c r="S819" s="113"/>
      <c r="T819" s="114"/>
    </row>
    <row r="820" spans="1:20" ht="40.5" customHeight="1" x14ac:dyDescent="0.2">
      <c r="A820" s="521"/>
      <c r="B820" s="115"/>
      <c r="C820" s="116"/>
      <c r="D820" s="116"/>
      <c r="E820" s="116"/>
      <c r="F820" s="116"/>
      <c r="G820" s="117"/>
      <c r="H820" s="115"/>
      <c r="I820" s="116"/>
      <c r="J820" s="116"/>
      <c r="K820" s="116"/>
      <c r="L820" s="116"/>
      <c r="M820" s="116"/>
      <c r="N820" s="117"/>
      <c r="O820" s="115"/>
      <c r="P820" s="116"/>
      <c r="Q820" s="116"/>
      <c r="R820" s="116"/>
      <c r="S820" s="116"/>
      <c r="T820" s="117"/>
    </row>
    <row r="821" spans="1:20" ht="24" customHeight="1" x14ac:dyDescent="0.2">
      <c r="A821" s="519" t="s">
        <v>349</v>
      </c>
      <c r="B821" s="109" t="s">
        <v>600</v>
      </c>
      <c r="C821" s="110"/>
      <c r="D821" s="110"/>
      <c r="E821" s="110"/>
      <c r="F821" s="110"/>
      <c r="G821" s="111"/>
      <c r="H821" s="109" t="s">
        <v>601</v>
      </c>
      <c r="I821" s="110"/>
      <c r="J821" s="110"/>
      <c r="K821" s="110"/>
      <c r="L821" s="110"/>
      <c r="M821" s="110"/>
      <c r="N821" s="111"/>
      <c r="O821" s="109" t="s">
        <v>602</v>
      </c>
      <c r="P821" s="110"/>
      <c r="Q821" s="110"/>
      <c r="R821" s="110"/>
      <c r="S821" s="110"/>
      <c r="T821" s="111"/>
    </row>
    <row r="822" spans="1:20" ht="24" customHeight="1" x14ac:dyDescent="0.2">
      <c r="A822" s="520"/>
      <c r="B822" s="112"/>
      <c r="C822" s="113"/>
      <c r="D822" s="113"/>
      <c r="E822" s="113"/>
      <c r="F822" s="113"/>
      <c r="G822" s="114"/>
      <c r="H822" s="112"/>
      <c r="I822" s="113"/>
      <c r="J822" s="113"/>
      <c r="K822" s="113"/>
      <c r="L822" s="113"/>
      <c r="M822" s="113"/>
      <c r="N822" s="114"/>
      <c r="O822" s="112"/>
      <c r="P822" s="113"/>
      <c r="Q822" s="113"/>
      <c r="R822" s="113"/>
      <c r="S822" s="113"/>
      <c r="T822" s="114"/>
    </row>
    <row r="823" spans="1:20" ht="44.25" customHeight="1" x14ac:dyDescent="0.2">
      <c r="A823" s="521"/>
      <c r="B823" s="115"/>
      <c r="C823" s="116"/>
      <c r="D823" s="116"/>
      <c r="E823" s="116"/>
      <c r="F823" s="116"/>
      <c r="G823" s="117"/>
      <c r="H823" s="115"/>
      <c r="I823" s="116"/>
      <c r="J823" s="116"/>
      <c r="K823" s="116"/>
      <c r="L823" s="116"/>
      <c r="M823" s="116"/>
      <c r="N823" s="117"/>
      <c r="O823" s="115"/>
      <c r="P823" s="116"/>
      <c r="Q823" s="116"/>
      <c r="R823" s="116"/>
      <c r="S823" s="116"/>
      <c r="T823" s="117"/>
    </row>
    <row r="824" spans="1:20" ht="24" customHeight="1" x14ac:dyDescent="0.2">
      <c r="A824" s="519" t="s">
        <v>349</v>
      </c>
      <c r="B824" s="109" t="s">
        <v>603</v>
      </c>
      <c r="C824" s="110"/>
      <c r="D824" s="110"/>
      <c r="E824" s="110"/>
      <c r="F824" s="110"/>
      <c r="G824" s="111"/>
      <c r="H824" s="109" t="s">
        <v>604</v>
      </c>
      <c r="I824" s="110"/>
      <c r="J824" s="110"/>
      <c r="K824" s="110"/>
      <c r="L824" s="110"/>
      <c r="M824" s="110"/>
      <c r="N824" s="111"/>
      <c r="O824" s="109" t="s">
        <v>605</v>
      </c>
      <c r="P824" s="110"/>
      <c r="Q824" s="110"/>
      <c r="R824" s="110"/>
      <c r="S824" s="110"/>
      <c r="T824" s="111"/>
    </row>
    <row r="825" spans="1:20" ht="24" customHeight="1" x14ac:dyDescent="0.2">
      <c r="A825" s="520"/>
      <c r="B825" s="112"/>
      <c r="C825" s="113"/>
      <c r="D825" s="113"/>
      <c r="E825" s="113"/>
      <c r="F825" s="113"/>
      <c r="G825" s="114"/>
      <c r="H825" s="112"/>
      <c r="I825" s="113"/>
      <c r="J825" s="113"/>
      <c r="K825" s="113"/>
      <c r="L825" s="113"/>
      <c r="M825" s="113"/>
      <c r="N825" s="114"/>
      <c r="O825" s="112"/>
      <c r="P825" s="113"/>
      <c r="Q825" s="113"/>
      <c r="R825" s="113"/>
      <c r="S825" s="113"/>
      <c r="T825" s="114"/>
    </row>
    <row r="826" spans="1:20" ht="24" customHeight="1" x14ac:dyDescent="0.2">
      <c r="A826" s="521"/>
      <c r="B826" s="115"/>
      <c r="C826" s="116"/>
      <c r="D826" s="116"/>
      <c r="E826" s="116"/>
      <c r="F826" s="116"/>
      <c r="G826" s="117"/>
      <c r="H826" s="115"/>
      <c r="I826" s="116"/>
      <c r="J826" s="116"/>
      <c r="K826" s="116"/>
      <c r="L826" s="116"/>
      <c r="M826" s="116"/>
      <c r="N826" s="117"/>
      <c r="O826" s="115"/>
      <c r="P826" s="116"/>
      <c r="Q826" s="116"/>
      <c r="R826" s="116"/>
      <c r="S826" s="116"/>
      <c r="T826" s="117"/>
    </row>
    <row r="827" spans="1:20" ht="24" customHeight="1" x14ac:dyDescent="0.2">
      <c r="A827" s="519" t="s">
        <v>349</v>
      </c>
      <c r="B827" s="109" t="s">
        <v>606</v>
      </c>
      <c r="C827" s="110"/>
      <c r="D827" s="110"/>
      <c r="E827" s="110"/>
      <c r="F827" s="110"/>
      <c r="G827" s="111"/>
      <c r="H827" s="109"/>
      <c r="I827" s="110"/>
      <c r="J827" s="110"/>
      <c r="K827" s="110"/>
      <c r="L827" s="110"/>
      <c r="M827" s="110"/>
      <c r="N827" s="111"/>
      <c r="O827" s="109" t="s">
        <v>607</v>
      </c>
      <c r="P827" s="110"/>
      <c r="Q827" s="110"/>
      <c r="R827" s="110"/>
      <c r="S827" s="110"/>
      <c r="T827" s="111"/>
    </row>
    <row r="828" spans="1:20" ht="24" customHeight="1" x14ac:dyDescent="0.2">
      <c r="A828" s="520"/>
      <c r="B828" s="112"/>
      <c r="C828" s="113"/>
      <c r="D828" s="113"/>
      <c r="E828" s="113"/>
      <c r="F828" s="113"/>
      <c r="G828" s="114"/>
      <c r="H828" s="112"/>
      <c r="I828" s="113"/>
      <c r="J828" s="113"/>
      <c r="K828" s="113"/>
      <c r="L828" s="113"/>
      <c r="M828" s="113"/>
      <c r="N828" s="114"/>
      <c r="O828" s="112"/>
      <c r="P828" s="113"/>
      <c r="Q828" s="113"/>
      <c r="R828" s="113"/>
      <c r="S828" s="113"/>
      <c r="T828" s="114"/>
    </row>
    <row r="829" spans="1:20" ht="40.5" customHeight="1" x14ac:dyDescent="0.2">
      <c r="A829" s="521"/>
      <c r="B829" s="115"/>
      <c r="C829" s="116"/>
      <c r="D829" s="116"/>
      <c r="E829" s="116"/>
      <c r="F829" s="116"/>
      <c r="G829" s="117"/>
      <c r="H829" s="115"/>
      <c r="I829" s="116"/>
      <c r="J829" s="116"/>
      <c r="K829" s="116"/>
      <c r="L829" s="116"/>
      <c r="M829" s="116"/>
      <c r="N829" s="117"/>
      <c r="O829" s="115"/>
      <c r="P829" s="116"/>
      <c r="Q829" s="116"/>
      <c r="R829" s="116"/>
      <c r="S829" s="116"/>
      <c r="T829" s="117"/>
    </row>
    <row r="830" spans="1:20" ht="18" customHeight="1" x14ac:dyDescent="0.2">
      <c r="A830" s="519" t="s">
        <v>349</v>
      </c>
      <c r="B830" s="121"/>
      <c r="C830" s="121"/>
      <c r="D830" s="121"/>
      <c r="E830" s="121"/>
      <c r="F830" s="121"/>
      <c r="G830" s="121"/>
      <c r="H830" s="121"/>
      <c r="I830" s="121"/>
      <c r="J830" s="121"/>
      <c r="K830" s="121"/>
      <c r="L830" s="121"/>
      <c r="M830" s="121"/>
      <c r="N830" s="121"/>
      <c r="O830" s="121" t="s">
        <v>608</v>
      </c>
      <c r="P830" s="121"/>
      <c r="Q830" s="121"/>
      <c r="R830" s="121"/>
      <c r="S830" s="121"/>
      <c r="T830" s="121"/>
    </row>
    <row r="831" spans="1:20" ht="43.5" customHeight="1" x14ac:dyDescent="0.2">
      <c r="A831" s="520"/>
      <c r="B831" s="121"/>
      <c r="C831" s="121"/>
      <c r="D831" s="121"/>
      <c r="E831" s="121"/>
      <c r="F831" s="121"/>
      <c r="G831" s="121"/>
      <c r="H831" s="121"/>
      <c r="I831" s="121"/>
      <c r="J831" s="121"/>
      <c r="K831" s="121"/>
      <c r="L831" s="121"/>
      <c r="M831" s="121"/>
      <c r="N831" s="121"/>
      <c r="O831" s="121"/>
      <c r="P831" s="121"/>
      <c r="Q831" s="121"/>
      <c r="R831" s="121"/>
      <c r="S831" s="121"/>
      <c r="T831" s="121"/>
    </row>
    <row r="832" spans="1:20" ht="7.5" customHeight="1" x14ac:dyDescent="0.2">
      <c r="A832" s="521"/>
      <c r="B832" s="121"/>
      <c r="C832" s="121"/>
      <c r="D832" s="121"/>
      <c r="E832" s="121"/>
      <c r="F832" s="121"/>
      <c r="G832" s="121"/>
      <c r="H832" s="121"/>
      <c r="I832" s="121"/>
      <c r="J832" s="121"/>
      <c r="K832" s="121"/>
      <c r="L832" s="121"/>
      <c r="M832" s="121"/>
      <c r="N832" s="121"/>
      <c r="O832" s="121"/>
      <c r="P832" s="121"/>
      <c r="Q832" s="121"/>
      <c r="R832" s="121"/>
      <c r="S832" s="121"/>
      <c r="T832" s="121"/>
    </row>
    <row r="833" spans="1:20" ht="30" customHeight="1" x14ac:dyDescent="0.2">
      <c r="A833" s="519" t="s">
        <v>349</v>
      </c>
      <c r="B833" s="121"/>
      <c r="C833" s="121"/>
      <c r="D833" s="121"/>
      <c r="E833" s="121"/>
      <c r="F833" s="121"/>
      <c r="G833" s="121"/>
      <c r="H833" s="121"/>
      <c r="I833" s="121"/>
      <c r="J833" s="121"/>
      <c r="K833" s="121"/>
      <c r="L833" s="121"/>
      <c r="M833" s="121"/>
      <c r="N833" s="121"/>
      <c r="O833" s="121" t="s">
        <v>609</v>
      </c>
      <c r="P833" s="121"/>
      <c r="Q833" s="121"/>
      <c r="R833" s="121"/>
      <c r="S833" s="121"/>
      <c r="T833" s="121"/>
    </row>
    <row r="834" spans="1:20" ht="27" customHeight="1" x14ac:dyDescent="0.2">
      <c r="A834" s="520"/>
      <c r="B834" s="121"/>
      <c r="C834" s="121"/>
      <c r="D834" s="121"/>
      <c r="E834" s="121"/>
      <c r="F834" s="121"/>
      <c r="G834" s="121"/>
      <c r="H834" s="121"/>
      <c r="I834" s="121"/>
      <c r="J834" s="121"/>
      <c r="K834" s="121"/>
      <c r="L834" s="121"/>
      <c r="M834" s="121"/>
      <c r="N834" s="121"/>
      <c r="O834" s="121"/>
      <c r="P834" s="121"/>
      <c r="Q834" s="121"/>
      <c r="R834" s="121"/>
      <c r="S834" s="121"/>
      <c r="T834" s="121"/>
    </row>
    <row r="835" spans="1:20" ht="30" customHeight="1" x14ac:dyDescent="0.2">
      <c r="A835" s="521"/>
      <c r="B835" s="121"/>
      <c r="C835" s="121"/>
      <c r="D835" s="121"/>
      <c r="E835" s="121"/>
      <c r="F835" s="121"/>
      <c r="G835" s="121"/>
      <c r="H835" s="121"/>
      <c r="I835" s="121"/>
      <c r="J835" s="121"/>
      <c r="K835" s="121"/>
      <c r="L835" s="121"/>
      <c r="M835" s="121"/>
      <c r="N835" s="121"/>
      <c r="O835" s="121"/>
      <c r="P835" s="121"/>
      <c r="Q835" s="121"/>
      <c r="R835" s="121"/>
      <c r="S835" s="121"/>
      <c r="T835" s="121"/>
    </row>
    <row r="836" spans="1:20" ht="30" customHeight="1" x14ac:dyDescent="0.2">
      <c r="A836" s="519" t="s">
        <v>349</v>
      </c>
      <c r="B836" s="109"/>
      <c r="C836" s="110"/>
      <c r="D836" s="110"/>
      <c r="E836" s="110"/>
      <c r="F836" s="110"/>
      <c r="G836" s="111"/>
      <c r="H836" s="109"/>
      <c r="I836" s="110"/>
      <c r="J836" s="110"/>
      <c r="K836" s="110"/>
      <c r="L836" s="110"/>
      <c r="M836" s="110"/>
      <c r="N836" s="111"/>
      <c r="O836" s="109" t="s">
        <v>610</v>
      </c>
      <c r="P836" s="110"/>
      <c r="Q836" s="110"/>
      <c r="R836" s="110"/>
      <c r="S836" s="110"/>
      <c r="T836" s="111"/>
    </row>
    <row r="837" spans="1:20" ht="30" customHeight="1" x14ac:dyDescent="0.2">
      <c r="A837" s="520"/>
      <c r="B837" s="112"/>
      <c r="C837" s="113"/>
      <c r="D837" s="113"/>
      <c r="E837" s="113"/>
      <c r="F837" s="113"/>
      <c r="G837" s="114"/>
      <c r="H837" s="112"/>
      <c r="I837" s="113"/>
      <c r="J837" s="113"/>
      <c r="K837" s="113"/>
      <c r="L837" s="113"/>
      <c r="M837" s="113"/>
      <c r="N837" s="114"/>
      <c r="O837" s="112"/>
      <c r="P837" s="113"/>
      <c r="Q837" s="113"/>
      <c r="R837" s="113"/>
      <c r="S837" s="113"/>
      <c r="T837" s="114"/>
    </row>
    <row r="838" spans="1:20" ht="21" customHeight="1" x14ac:dyDescent="0.2">
      <c r="A838" s="521"/>
      <c r="B838" s="115"/>
      <c r="C838" s="116"/>
      <c r="D838" s="116"/>
      <c r="E838" s="116"/>
      <c r="F838" s="116"/>
      <c r="G838" s="117"/>
      <c r="H838" s="115"/>
      <c r="I838" s="116"/>
      <c r="J838" s="116"/>
      <c r="K838" s="116"/>
      <c r="L838" s="116"/>
      <c r="M838" s="116"/>
      <c r="N838" s="117"/>
      <c r="O838" s="115"/>
      <c r="P838" s="116"/>
      <c r="Q838" s="116"/>
      <c r="R838" s="116"/>
      <c r="S838" s="116"/>
      <c r="T838" s="117"/>
    </row>
    <row r="839" spans="1:20" ht="30" customHeight="1" x14ac:dyDescent="0.2">
      <c r="A839" s="519" t="s">
        <v>349</v>
      </c>
      <c r="B839" s="109"/>
      <c r="C839" s="110"/>
      <c r="D839" s="110"/>
      <c r="E839" s="110"/>
      <c r="F839" s="110"/>
      <c r="G839" s="111"/>
      <c r="H839" s="109"/>
      <c r="I839" s="110"/>
      <c r="J839" s="110"/>
      <c r="K839" s="110"/>
      <c r="L839" s="110"/>
      <c r="M839" s="110"/>
      <c r="N839" s="111"/>
      <c r="O839" s="109" t="s">
        <v>611</v>
      </c>
      <c r="P839" s="110"/>
      <c r="Q839" s="110"/>
      <c r="R839" s="110"/>
      <c r="S839" s="110"/>
      <c r="T839" s="111"/>
    </row>
    <row r="840" spans="1:20" ht="12.75" customHeight="1" x14ac:dyDescent="0.2">
      <c r="A840" s="520"/>
      <c r="B840" s="112"/>
      <c r="C840" s="113"/>
      <c r="D840" s="113"/>
      <c r="E840" s="113"/>
      <c r="F840" s="113"/>
      <c r="G840" s="114"/>
      <c r="H840" s="112"/>
      <c r="I840" s="113"/>
      <c r="J840" s="113"/>
      <c r="K840" s="113"/>
      <c r="L840" s="113"/>
      <c r="M840" s="113"/>
      <c r="N840" s="114"/>
      <c r="O840" s="112"/>
      <c r="P840" s="113"/>
      <c r="Q840" s="113"/>
      <c r="R840" s="113"/>
      <c r="S840" s="113"/>
      <c r="T840" s="114"/>
    </row>
    <row r="841" spans="1:20" ht="23.25" customHeight="1" x14ac:dyDescent="0.2">
      <c r="A841" s="521"/>
      <c r="B841" s="115"/>
      <c r="C841" s="116"/>
      <c r="D841" s="116"/>
      <c r="E841" s="116"/>
      <c r="F841" s="116"/>
      <c r="G841" s="117"/>
      <c r="H841" s="115"/>
      <c r="I841" s="116"/>
      <c r="J841" s="116"/>
      <c r="K841" s="116"/>
      <c r="L841" s="116"/>
      <c r="M841" s="116"/>
      <c r="N841" s="117"/>
      <c r="O841" s="115"/>
      <c r="P841" s="116"/>
      <c r="Q841" s="116"/>
      <c r="R841" s="116"/>
      <c r="S841" s="116"/>
      <c r="T841" s="117"/>
    </row>
    <row r="842" spans="1:20" x14ac:dyDescent="0.2">
      <c r="A842" s="519" t="s">
        <v>350</v>
      </c>
      <c r="B842" s="109" t="s">
        <v>612</v>
      </c>
      <c r="C842" s="110"/>
      <c r="D842" s="110"/>
      <c r="E842" s="110"/>
      <c r="F842" s="110"/>
      <c r="G842" s="111"/>
      <c r="H842" s="109" t="s">
        <v>483</v>
      </c>
      <c r="I842" s="110"/>
      <c r="J842" s="110"/>
      <c r="K842" s="110"/>
      <c r="L842" s="110"/>
      <c r="M842" s="110"/>
      <c r="N842" s="111"/>
      <c r="O842" s="109" t="s">
        <v>613</v>
      </c>
      <c r="P842" s="110"/>
      <c r="Q842" s="110"/>
      <c r="R842" s="110"/>
      <c r="S842" s="110"/>
      <c r="T842" s="111"/>
    </row>
    <row r="843" spans="1:20" ht="36.75" customHeight="1" x14ac:dyDescent="0.2">
      <c r="A843" s="520"/>
      <c r="B843" s="112"/>
      <c r="C843" s="113"/>
      <c r="D843" s="113"/>
      <c r="E843" s="113"/>
      <c r="F843" s="113"/>
      <c r="G843" s="114"/>
      <c r="H843" s="112"/>
      <c r="I843" s="113"/>
      <c r="J843" s="113"/>
      <c r="K843" s="113"/>
      <c r="L843" s="113"/>
      <c r="M843" s="113"/>
      <c r="N843" s="114"/>
      <c r="O843" s="112"/>
      <c r="P843" s="113"/>
      <c r="Q843" s="113"/>
      <c r="R843" s="113"/>
      <c r="S843" s="113"/>
      <c r="T843" s="114"/>
    </row>
    <row r="844" spans="1:20" ht="42" customHeight="1" x14ac:dyDescent="0.2">
      <c r="A844" s="521"/>
      <c r="B844" s="115"/>
      <c r="C844" s="116"/>
      <c r="D844" s="116"/>
      <c r="E844" s="116"/>
      <c r="F844" s="116"/>
      <c r="G844" s="117"/>
      <c r="H844" s="115"/>
      <c r="I844" s="116"/>
      <c r="J844" s="116"/>
      <c r="K844" s="116"/>
      <c r="L844" s="116"/>
      <c r="M844" s="116"/>
      <c r="N844" s="117"/>
      <c r="O844" s="115"/>
      <c r="P844" s="116"/>
      <c r="Q844" s="116"/>
      <c r="R844" s="116"/>
      <c r="S844" s="116"/>
      <c r="T844" s="117"/>
    </row>
    <row r="845" spans="1:20" ht="33" customHeight="1" x14ac:dyDescent="0.2">
      <c r="A845" s="519" t="s">
        <v>350</v>
      </c>
      <c r="B845" s="109" t="s">
        <v>614</v>
      </c>
      <c r="C845" s="110"/>
      <c r="D845" s="110"/>
      <c r="E845" s="110"/>
      <c r="F845" s="110"/>
      <c r="G845" s="111"/>
      <c r="H845" s="109" t="s">
        <v>615</v>
      </c>
      <c r="I845" s="110"/>
      <c r="J845" s="110"/>
      <c r="K845" s="110"/>
      <c r="L845" s="110"/>
      <c r="M845" s="110"/>
      <c r="N845" s="111"/>
      <c r="O845" s="109" t="s">
        <v>616</v>
      </c>
      <c r="P845" s="110"/>
      <c r="Q845" s="110"/>
      <c r="R845" s="110"/>
      <c r="S845" s="110"/>
      <c r="T845" s="111"/>
    </row>
    <row r="846" spans="1:20" ht="33" customHeight="1" x14ac:dyDescent="0.2">
      <c r="A846" s="520"/>
      <c r="B846" s="112"/>
      <c r="C846" s="113"/>
      <c r="D846" s="113"/>
      <c r="E846" s="113"/>
      <c r="F846" s="113"/>
      <c r="G846" s="114"/>
      <c r="H846" s="112"/>
      <c r="I846" s="113"/>
      <c r="J846" s="113"/>
      <c r="K846" s="113"/>
      <c r="L846" s="113"/>
      <c r="M846" s="113"/>
      <c r="N846" s="114"/>
      <c r="O846" s="112"/>
      <c r="P846" s="113"/>
      <c r="Q846" s="113"/>
      <c r="R846" s="113"/>
      <c r="S846" s="113"/>
      <c r="T846" s="114"/>
    </row>
    <row r="847" spans="1:20" ht="33" customHeight="1" x14ac:dyDescent="0.2">
      <c r="A847" s="521"/>
      <c r="B847" s="115"/>
      <c r="C847" s="116"/>
      <c r="D847" s="116"/>
      <c r="E847" s="116"/>
      <c r="F847" s="116"/>
      <c r="G847" s="117"/>
      <c r="H847" s="115"/>
      <c r="I847" s="116"/>
      <c r="J847" s="116"/>
      <c r="K847" s="116"/>
      <c r="L847" s="116"/>
      <c r="M847" s="116"/>
      <c r="N847" s="117"/>
      <c r="O847" s="115"/>
      <c r="P847" s="116"/>
      <c r="Q847" s="116"/>
      <c r="R847" s="116"/>
      <c r="S847" s="116"/>
      <c r="T847" s="117"/>
    </row>
    <row r="848" spans="1:20" ht="33" customHeight="1" x14ac:dyDescent="0.2">
      <c r="A848" s="519" t="s">
        <v>350</v>
      </c>
      <c r="B848" s="109" t="s">
        <v>617</v>
      </c>
      <c r="C848" s="110"/>
      <c r="D848" s="110"/>
      <c r="E848" s="110"/>
      <c r="F848" s="110"/>
      <c r="G848" s="111"/>
      <c r="H848" s="109" t="s">
        <v>618</v>
      </c>
      <c r="I848" s="110"/>
      <c r="J848" s="110"/>
      <c r="K848" s="110"/>
      <c r="L848" s="110"/>
      <c r="M848" s="110"/>
      <c r="N848" s="111"/>
      <c r="O848" s="109" t="s">
        <v>619</v>
      </c>
      <c r="P848" s="110"/>
      <c r="Q848" s="110"/>
      <c r="R848" s="110"/>
      <c r="S848" s="110"/>
      <c r="T848" s="111"/>
    </row>
    <row r="849" spans="1:20" ht="33" customHeight="1" x14ac:dyDescent="0.2">
      <c r="A849" s="520"/>
      <c r="B849" s="112"/>
      <c r="C849" s="113"/>
      <c r="D849" s="113"/>
      <c r="E849" s="113"/>
      <c r="F849" s="113"/>
      <c r="G849" s="114"/>
      <c r="H849" s="112"/>
      <c r="I849" s="113"/>
      <c r="J849" s="113"/>
      <c r="K849" s="113"/>
      <c r="L849" s="113"/>
      <c r="M849" s="113"/>
      <c r="N849" s="114"/>
      <c r="O849" s="112"/>
      <c r="P849" s="113"/>
      <c r="Q849" s="113"/>
      <c r="R849" s="113"/>
      <c r="S849" s="113"/>
      <c r="T849" s="114"/>
    </row>
    <row r="850" spans="1:20" ht="33" customHeight="1" x14ac:dyDescent="0.2">
      <c r="A850" s="521"/>
      <c r="B850" s="115"/>
      <c r="C850" s="116"/>
      <c r="D850" s="116"/>
      <c r="E850" s="116"/>
      <c r="F850" s="116"/>
      <c r="G850" s="117"/>
      <c r="H850" s="115"/>
      <c r="I850" s="116"/>
      <c r="J850" s="116"/>
      <c r="K850" s="116"/>
      <c r="L850" s="116"/>
      <c r="M850" s="116"/>
      <c r="N850" s="117"/>
      <c r="O850" s="115"/>
      <c r="P850" s="116"/>
      <c r="Q850" s="116"/>
      <c r="R850" s="116"/>
      <c r="S850" s="116"/>
      <c r="T850" s="117"/>
    </row>
    <row r="851" spans="1:20" ht="33" customHeight="1" x14ac:dyDescent="0.2">
      <c r="A851" s="519" t="s">
        <v>350</v>
      </c>
      <c r="B851" s="109" t="s">
        <v>620</v>
      </c>
      <c r="C851" s="110"/>
      <c r="D851" s="110"/>
      <c r="E851" s="110"/>
      <c r="F851" s="110"/>
      <c r="G851" s="111"/>
      <c r="H851" s="109" t="s">
        <v>621</v>
      </c>
      <c r="I851" s="110"/>
      <c r="J851" s="110"/>
      <c r="K851" s="110"/>
      <c r="L851" s="110"/>
      <c r="M851" s="110"/>
      <c r="N851" s="111"/>
      <c r="O851" s="109" t="s">
        <v>622</v>
      </c>
      <c r="P851" s="110"/>
      <c r="Q851" s="110"/>
      <c r="R851" s="110"/>
      <c r="S851" s="110"/>
      <c r="T851" s="111"/>
    </row>
    <row r="852" spans="1:20" ht="33" customHeight="1" x14ac:dyDescent="0.2">
      <c r="A852" s="520"/>
      <c r="B852" s="112"/>
      <c r="C852" s="113"/>
      <c r="D852" s="113"/>
      <c r="E852" s="113"/>
      <c r="F852" s="113"/>
      <c r="G852" s="114"/>
      <c r="H852" s="112"/>
      <c r="I852" s="113"/>
      <c r="J852" s="113"/>
      <c r="K852" s="113"/>
      <c r="L852" s="113"/>
      <c r="M852" s="113"/>
      <c r="N852" s="114"/>
      <c r="O852" s="112"/>
      <c r="P852" s="113"/>
      <c r="Q852" s="113"/>
      <c r="R852" s="113"/>
      <c r="S852" s="113"/>
      <c r="T852" s="114"/>
    </row>
    <row r="853" spans="1:20" ht="33" customHeight="1" x14ac:dyDescent="0.2">
      <c r="A853" s="521"/>
      <c r="B853" s="115"/>
      <c r="C853" s="116"/>
      <c r="D853" s="116"/>
      <c r="E853" s="116"/>
      <c r="F853" s="116"/>
      <c r="G853" s="117"/>
      <c r="H853" s="115"/>
      <c r="I853" s="116"/>
      <c r="J853" s="116"/>
      <c r="K853" s="116"/>
      <c r="L853" s="116"/>
      <c r="M853" s="116"/>
      <c r="N853" s="117"/>
      <c r="O853" s="115"/>
      <c r="P853" s="116"/>
      <c r="Q853" s="116"/>
      <c r="R853" s="116"/>
      <c r="S853" s="116"/>
      <c r="T853" s="117"/>
    </row>
    <row r="854" spans="1:20" ht="33" customHeight="1" x14ac:dyDescent="0.2">
      <c r="A854" s="519" t="s">
        <v>350</v>
      </c>
      <c r="B854" s="109" t="s">
        <v>484</v>
      </c>
      <c r="C854" s="110"/>
      <c r="D854" s="110"/>
      <c r="E854" s="110"/>
      <c r="F854" s="110"/>
      <c r="G854" s="111"/>
      <c r="H854" s="109" t="s">
        <v>485</v>
      </c>
      <c r="I854" s="110"/>
      <c r="J854" s="110"/>
      <c r="K854" s="110"/>
      <c r="L854" s="110"/>
      <c r="M854" s="110"/>
      <c r="N854" s="111"/>
      <c r="O854" s="109" t="s">
        <v>623</v>
      </c>
      <c r="P854" s="110"/>
      <c r="Q854" s="110"/>
      <c r="R854" s="110"/>
      <c r="S854" s="110"/>
      <c r="T854" s="111"/>
    </row>
    <row r="855" spans="1:20" ht="33" customHeight="1" x14ac:dyDescent="0.2">
      <c r="A855" s="520"/>
      <c r="B855" s="112"/>
      <c r="C855" s="113"/>
      <c r="D855" s="113"/>
      <c r="E855" s="113"/>
      <c r="F855" s="113"/>
      <c r="G855" s="114"/>
      <c r="H855" s="112"/>
      <c r="I855" s="113"/>
      <c r="J855" s="113"/>
      <c r="K855" s="113"/>
      <c r="L855" s="113"/>
      <c r="M855" s="113"/>
      <c r="N855" s="114"/>
      <c r="O855" s="112"/>
      <c r="P855" s="113"/>
      <c r="Q855" s="113"/>
      <c r="R855" s="113"/>
      <c r="S855" s="113"/>
      <c r="T855" s="114"/>
    </row>
    <row r="856" spans="1:20" ht="33" customHeight="1" x14ac:dyDescent="0.2">
      <c r="A856" s="521"/>
      <c r="B856" s="115"/>
      <c r="C856" s="116"/>
      <c r="D856" s="116"/>
      <c r="E856" s="116"/>
      <c r="F856" s="116"/>
      <c r="G856" s="117"/>
      <c r="H856" s="115"/>
      <c r="I856" s="116"/>
      <c r="J856" s="116"/>
      <c r="K856" s="116"/>
      <c r="L856" s="116"/>
      <c r="M856" s="116"/>
      <c r="N856" s="117"/>
      <c r="O856" s="115"/>
      <c r="P856" s="116"/>
      <c r="Q856" s="116"/>
      <c r="R856" s="116"/>
      <c r="S856" s="116"/>
      <c r="T856" s="117"/>
    </row>
    <row r="857" spans="1:20" ht="33" customHeight="1" x14ac:dyDescent="0.2">
      <c r="A857" s="519" t="s">
        <v>350</v>
      </c>
      <c r="B857" s="109" t="s">
        <v>486</v>
      </c>
      <c r="C857" s="110"/>
      <c r="D857" s="110"/>
      <c r="E857" s="110"/>
      <c r="F857" s="110"/>
      <c r="G857" s="111"/>
      <c r="H857" s="109"/>
      <c r="I857" s="110"/>
      <c r="J857" s="110"/>
      <c r="K857" s="110"/>
      <c r="L857" s="110"/>
      <c r="M857" s="110"/>
      <c r="N857" s="111"/>
      <c r="O857" s="109" t="s">
        <v>487</v>
      </c>
      <c r="P857" s="110"/>
      <c r="Q857" s="110"/>
      <c r="R857" s="110"/>
      <c r="S857" s="110"/>
      <c r="T857" s="111"/>
    </row>
    <row r="858" spans="1:20" ht="33" customHeight="1" x14ac:dyDescent="0.2">
      <c r="A858" s="520"/>
      <c r="B858" s="112"/>
      <c r="C858" s="113"/>
      <c r="D858" s="113"/>
      <c r="E858" s="113"/>
      <c r="F858" s="113"/>
      <c r="G858" s="114"/>
      <c r="H858" s="112"/>
      <c r="I858" s="113"/>
      <c r="J858" s="113"/>
      <c r="K858" s="113"/>
      <c r="L858" s="113"/>
      <c r="M858" s="113"/>
      <c r="N858" s="114"/>
      <c r="O858" s="112"/>
      <c r="P858" s="113"/>
      <c r="Q858" s="113"/>
      <c r="R858" s="113"/>
      <c r="S858" s="113"/>
      <c r="T858" s="114"/>
    </row>
    <row r="859" spans="1:20" ht="42" customHeight="1" x14ac:dyDescent="0.2">
      <c r="A859" s="521"/>
      <c r="B859" s="115"/>
      <c r="C859" s="116"/>
      <c r="D859" s="116"/>
      <c r="E859" s="116"/>
      <c r="F859" s="116"/>
      <c r="G859" s="117"/>
      <c r="H859" s="115"/>
      <c r="I859" s="116"/>
      <c r="J859" s="116"/>
      <c r="K859" s="116"/>
      <c r="L859" s="116"/>
      <c r="M859" s="116"/>
      <c r="N859" s="117"/>
      <c r="O859" s="115"/>
      <c r="P859" s="116"/>
      <c r="Q859" s="116"/>
      <c r="R859" s="116"/>
      <c r="S859" s="116"/>
      <c r="T859" s="117"/>
    </row>
    <row r="860" spans="1:20" ht="33" customHeight="1" x14ac:dyDescent="0.2">
      <c r="A860" s="519" t="s">
        <v>350</v>
      </c>
      <c r="B860" s="109"/>
      <c r="C860" s="110"/>
      <c r="D860" s="110"/>
      <c r="E860" s="110"/>
      <c r="F860" s="110"/>
      <c r="G860" s="111"/>
      <c r="H860" s="109"/>
      <c r="I860" s="110"/>
      <c r="J860" s="110"/>
      <c r="K860" s="110"/>
      <c r="L860" s="110"/>
      <c r="M860" s="110"/>
      <c r="N860" s="111"/>
      <c r="O860" s="109" t="s">
        <v>624</v>
      </c>
      <c r="P860" s="110"/>
      <c r="Q860" s="110"/>
      <c r="R860" s="110"/>
      <c r="S860" s="110"/>
      <c r="T860" s="111"/>
    </row>
    <row r="861" spans="1:20" ht="45" customHeight="1" x14ac:dyDescent="0.2">
      <c r="A861" s="520"/>
      <c r="B861" s="112"/>
      <c r="C861" s="113"/>
      <c r="D861" s="113"/>
      <c r="E861" s="113"/>
      <c r="F861" s="113"/>
      <c r="G861" s="114"/>
      <c r="H861" s="112"/>
      <c r="I861" s="113"/>
      <c r="J861" s="113"/>
      <c r="K861" s="113"/>
      <c r="L861" s="113"/>
      <c r="M861" s="113"/>
      <c r="N861" s="114"/>
      <c r="O861" s="112"/>
      <c r="P861" s="113"/>
      <c r="Q861" s="113"/>
      <c r="R861" s="113"/>
      <c r="S861" s="113"/>
      <c r="T861" s="114"/>
    </row>
    <row r="862" spans="1:20" x14ac:dyDescent="0.2">
      <c r="A862" s="521"/>
      <c r="B862" s="115"/>
      <c r="C862" s="116"/>
      <c r="D862" s="116"/>
      <c r="E862" s="116"/>
      <c r="F862" s="116"/>
      <c r="G862" s="117"/>
      <c r="H862" s="115"/>
      <c r="I862" s="116"/>
      <c r="J862" s="116"/>
      <c r="K862" s="116"/>
      <c r="L862" s="116"/>
      <c r="M862" s="116"/>
      <c r="N862" s="117"/>
      <c r="O862" s="115"/>
      <c r="P862" s="116"/>
      <c r="Q862" s="116"/>
      <c r="R862" s="116"/>
      <c r="S862" s="116"/>
      <c r="T862" s="117"/>
    </row>
    <row r="863" spans="1:20" x14ac:dyDescent="0.2">
      <c r="A863" s="519" t="s">
        <v>350</v>
      </c>
      <c r="B863" s="109"/>
      <c r="C863" s="110"/>
      <c r="D863" s="110"/>
      <c r="E863" s="110"/>
      <c r="F863" s="110"/>
      <c r="G863" s="111"/>
      <c r="H863" s="109"/>
      <c r="I863" s="110"/>
      <c r="J863" s="110"/>
      <c r="K863" s="110"/>
      <c r="L863" s="110"/>
      <c r="M863" s="110"/>
      <c r="N863" s="111"/>
      <c r="O863" s="109" t="s">
        <v>625</v>
      </c>
      <c r="P863" s="110"/>
      <c r="Q863" s="110"/>
      <c r="R863" s="110"/>
      <c r="S863" s="110"/>
      <c r="T863" s="111"/>
    </row>
    <row r="864" spans="1:20" x14ac:dyDescent="0.2">
      <c r="A864" s="520"/>
      <c r="B864" s="112"/>
      <c r="C864" s="113"/>
      <c r="D864" s="113"/>
      <c r="E864" s="113"/>
      <c r="F864" s="113"/>
      <c r="G864" s="114"/>
      <c r="H864" s="112"/>
      <c r="I864" s="113"/>
      <c r="J864" s="113"/>
      <c r="K864" s="113"/>
      <c r="L864" s="113"/>
      <c r="M864" s="113"/>
      <c r="N864" s="114"/>
      <c r="O864" s="112"/>
      <c r="P864" s="113"/>
      <c r="Q864" s="113"/>
      <c r="R864" s="113"/>
      <c r="S864" s="113"/>
      <c r="T864" s="114"/>
    </row>
    <row r="865" spans="1:20" ht="61.5" customHeight="1" x14ac:dyDescent="0.2">
      <c r="A865" s="521"/>
      <c r="B865" s="115"/>
      <c r="C865" s="116"/>
      <c r="D865" s="116"/>
      <c r="E865" s="116"/>
      <c r="F865" s="116"/>
      <c r="G865" s="117"/>
      <c r="H865" s="115"/>
      <c r="I865" s="116"/>
      <c r="J865" s="116"/>
      <c r="K865" s="116"/>
      <c r="L865" s="116"/>
      <c r="M865" s="116"/>
      <c r="N865" s="117"/>
      <c r="O865" s="115"/>
      <c r="P865" s="116"/>
      <c r="Q865" s="116"/>
      <c r="R865" s="116"/>
      <c r="S865" s="116"/>
      <c r="T865" s="117"/>
    </row>
    <row r="866" spans="1:20" x14ac:dyDescent="0.2">
      <c r="A866" s="519" t="s">
        <v>350</v>
      </c>
      <c r="B866" s="109"/>
      <c r="C866" s="110"/>
      <c r="D866" s="110"/>
      <c r="E866" s="110"/>
      <c r="F866" s="110"/>
      <c r="G866" s="111"/>
      <c r="H866" s="109"/>
      <c r="I866" s="110"/>
      <c r="J866" s="110"/>
      <c r="K866" s="110"/>
      <c r="L866" s="110"/>
      <c r="M866" s="110"/>
      <c r="N866" s="111"/>
      <c r="O866" s="109" t="s">
        <v>626</v>
      </c>
      <c r="P866" s="110"/>
      <c r="Q866" s="110"/>
      <c r="R866" s="110"/>
      <c r="S866" s="110"/>
      <c r="T866" s="111"/>
    </row>
    <row r="867" spans="1:20" ht="35.25" customHeight="1" x14ac:dyDescent="0.2">
      <c r="A867" s="520"/>
      <c r="B867" s="112"/>
      <c r="C867" s="113"/>
      <c r="D867" s="113"/>
      <c r="E867" s="113"/>
      <c r="F867" s="113"/>
      <c r="G867" s="114"/>
      <c r="H867" s="112"/>
      <c r="I867" s="113"/>
      <c r="J867" s="113"/>
      <c r="K867" s="113"/>
      <c r="L867" s="113"/>
      <c r="M867" s="113"/>
      <c r="N867" s="114"/>
      <c r="O867" s="112"/>
      <c r="P867" s="113"/>
      <c r="Q867" s="113"/>
      <c r="R867" s="113"/>
      <c r="S867" s="113"/>
      <c r="T867" s="114"/>
    </row>
    <row r="868" spans="1:20" ht="38.25" customHeight="1" x14ac:dyDescent="0.2">
      <c r="A868" s="521"/>
      <c r="B868" s="115"/>
      <c r="C868" s="116"/>
      <c r="D868" s="116"/>
      <c r="E868" s="116"/>
      <c r="F868" s="116"/>
      <c r="G868" s="117"/>
      <c r="H868" s="115"/>
      <c r="I868" s="116"/>
      <c r="J868" s="116"/>
      <c r="K868" s="116"/>
      <c r="L868" s="116"/>
      <c r="M868" s="116"/>
      <c r="N868" s="117"/>
      <c r="O868" s="115"/>
      <c r="P868" s="116"/>
      <c r="Q868" s="116"/>
      <c r="R868" s="116"/>
      <c r="S868" s="116"/>
      <c r="T868" s="117"/>
    </row>
    <row r="869" spans="1:20" s="535" customFormat="1" ht="42.75" customHeight="1" x14ac:dyDescent="0.25">
      <c r="A869" s="536" t="s">
        <v>351</v>
      </c>
      <c r="B869" s="121" t="s">
        <v>627</v>
      </c>
      <c r="C869" s="121"/>
      <c r="D869" s="121"/>
      <c r="E869" s="121"/>
      <c r="F869" s="121"/>
      <c r="G869" s="121"/>
      <c r="H869" s="121" t="s">
        <v>628</v>
      </c>
      <c r="I869" s="121"/>
      <c r="J869" s="121"/>
      <c r="K869" s="121"/>
      <c r="L869" s="121"/>
      <c r="M869" s="121"/>
      <c r="N869" s="121"/>
      <c r="O869" s="121" t="s">
        <v>629</v>
      </c>
      <c r="P869" s="121"/>
      <c r="Q869" s="121"/>
      <c r="R869" s="121"/>
      <c r="S869" s="121"/>
      <c r="T869" s="121"/>
    </row>
    <row r="870" spans="1:20" s="535" customFormat="1" ht="33.75" customHeight="1" x14ac:dyDescent="0.25">
      <c r="A870" s="536"/>
      <c r="B870" s="121"/>
      <c r="C870" s="121"/>
      <c r="D870" s="121"/>
      <c r="E870" s="121"/>
      <c r="F870" s="121"/>
      <c r="G870" s="121"/>
      <c r="H870" s="121"/>
      <c r="I870" s="121"/>
      <c r="J870" s="121"/>
      <c r="K870" s="121"/>
      <c r="L870" s="121"/>
      <c r="M870" s="121"/>
      <c r="N870" s="121"/>
      <c r="O870" s="121"/>
      <c r="P870" s="121"/>
      <c r="Q870" s="121"/>
      <c r="R870" s="121"/>
      <c r="S870" s="121"/>
      <c r="T870" s="121"/>
    </row>
    <row r="871" spans="1:20" s="535" customFormat="1" ht="42.75" customHeight="1" x14ac:dyDescent="0.25">
      <c r="A871" s="536"/>
      <c r="B871" s="121"/>
      <c r="C871" s="121"/>
      <c r="D871" s="121"/>
      <c r="E871" s="121"/>
      <c r="F871" s="121"/>
      <c r="G871" s="121"/>
      <c r="H871" s="121"/>
      <c r="I871" s="121"/>
      <c r="J871" s="121"/>
      <c r="K871" s="121"/>
      <c r="L871" s="121"/>
      <c r="M871" s="121"/>
      <c r="N871" s="121"/>
      <c r="O871" s="121"/>
      <c r="P871" s="121"/>
      <c r="Q871" s="121"/>
      <c r="R871" s="121"/>
      <c r="S871" s="121"/>
      <c r="T871" s="121"/>
    </row>
    <row r="872" spans="1:20" s="535" customFormat="1" ht="42.75" customHeight="1" x14ac:dyDescent="0.25">
      <c r="A872" s="519" t="s">
        <v>351</v>
      </c>
      <c r="B872" s="109" t="s">
        <v>630</v>
      </c>
      <c r="C872" s="110"/>
      <c r="D872" s="110"/>
      <c r="E872" s="110"/>
      <c r="F872" s="110"/>
      <c r="G872" s="111"/>
      <c r="H872" s="109" t="s">
        <v>631</v>
      </c>
      <c r="I872" s="110"/>
      <c r="J872" s="110"/>
      <c r="K872" s="110"/>
      <c r="L872" s="110"/>
      <c r="M872" s="110"/>
      <c r="N872" s="111"/>
      <c r="O872" s="109" t="s">
        <v>632</v>
      </c>
      <c r="P872" s="110"/>
      <c r="Q872" s="110"/>
      <c r="R872" s="110"/>
      <c r="S872" s="110"/>
      <c r="T872" s="111"/>
    </row>
    <row r="873" spans="1:20" s="535" customFormat="1" ht="30.75" customHeight="1" x14ac:dyDescent="0.25">
      <c r="A873" s="520"/>
      <c r="B873" s="112"/>
      <c r="C873" s="113"/>
      <c r="D873" s="113"/>
      <c r="E873" s="113"/>
      <c r="F873" s="113"/>
      <c r="G873" s="114"/>
      <c r="H873" s="112"/>
      <c r="I873" s="113"/>
      <c r="J873" s="113"/>
      <c r="K873" s="113"/>
      <c r="L873" s="113"/>
      <c r="M873" s="113"/>
      <c r="N873" s="114"/>
      <c r="O873" s="112"/>
      <c r="P873" s="113"/>
      <c r="Q873" s="113"/>
      <c r="R873" s="113"/>
      <c r="S873" s="113"/>
      <c r="T873" s="114"/>
    </row>
    <row r="874" spans="1:20" s="535" customFormat="1" ht="8.25" customHeight="1" x14ac:dyDescent="0.25">
      <c r="A874" s="521"/>
      <c r="B874" s="115"/>
      <c r="C874" s="116"/>
      <c r="D874" s="116"/>
      <c r="E874" s="116"/>
      <c r="F874" s="116"/>
      <c r="G874" s="117"/>
      <c r="H874" s="115"/>
      <c r="I874" s="116"/>
      <c r="J874" s="116"/>
      <c r="K874" s="116"/>
      <c r="L874" s="116"/>
      <c r="M874" s="116"/>
      <c r="N874" s="117"/>
      <c r="O874" s="115"/>
      <c r="P874" s="116"/>
      <c r="Q874" s="116"/>
      <c r="R874" s="116"/>
      <c r="S874" s="116"/>
      <c r="T874" s="117"/>
    </row>
    <row r="875" spans="1:20" s="535" customFormat="1" ht="42.75" customHeight="1" x14ac:dyDescent="0.25">
      <c r="A875" s="519" t="s">
        <v>351</v>
      </c>
      <c r="B875" s="109" t="s">
        <v>633</v>
      </c>
      <c r="C875" s="110"/>
      <c r="D875" s="110"/>
      <c r="E875" s="110"/>
      <c r="F875" s="110"/>
      <c r="G875" s="111"/>
      <c r="H875" s="109" t="s">
        <v>634</v>
      </c>
      <c r="I875" s="110"/>
      <c r="J875" s="110"/>
      <c r="K875" s="110"/>
      <c r="L875" s="110"/>
      <c r="M875" s="110"/>
      <c r="N875" s="111"/>
      <c r="O875" s="109" t="s">
        <v>635</v>
      </c>
      <c r="P875" s="110"/>
      <c r="Q875" s="110"/>
      <c r="R875" s="110"/>
      <c r="S875" s="110"/>
      <c r="T875" s="111"/>
    </row>
    <row r="876" spans="1:20" s="535" customFormat="1" ht="14.25" customHeight="1" x14ac:dyDescent="0.25">
      <c r="A876" s="520"/>
      <c r="B876" s="112"/>
      <c r="C876" s="113"/>
      <c r="D876" s="113"/>
      <c r="E876" s="113"/>
      <c r="F876" s="113"/>
      <c r="G876" s="114"/>
      <c r="H876" s="112"/>
      <c r="I876" s="113"/>
      <c r="J876" s="113"/>
      <c r="K876" s="113"/>
      <c r="L876" s="113"/>
      <c r="M876" s="113"/>
      <c r="N876" s="114"/>
      <c r="O876" s="112"/>
      <c r="P876" s="113"/>
      <c r="Q876" s="113"/>
      <c r="R876" s="113"/>
      <c r="S876" s="113"/>
      <c r="T876" s="114"/>
    </row>
    <row r="877" spans="1:20" s="535" customFormat="1" ht="30" customHeight="1" x14ac:dyDescent="0.25">
      <c r="A877" s="521"/>
      <c r="B877" s="115"/>
      <c r="C877" s="116"/>
      <c r="D877" s="116"/>
      <c r="E877" s="116"/>
      <c r="F877" s="116"/>
      <c r="G877" s="117"/>
      <c r="H877" s="115"/>
      <c r="I877" s="116"/>
      <c r="J877" s="116"/>
      <c r="K877" s="116"/>
      <c r="L877" s="116"/>
      <c r="M877" s="116"/>
      <c r="N877" s="117"/>
      <c r="O877" s="115"/>
      <c r="P877" s="116"/>
      <c r="Q877" s="116"/>
      <c r="R877" s="116"/>
      <c r="S877" s="116"/>
      <c r="T877" s="117"/>
    </row>
    <row r="878" spans="1:20" s="535" customFormat="1" ht="42.75" customHeight="1" x14ac:dyDescent="0.25">
      <c r="A878" s="519" t="s">
        <v>351</v>
      </c>
      <c r="B878" s="109" t="s">
        <v>636</v>
      </c>
      <c r="C878" s="110"/>
      <c r="D878" s="110"/>
      <c r="E878" s="110"/>
      <c r="F878" s="110"/>
      <c r="G878" s="111"/>
      <c r="H878" s="109"/>
      <c r="I878" s="110"/>
      <c r="J878" s="110"/>
      <c r="K878" s="110"/>
      <c r="L878" s="110"/>
      <c r="M878" s="110"/>
      <c r="N878" s="111"/>
      <c r="O878" s="109" t="s">
        <v>637</v>
      </c>
      <c r="P878" s="110"/>
      <c r="Q878" s="110"/>
      <c r="R878" s="110"/>
      <c r="S878" s="110"/>
      <c r="T878" s="111"/>
    </row>
    <row r="879" spans="1:20" ht="27.75" customHeight="1" x14ac:dyDescent="0.2">
      <c r="A879" s="520"/>
      <c r="B879" s="112"/>
      <c r="C879" s="113"/>
      <c r="D879" s="113"/>
      <c r="E879" s="113"/>
      <c r="F879" s="113"/>
      <c r="G879" s="114"/>
      <c r="H879" s="112"/>
      <c r="I879" s="113"/>
      <c r="J879" s="113"/>
      <c r="K879" s="113"/>
      <c r="L879" s="113"/>
      <c r="M879" s="113"/>
      <c r="N879" s="114"/>
      <c r="O879" s="112"/>
      <c r="P879" s="113"/>
      <c r="Q879" s="113"/>
      <c r="R879" s="113"/>
      <c r="S879" s="113"/>
      <c r="T879" s="114"/>
    </row>
    <row r="880" spans="1:20" x14ac:dyDescent="0.2">
      <c r="A880" s="521"/>
      <c r="B880" s="115"/>
      <c r="C880" s="116"/>
      <c r="D880" s="116"/>
      <c r="E880" s="116"/>
      <c r="F880" s="116"/>
      <c r="G880" s="117"/>
      <c r="H880" s="115"/>
      <c r="I880" s="116"/>
      <c r="J880" s="116"/>
      <c r="K880" s="116"/>
      <c r="L880" s="116"/>
      <c r="M880" s="116"/>
      <c r="N880" s="117"/>
      <c r="O880" s="115"/>
      <c r="P880" s="116"/>
      <c r="Q880" s="116"/>
      <c r="R880" s="116"/>
      <c r="S880" s="116"/>
      <c r="T880" s="117"/>
    </row>
    <row r="881" spans="1:20" ht="23.25" customHeight="1" x14ac:dyDescent="0.2">
      <c r="A881" s="519" t="s">
        <v>351</v>
      </c>
      <c r="B881" s="121"/>
      <c r="C881" s="121"/>
      <c r="D881" s="121"/>
      <c r="E881" s="121"/>
      <c r="F881" s="121"/>
      <c r="G881" s="121"/>
      <c r="H881" s="121" t="s">
        <v>488</v>
      </c>
      <c r="I881" s="121"/>
      <c r="J881" s="121"/>
      <c r="K881" s="121"/>
      <c r="L881" s="121"/>
      <c r="M881" s="121"/>
      <c r="N881" s="121"/>
      <c r="O881" s="121" t="s">
        <v>638</v>
      </c>
      <c r="P881" s="121"/>
      <c r="Q881" s="121"/>
      <c r="R881" s="121"/>
      <c r="S881" s="121"/>
      <c r="T881" s="121"/>
    </row>
    <row r="882" spans="1:20" ht="23.25" customHeight="1" x14ac:dyDescent="0.2">
      <c r="A882" s="520"/>
      <c r="B882" s="121"/>
      <c r="C882" s="121"/>
      <c r="D882" s="121"/>
      <c r="E882" s="121"/>
      <c r="F882" s="121"/>
      <c r="G882" s="121"/>
      <c r="H882" s="121"/>
      <c r="I882" s="121"/>
      <c r="J882" s="121"/>
      <c r="K882" s="121"/>
      <c r="L882" s="121"/>
      <c r="M882" s="121"/>
      <c r="N882" s="121"/>
      <c r="O882" s="121"/>
      <c r="P882" s="121"/>
      <c r="Q882" s="121"/>
      <c r="R882" s="121"/>
      <c r="S882" s="121"/>
      <c r="T882" s="121"/>
    </row>
    <row r="883" spans="1:20" ht="18.75" customHeight="1" x14ac:dyDescent="0.2">
      <c r="A883" s="521"/>
      <c r="B883" s="121"/>
      <c r="C883" s="121"/>
      <c r="D883" s="121"/>
      <c r="E883" s="121"/>
      <c r="F883" s="121"/>
      <c r="G883" s="121"/>
      <c r="H883" s="121"/>
      <c r="I883" s="121"/>
      <c r="J883" s="121"/>
      <c r="K883" s="121"/>
      <c r="L883" s="121"/>
      <c r="M883" s="121"/>
      <c r="N883" s="121"/>
      <c r="O883" s="121"/>
      <c r="P883" s="121"/>
      <c r="Q883" s="121"/>
      <c r="R883" s="121"/>
      <c r="S883" s="121"/>
      <c r="T883" s="121"/>
    </row>
    <row r="884" spans="1:20" ht="23.25" customHeight="1" x14ac:dyDescent="0.2">
      <c r="A884" s="519" t="s">
        <v>351</v>
      </c>
      <c r="B884" s="109"/>
      <c r="C884" s="110"/>
      <c r="D884" s="110"/>
      <c r="E884" s="110"/>
      <c r="F884" s="110"/>
      <c r="G884" s="111"/>
      <c r="H884" s="109"/>
      <c r="I884" s="110"/>
      <c r="J884" s="110"/>
      <c r="K884" s="110"/>
      <c r="L884" s="110"/>
      <c r="M884" s="110"/>
      <c r="N884" s="111"/>
      <c r="O884" s="109" t="s">
        <v>639</v>
      </c>
      <c r="P884" s="110"/>
      <c r="Q884" s="110"/>
      <c r="R884" s="110"/>
      <c r="S884" s="110"/>
      <c r="T884" s="111"/>
    </row>
    <row r="885" spans="1:20" ht="23.25" customHeight="1" x14ac:dyDescent="0.2">
      <c r="A885" s="520"/>
      <c r="B885" s="112"/>
      <c r="C885" s="113"/>
      <c r="D885" s="113"/>
      <c r="E885" s="113"/>
      <c r="F885" s="113"/>
      <c r="G885" s="114"/>
      <c r="H885" s="112"/>
      <c r="I885" s="113"/>
      <c r="J885" s="113"/>
      <c r="K885" s="113"/>
      <c r="L885" s="113"/>
      <c r="M885" s="113"/>
      <c r="N885" s="114"/>
      <c r="O885" s="112"/>
      <c r="P885" s="113"/>
      <c r="Q885" s="113"/>
      <c r="R885" s="113"/>
      <c r="S885" s="113"/>
      <c r="T885" s="114"/>
    </row>
    <row r="886" spans="1:20" ht="36" customHeight="1" x14ac:dyDescent="0.2">
      <c r="A886" s="521"/>
      <c r="B886" s="115"/>
      <c r="C886" s="116"/>
      <c r="D886" s="116"/>
      <c r="E886" s="116"/>
      <c r="F886" s="116"/>
      <c r="G886" s="117"/>
      <c r="H886" s="115"/>
      <c r="I886" s="116"/>
      <c r="J886" s="116"/>
      <c r="K886" s="116"/>
      <c r="L886" s="116"/>
      <c r="M886" s="116"/>
      <c r="N886" s="117"/>
      <c r="O886" s="115"/>
      <c r="P886" s="116"/>
      <c r="Q886" s="116"/>
      <c r="R886" s="116"/>
      <c r="S886" s="116"/>
      <c r="T886" s="117"/>
    </row>
    <row r="887" spans="1:20" ht="23.25" customHeight="1" x14ac:dyDescent="0.2">
      <c r="A887" s="519" t="s">
        <v>351</v>
      </c>
      <c r="B887" s="121"/>
      <c r="C887" s="121"/>
      <c r="D887" s="121"/>
      <c r="E887" s="121"/>
      <c r="F887" s="121"/>
      <c r="G887" s="121"/>
      <c r="H887" s="121"/>
      <c r="I887" s="121"/>
      <c r="J887" s="121"/>
      <c r="K887" s="121"/>
      <c r="L887" s="121"/>
      <c r="M887" s="121"/>
      <c r="N887" s="121"/>
      <c r="O887" s="121" t="s">
        <v>640</v>
      </c>
      <c r="P887" s="121"/>
      <c r="Q887" s="121"/>
      <c r="R887" s="121"/>
      <c r="S887" s="121"/>
      <c r="T887" s="121"/>
    </row>
    <row r="888" spans="1:20" ht="23.25" customHeight="1" x14ac:dyDescent="0.2">
      <c r="A888" s="520"/>
      <c r="B888" s="121"/>
      <c r="C888" s="121"/>
      <c r="D888" s="121"/>
      <c r="E888" s="121"/>
      <c r="F888" s="121"/>
      <c r="G888" s="121"/>
      <c r="H888" s="121"/>
      <c r="I888" s="121"/>
      <c r="J888" s="121"/>
      <c r="K888" s="121"/>
      <c r="L888" s="121"/>
      <c r="M888" s="121"/>
      <c r="N888" s="121"/>
      <c r="O888" s="121"/>
      <c r="P888" s="121"/>
      <c r="Q888" s="121"/>
      <c r="R888" s="121"/>
      <c r="S888" s="121"/>
      <c r="T888" s="121"/>
    </row>
    <row r="889" spans="1:20" ht="44.25" customHeight="1" x14ac:dyDescent="0.2">
      <c r="A889" s="521"/>
      <c r="B889" s="121"/>
      <c r="C889" s="121"/>
      <c r="D889" s="121"/>
      <c r="E889" s="121"/>
      <c r="F889" s="121"/>
      <c r="G889" s="121"/>
      <c r="H889" s="121"/>
      <c r="I889" s="121"/>
      <c r="J889" s="121"/>
      <c r="K889" s="121"/>
      <c r="L889" s="121"/>
      <c r="M889" s="121"/>
      <c r="N889" s="121"/>
      <c r="O889" s="121"/>
      <c r="P889" s="121"/>
      <c r="Q889" s="121"/>
      <c r="R889" s="121"/>
      <c r="S889" s="121"/>
      <c r="T889" s="121"/>
    </row>
    <row r="890" spans="1:20" ht="23.25" customHeight="1" x14ac:dyDescent="0.2">
      <c r="A890" s="519" t="s">
        <v>351</v>
      </c>
      <c r="B890" s="109"/>
      <c r="C890" s="110"/>
      <c r="D890" s="110"/>
      <c r="E890" s="110"/>
      <c r="F890" s="110"/>
      <c r="G890" s="111"/>
      <c r="H890" s="109"/>
      <c r="I890" s="110"/>
      <c r="J890" s="110"/>
      <c r="K890" s="110"/>
      <c r="L890" s="110"/>
      <c r="M890" s="110"/>
      <c r="N890" s="111"/>
      <c r="O890" s="109" t="s">
        <v>641</v>
      </c>
      <c r="P890" s="110"/>
      <c r="Q890" s="110"/>
      <c r="R890" s="110"/>
      <c r="S890" s="110"/>
      <c r="T890" s="111"/>
    </row>
    <row r="891" spans="1:20" ht="23.25" customHeight="1" x14ac:dyDescent="0.2">
      <c r="A891" s="520"/>
      <c r="B891" s="112"/>
      <c r="C891" s="113"/>
      <c r="D891" s="113"/>
      <c r="E891" s="113"/>
      <c r="F891" s="113"/>
      <c r="G891" s="114"/>
      <c r="H891" s="112"/>
      <c r="I891" s="113"/>
      <c r="J891" s="113"/>
      <c r="K891" s="113"/>
      <c r="L891" s="113"/>
      <c r="M891" s="113"/>
      <c r="N891" s="114"/>
      <c r="O891" s="112"/>
      <c r="P891" s="113"/>
      <c r="Q891" s="113"/>
      <c r="R891" s="113"/>
      <c r="S891" s="113"/>
      <c r="T891" s="114"/>
    </row>
    <row r="892" spans="1:20" ht="39" customHeight="1" x14ac:dyDescent="0.2">
      <c r="A892" s="521"/>
      <c r="B892" s="115"/>
      <c r="C892" s="116"/>
      <c r="D892" s="116"/>
      <c r="E892" s="116"/>
      <c r="F892" s="116"/>
      <c r="G892" s="117"/>
      <c r="H892" s="115"/>
      <c r="I892" s="116"/>
      <c r="J892" s="116"/>
      <c r="K892" s="116"/>
      <c r="L892" s="116"/>
      <c r="M892" s="116"/>
      <c r="N892" s="117"/>
      <c r="O892" s="115"/>
      <c r="P892" s="116"/>
      <c r="Q892" s="116"/>
      <c r="R892" s="116"/>
      <c r="S892" s="116"/>
      <c r="T892" s="117"/>
    </row>
    <row r="893" spans="1:20" ht="23.25" customHeight="1" x14ac:dyDescent="0.2">
      <c r="A893" s="519" t="s">
        <v>351</v>
      </c>
      <c r="B893" s="121"/>
      <c r="C893" s="121"/>
      <c r="D893" s="121"/>
      <c r="E893" s="121"/>
      <c r="F893" s="121"/>
      <c r="G893" s="121"/>
      <c r="H893" s="121"/>
      <c r="I893" s="121"/>
      <c r="J893" s="121"/>
      <c r="K893" s="121"/>
      <c r="L893" s="121"/>
      <c r="M893" s="121"/>
      <c r="N893" s="121"/>
      <c r="O893" s="121" t="s">
        <v>642</v>
      </c>
      <c r="P893" s="121"/>
      <c r="Q893" s="121"/>
      <c r="R893" s="121"/>
      <c r="S893" s="121"/>
      <c r="T893" s="121"/>
    </row>
    <row r="894" spans="1:20" ht="23.25" customHeight="1" x14ac:dyDescent="0.2">
      <c r="A894" s="520"/>
      <c r="B894" s="121"/>
      <c r="C894" s="121"/>
      <c r="D894" s="121"/>
      <c r="E894" s="121"/>
      <c r="F894" s="121"/>
      <c r="G894" s="121"/>
      <c r="H894" s="121"/>
      <c r="I894" s="121"/>
      <c r="J894" s="121"/>
      <c r="K894" s="121"/>
      <c r="L894" s="121"/>
      <c r="M894" s="121"/>
      <c r="N894" s="121"/>
      <c r="O894" s="121"/>
      <c r="P894" s="121"/>
      <c r="Q894" s="121"/>
      <c r="R894" s="121"/>
      <c r="S894" s="121"/>
      <c r="T894" s="121"/>
    </row>
    <row r="895" spans="1:20" ht="18" customHeight="1" x14ac:dyDescent="0.2">
      <c r="A895" s="521"/>
      <c r="B895" s="121"/>
      <c r="C895" s="121"/>
      <c r="D895" s="121"/>
      <c r="E895" s="121"/>
      <c r="F895" s="121"/>
      <c r="G895" s="121"/>
      <c r="H895" s="121"/>
      <c r="I895" s="121"/>
      <c r="J895" s="121"/>
      <c r="K895" s="121"/>
      <c r="L895" s="121"/>
      <c r="M895" s="121"/>
      <c r="N895" s="121"/>
      <c r="O895" s="121"/>
      <c r="P895" s="121"/>
      <c r="Q895" s="121"/>
      <c r="R895" s="121"/>
      <c r="S895" s="121"/>
      <c r="T895" s="121"/>
    </row>
    <row r="896" spans="1:20" ht="23.25" customHeight="1" x14ac:dyDescent="0.2">
      <c r="A896" s="519" t="s">
        <v>351</v>
      </c>
      <c r="B896" s="109"/>
      <c r="C896" s="110"/>
      <c r="D896" s="110"/>
      <c r="E896" s="110"/>
      <c r="F896" s="110"/>
      <c r="G896" s="111"/>
      <c r="H896" s="109"/>
      <c r="I896" s="110"/>
      <c r="J896" s="110"/>
      <c r="K896" s="110"/>
      <c r="L896" s="110"/>
      <c r="M896" s="110"/>
      <c r="N896" s="111"/>
      <c r="O896" s="109" t="s">
        <v>489</v>
      </c>
      <c r="P896" s="110"/>
      <c r="Q896" s="110"/>
      <c r="R896" s="110"/>
      <c r="S896" s="110"/>
      <c r="T896" s="111"/>
    </row>
    <row r="897" spans="1:20" ht="23.25" customHeight="1" x14ac:dyDescent="0.2">
      <c r="A897" s="520"/>
      <c r="B897" s="112"/>
      <c r="C897" s="113"/>
      <c r="D897" s="113"/>
      <c r="E897" s="113"/>
      <c r="F897" s="113"/>
      <c r="G897" s="114"/>
      <c r="H897" s="112"/>
      <c r="I897" s="113"/>
      <c r="J897" s="113"/>
      <c r="K897" s="113"/>
      <c r="L897" s="113"/>
      <c r="M897" s="113"/>
      <c r="N897" s="114"/>
      <c r="O897" s="112"/>
      <c r="P897" s="113"/>
      <c r="Q897" s="113"/>
      <c r="R897" s="113"/>
      <c r="S897" s="113"/>
      <c r="T897" s="114"/>
    </row>
    <row r="898" spans="1:20" ht="35.25" customHeight="1" x14ac:dyDescent="0.2">
      <c r="A898" s="521"/>
      <c r="B898" s="115"/>
      <c r="C898" s="116"/>
      <c r="D898" s="116"/>
      <c r="E898" s="116"/>
      <c r="F898" s="116"/>
      <c r="G898" s="117"/>
      <c r="H898" s="115"/>
      <c r="I898" s="116"/>
      <c r="J898" s="116"/>
      <c r="K898" s="116"/>
      <c r="L898" s="116"/>
      <c r="M898" s="116"/>
      <c r="N898" s="117"/>
      <c r="O898" s="115"/>
      <c r="P898" s="116"/>
      <c r="Q898" s="116"/>
      <c r="R898" s="116"/>
      <c r="S898" s="116"/>
      <c r="T898" s="117"/>
    </row>
    <row r="899" spans="1:20" ht="28.5" customHeight="1" x14ac:dyDescent="0.2">
      <c r="A899" s="519" t="s">
        <v>352</v>
      </c>
      <c r="B899" s="109" t="s">
        <v>643</v>
      </c>
      <c r="C899" s="110"/>
      <c r="D899" s="110"/>
      <c r="E899" s="110"/>
      <c r="F899" s="110"/>
      <c r="G899" s="111"/>
      <c r="H899" s="109" t="s">
        <v>644</v>
      </c>
      <c r="I899" s="110"/>
      <c r="J899" s="110"/>
      <c r="K899" s="110"/>
      <c r="L899" s="110"/>
      <c r="M899" s="110"/>
      <c r="N899" s="111"/>
      <c r="O899" s="109" t="s">
        <v>645</v>
      </c>
      <c r="P899" s="110"/>
      <c r="Q899" s="110"/>
      <c r="R899" s="110"/>
      <c r="S899" s="110"/>
      <c r="T899" s="111"/>
    </row>
    <row r="900" spans="1:20" ht="28.5" customHeight="1" x14ac:dyDescent="0.2">
      <c r="A900" s="520"/>
      <c r="B900" s="112"/>
      <c r="C900" s="113"/>
      <c r="D900" s="113"/>
      <c r="E900" s="113"/>
      <c r="F900" s="113"/>
      <c r="G900" s="114"/>
      <c r="H900" s="112"/>
      <c r="I900" s="113"/>
      <c r="J900" s="113"/>
      <c r="K900" s="113"/>
      <c r="L900" s="113"/>
      <c r="M900" s="113"/>
      <c r="N900" s="114"/>
      <c r="O900" s="112"/>
      <c r="P900" s="113"/>
      <c r="Q900" s="113"/>
      <c r="R900" s="113"/>
      <c r="S900" s="113"/>
      <c r="T900" s="114"/>
    </row>
    <row r="901" spans="1:20" ht="42" customHeight="1" x14ac:dyDescent="0.2">
      <c r="A901" s="521"/>
      <c r="B901" s="115"/>
      <c r="C901" s="116"/>
      <c r="D901" s="116"/>
      <c r="E901" s="116"/>
      <c r="F901" s="116"/>
      <c r="G901" s="117"/>
      <c r="H901" s="115"/>
      <c r="I901" s="116"/>
      <c r="J901" s="116"/>
      <c r="K901" s="116"/>
      <c r="L901" s="116"/>
      <c r="M901" s="116"/>
      <c r="N901" s="117"/>
      <c r="O901" s="115"/>
      <c r="P901" s="116"/>
      <c r="Q901" s="116"/>
      <c r="R901" s="116"/>
      <c r="S901" s="116"/>
      <c r="T901" s="117"/>
    </row>
    <row r="902" spans="1:20" ht="28.5" customHeight="1" x14ac:dyDescent="0.2">
      <c r="A902" s="519" t="s">
        <v>352</v>
      </c>
      <c r="B902" s="109" t="s">
        <v>646</v>
      </c>
      <c r="C902" s="110"/>
      <c r="D902" s="110"/>
      <c r="E902" s="110"/>
      <c r="F902" s="110"/>
      <c r="G902" s="111"/>
      <c r="H902" s="109" t="s">
        <v>647</v>
      </c>
      <c r="I902" s="110"/>
      <c r="J902" s="110"/>
      <c r="K902" s="110"/>
      <c r="L902" s="110"/>
      <c r="M902" s="110"/>
      <c r="N902" s="111"/>
      <c r="O902" s="109" t="s">
        <v>648</v>
      </c>
      <c r="P902" s="110"/>
      <c r="Q902" s="110"/>
      <c r="R902" s="110"/>
      <c r="S902" s="110"/>
      <c r="T902" s="111"/>
    </row>
    <row r="903" spans="1:20" ht="28.5" customHeight="1" x14ac:dyDescent="0.2">
      <c r="A903" s="520"/>
      <c r="B903" s="112"/>
      <c r="C903" s="113"/>
      <c r="D903" s="113"/>
      <c r="E903" s="113"/>
      <c r="F903" s="113"/>
      <c r="G903" s="114"/>
      <c r="H903" s="112"/>
      <c r="I903" s="113"/>
      <c r="J903" s="113"/>
      <c r="K903" s="113"/>
      <c r="L903" s="113"/>
      <c r="M903" s="113"/>
      <c r="N903" s="114"/>
      <c r="O903" s="112"/>
      <c r="P903" s="113"/>
      <c r="Q903" s="113"/>
      <c r="R903" s="113"/>
      <c r="S903" s="113"/>
      <c r="T903" s="114"/>
    </row>
    <row r="904" spans="1:20" ht="28.5" customHeight="1" x14ac:dyDescent="0.2">
      <c r="A904" s="521"/>
      <c r="B904" s="115"/>
      <c r="C904" s="116"/>
      <c r="D904" s="116"/>
      <c r="E904" s="116"/>
      <c r="F904" s="116"/>
      <c r="G904" s="117"/>
      <c r="H904" s="115"/>
      <c r="I904" s="116"/>
      <c r="J904" s="116"/>
      <c r="K904" s="116"/>
      <c r="L904" s="116"/>
      <c r="M904" s="116"/>
      <c r="N904" s="117"/>
      <c r="O904" s="115"/>
      <c r="P904" s="116"/>
      <c r="Q904" s="116"/>
      <c r="R904" s="116"/>
      <c r="S904" s="116"/>
      <c r="T904" s="117"/>
    </row>
    <row r="905" spans="1:20" ht="28.5" customHeight="1" x14ac:dyDescent="0.2">
      <c r="A905" s="519" t="s">
        <v>352</v>
      </c>
      <c r="B905" s="109" t="s">
        <v>649</v>
      </c>
      <c r="C905" s="110"/>
      <c r="D905" s="110"/>
      <c r="E905" s="110"/>
      <c r="F905" s="110"/>
      <c r="G905" s="111"/>
      <c r="H905" s="109" t="s">
        <v>650</v>
      </c>
      <c r="I905" s="110"/>
      <c r="J905" s="110"/>
      <c r="K905" s="110"/>
      <c r="L905" s="110"/>
      <c r="M905" s="110"/>
      <c r="N905" s="111"/>
      <c r="O905" s="109" t="s">
        <v>651</v>
      </c>
      <c r="P905" s="110"/>
      <c r="Q905" s="110"/>
      <c r="R905" s="110"/>
      <c r="S905" s="110"/>
      <c r="T905" s="111"/>
    </row>
    <row r="906" spans="1:20" ht="28.5" customHeight="1" x14ac:dyDescent="0.2">
      <c r="A906" s="520"/>
      <c r="B906" s="112"/>
      <c r="C906" s="113"/>
      <c r="D906" s="113"/>
      <c r="E906" s="113"/>
      <c r="F906" s="113"/>
      <c r="G906" s="114"/>
      <c r="H906" s="112"/>
      <c r="I906" s="113"/>
      <c r="J906" s="113"/>
      <c r="K906" s="113"/>
      <c r="L906" s="113"/>
      <c r="M906" s="113"/>
      <c r="N906" s="114"/>
      <c r="O906" s="112"/>
      <c r="P906" s="113"/>
      <c r="Q906" s="113"/>
      <c r="R906" s="113"/>
      <c r="S906" s="113"/>
      <c r="T906" s="114"/>
    </row>
    <row r="907" spans="1:20" ht="28.5" customHeight="1" x14ac:dyDescent="0.2">
      <c r="A907" s="521"/>
      <c r="B907" s="115"/>
      <c r="C907" s="116"/>
      <c r="D907" s="116"/>
      <c r="E907" s="116"/>
      <c r="F907" s="116"/>
      <c r="G907" s="117"/>
      <c r="H907" s="115"/>
      <c r="I907" s="116"/>
      <c r="J907" s="116"/>
      <c r="K907" s="116"/>
      <c r="L907" s="116"/>
      <c r="M907" s="116"/>
      <c r="N907" s="117"/>
      <c r="O907" s="115"/>
      <c r="P907" s="116"/>
      <c r="Q907" s="116"/>
      <c r="R907" s="116"/>
      <c r="S907" s="116"/>
      <c r="T907" s="117"/>
    </row>
    <row r="908" spans="1:20" ht="28.5" customHeight="1" x14ac:dyDescent="0.2">
      <c r="A908" s="519" t="s">
        <v>352</v>
      </c>
      <c r="B908" s="109" t="s">
        <v>652</v>
      </c>
      <c r="C908" s="110"/>
      <c r="D908" s="110"/>
      <c r="E908" s="110"/>
      <c r="F908" s="110"/>
      <c r="G908" s="111"/>
      <c r="H908" s="109" t="s">
        <v>490</v>
      </c>
      <c r="I908" s="110"/>
      <c r="J908" s="110"/>
      <c r="K908" s="110"/>
      <c r="L908" s="110"/>
      <c r="M908" s="110"/>
      <c r="N908" s="111"/>
      <c r="O908" s="109" t="s">
        <v>653</v>
      </c>
      <c r="P908" s="110"/>
      <c r="Q908" s="110"/>
      <c r="R908" s="110"/>
      <c r="S908" s="110"/>
      <c r="T908" s="111"/>
    </row>
    <row r="909" spans="1:20" ht="28.5" customHeight="1" x14ac:dyDescent="0.2">
      <c r="A909" s="520"/>
      <c r="B909" s="112"/>
      <c r="C909" s="113"/>
      <c r="D909" s="113"/>
      <c r="E909" s="113"/>
      <c r="F909" s="113"/>
      <c r="G909" s="114"/>
      <c r="H909" s="112"/>
      <c r="I909" s="113"/>
      <c r="J909" s="113"/>
      <c r="K909" s="113"/>
      <c r="L909" s="113"/>
      <c r="M909" s="113"/>
      <c r="N909" s="114"/>
      <c r="O909" s="112"/>
      <c r="P909" s="113"/>
      <c r="Q909" s="113"/>
      <c r="R909" s="113"/>
      <c r="S909" s="113"/>
      <c r="T909" s="114"/>
    </row>
    <row r="910" spans="1:20" ht="28.5" customHeight="1" x14ac:dyDescent="0.2">
      <c r="A910" s="521"/>
      <c r="B910" s="115"/>
      <c r="C910" s="116"/>
      <c r="D910" s="116"/>
      <c r="E910" s="116"/>
      <c r="F910" s="116"/>
      <c r="G910" s="117"/>
      <c r="H910" s="115"/>
      <c r="I910" s="116"/>
      <c r="J910" s="116"/>
      <c r="K910" s="116"/>
      <c r="L910" s="116"/>
      <c r="M910" s="116"/>
      <c r="N910" s="117"/>
      <c r="O910" s="115"/>
      <c r="P910" s="116"/>
      <c r="Q910" s="116"/>
      <c r="R910" s="116"/>
      <c r="S910" s="116"/>
      <c r="T910" s="117"/>
    </row>
    <row r="911" spans="1:20" ht="39" customHeight="1" x14ac:dyDescent="0.2">
      <c r="A911" s="519" t="s">
        <v>352</v>
      </c>
      <c r="B911" s="489"/>
      <c r="C911" s="490"/>
      <c r="D911" s="490"/>
      <c r="E911" s="490"/>
      <c r="F911" s="490"/>
      <c r="G911" s="491"/>
      <c r="H911" s="489"/>
      <c r="I911" s="490"/>
      <c r="J911" s="490"/>
      <c r="K911" s="490"/>
      <c r="L911" s="490"/>
      <c r="M911" s="490"/>
      <c r="N911" s="491"/>
      <c r="O911" s="109" t="s">
        <v>654</v>
      </c>
      <c r="P911" s="110"/>
      <c r="Q911" s="110"/>
      <c r="R911" s="110"/>
      <c r="S911" s="110"/>
      <c r="T911" s="111"/>
    </row>
    <row r="912" spans="1:20" ht="18.75" customHeight="1" x14ac:dyDescent="0.2">
      <c r="A912" s="520"/>
      <c r="B912" s="492"/>
      <c r="C912" s="493"/>
      <c r="D912" s="493"/>
      <c r="E912" s="493"/>
      <c r="F912" s="493"/>
      <c r="G912" s="494"/>
      <c r="H912" s="492"/>
      <c r="I912" s="493"/>
      <c r="J912" s="493"/>
      <c r="K912" s="493"/>
      <c r="L912" s="493"/>
      <c r="M912" s="493"/>
      <c r="N912" s="494"/>
      <c r="O912" s="112"/>
      <c r="P912" s="113"/>
      <c r="Q912" s="113"/>
      <c r="R912" s="113"/>
      <c r="S912" s="113"/>
      <c r="T912" s="114"/>
    </row>
    <row r="913" spans="1:20" ht="27" customHeight="1" x14ac:dyDescent="0.2">
      <c r="A913" s="521"/>
      <c r="B913" s="495"/>
      <c r="C913" s="496"/>
      <c r="D913" s="496"/>
      <c r="E913" s="496"/>
      <c r="F913" s="496"/>
      <c r="G913" s="497"/>
      <c r="H913" s="495"/>
      <c r="I913" s="496"/>
      <c r="J913" s="496"/>
      <c r="K913" s="496"/>
      <c r="L913" s="496"/>
      <c r="M913" s="496"/>
      <c r="N913" s="497"/>
      <c r="O913" s="115"/>
      <c r="P913" s="116"/>
      <c r="Q913" s="116"/>
      <c r="R913" s="116"/>
      <c r="S913" s="116"/>
      <c r="T913" s="117"/>
    </row>
    <row r="914" spans="1:20" ht="39" customHeight="1" x14ac:dyDescent="0.2">
      <c r="A914" s="519" t="s">
        <v>352</v>
      </c>
      <c r="B914" s="121"/>
      <c r="C914" s="121"/>
      <c r="D914" s="121"/>
      <c r="E914" s="121"/>
      <c r="F914" s="121"/>
      <c r="G914" s="121"/>
      <c r="H914" s="121"/>
      <c r="I914" s="121"/>
      <c r="J914" s="121"/>
      <c r="K914" s="121"/>
      <c r="L914" s="121"/>
      <c r="M914" s="121"/>
      <c r="N914" s="121"/>
      <c r="O914" s="121" t="s">
        <v>655</v>
      </c>
      <c r="P914" s="121"/>
      <c r="Q914" s="121"/>
      <c r="R914" s="121"/>
      <c r="S914" s="121"/>
      <c r="T914" s="121"/>
    </row>
    <row r="915" spans="1:20" ht="39" customHeight="1" x14ac:dyDescent="0.2">
      <c r="A915" s="520"/>
      <c r="B915" s="121"/>
      <c r="C915" s="121"/>
      <c r="D915" s="121"/>
      <c r="E915" s="121"/>
      <c r="F915" s="121"/>
      <c r="G915" s="121"/>
      <c r="H915" s="121"/>
      <c r="I915" s="121"/>
      <c r="J915" s="121"/>
      <c r="K915" s="121"/>
      <c r="L915" s="121"/>
      <c r="M915" s="121"/>
      <c r="N915" s="121"/>
      <c r="O915" s="121"/>
      <c r="P915" s="121"/>
      <c r="Q915" s="121"/>
      <c r="R915" s="121"/>
      <c r="S915" s="121"/>
      <c r="T915" s="121"/>
    </row>
    <row r="916" spans="1:20" ht="10.5" customHeight="1" x14ac:dyDescent="0.2">
      <c r="A916" s="521"/>
      <c r="B916" s="121"/>
      <c r="C916" s="121"/>
      <c r="D916" s="121"/>
      <c r="E916" s="121"/>
      <c r="F916" s="121"/>
      <c r="G916" s="121"/>
      <c r="H916" s="121"/>
      <c r="I916" s="121"/>
      <c r="J916" s="121"/>
      <c r="K916" s="121"/>
      <c r="L916" s="121"/>
      <c r="M916" s="121"/>
      <c r="N916" s="121"/>
      <c r="O916" s="121"/>
      <c r="P916" s="121"/>
      <c r="Q916" s="121"/>
      <c r="R916" s="121"/>
      <c r="S916" s="121"/>
      <c r="T916" s="121"/>
    </row>
    <row r="917" spans="1:20" ht="25.5" customHeight="1" x14ac:dyDescent="0.2">
      <c r="A917" s="519" t="s">
        <v>352</v>
      </c>
      <c r="B917" s="109"/>
      <c r="C917" s="110"/>
      <c r="D917" s="110"/>
      <c r="E917" s="110"/>
      <c r="F917" s="110"/>
      <c r="G917" s="111"/>
      <c r="H917" s="109"/>
      <c r="I917" s="110"/>
      <c r="J917" s="110"/>
      <c r="K917" s="110"/>
      <c r="L917" s="110"/>
      <c r="M917" s="110"/>
      <c r="N917" s="111"/>
      <c r="O917" s="109" t="s">
        <v>491</v>
      </c>
      <c r="P917" s="110"/>
      <c r="Q917" s="110"/>
      <c r="R917" s="110"/>
      <c r="S917" s="110"/>
      <c r="T917" s="111"/>
    </row>
    <row r="918" spans="1:20" ht="12" customHeight="1" x14ac:dyDescent="0.2">
      <c r="A918" s="520"/>
      <c r="B918" s="112"/>
      <c r="C918" s="113"/>
      <c r="D918" s="113"/>
      <c r="E918" s="113"/>
      <c r="F918" s="113"/>
      <c r="G918" s="114"/>
      <c r="H918" s="112"/>
      <c r="I918" s="113"/>
      <c r="J918" s="113"/>
      <c r="K918" s="113"/>
      <c r="L918" s="113"/>
      <c r="M918" s="113"/>
      <c r="N918" s="114"/>
      <c r="O918" s="112"/>
      <c r="P918" s="113"/>
      <c r="Q918" s="113"/>
      <c r="R918" s="113"/>
      <c r="S918" s="113"/>
      <c r="T918" s="114"/>
    </row>
    <row r="919" spans="1:20" ht="27.75" customHeight="1" x14ac:dyDescent="0.2">
      <c r="A919" s="521"/>
      <c r="B919" s="115"/>
      <c r="C919" s="116"/>
      <c r="D919" s="116"/>
      <c r="E919" s="116"/>
      <c r="F919" s="116"/>
      <c r="G919" s="117"/>
      <c r="H919" s="115"/>
      <c r="I919" s="116"/>
      <c r="J919" s="116"/>
      <c r="K919" s="116"/>
      <c r="L919" s="116"/>
      <c r="M919" s="116"/>
      <c r="N919" s="117"/>
      <c r="O919" s="115"/>
      <c r="P919" s="116"/>
      <c r="Q919" s="116"/>
      <c r="R919" s="116"/>
      <c r="S919" s="116"/>
      <c r="T919" s="117"/>
    </row>
    <row r="920" spans="1:20" ht="39" customHeight="1" x14ac:dyDescent="0.2">
      <c r="A920" s="519" t="s">
        <v>352</v>
      </c>
      <c r="B920" s="109"/>
      <c r="C920" s="110"/>
      <c r="D920" s="110"/>
      <c r="E920" s="110"/>
      <c r="F920" s="110"/>
      <c r="G920" s="111"/>
      <c r="H920" s="109"/>
      <c r="I920" s="110"/>
      <c r="J920" s="110"/>
      <c r="K920" s="110"/>
      <c r="L920" s="110"/>
      <c r="M920" s="110"/>
      <c r="N920" s="111"/>
      <c r="O920" s="109" t="s">
        <v>656</v>
      </c>
      <c r="P920" s="110"/>
      <c r="Q920" s="110"/>
      <c r="R920" s="110"/>
      <c r="S920" s="110"/>
      <c r="T920" s="111"/>
    </row>
    <row r="921" spans="1:20" ht="18" customHeight="1" x14ac:dyDescent="0.2">
      <c r="A921" s="520"/>
      <c r="B921" s="112"/>
      <c r="C921" s="113"/>
      <c r="D921" s="113"/>
      <c r="E921" s="113"/>
      <c r="F921" s="113"/>
      <c r="G921" s="114"/>
      <c r="H921" s="112"/>
      <c r="I921" s="113"/>
      <c r="J921" s="113"/>
      <c r="K921" s="113"/>
      <c r="L921" s="113"/>
      <c r="M921" s="113"/>
      <c r="N921" s="114"/>
      <c r="O921" s="112"/>
      <c r="P921" s="113"/>
      <c r="Q921" s="113"/>
      <c r="R921" s="113"/>
      <c r="S921" s="113"/>
      <c r="T921" s="114"/>
    </row>
    <row r="922" spans="1:20" ht="22.5" customHeight="1" x14ac:dyDescent="0.2">
      <c r="A922" s="521"/>
      <c r="B922" s="115"/>
      <c r="C922" s="116"/>
      <c r="D922" s="116"/>
      <c r="E922" s="116"/>
      <c r="F922" s="116"/>
      <c r="G922" s="117"/>
      <c r="H922" s="115"/>
      <c r="I922" s="116"/>
      <c r="J922" s="116"/>
      <c r="K922" s="116"/>
      <c r="L922" s="116"/>
      <c r="M922" s="116"/>
      <c r="N922" s="117"/>
      <c r="O922" s="115"/>
      <c r="P922" s="116"/>
      <c r="Q922" s="116"/>
      <c r="R922" s="116"/>
      <c r="S922" s="116"/>
      <c r="T922" s="117"/>
    </row>
    <row r="923" spans="1:20" ht="39" customHeight="1" x14ac:dyDescent="0.2">
      <c r="A923" s="536" t="s">
        <v>352</v>
      </c>
      <c r="B923" s="121"/>
      <c r="C923" s="121"/>
      <c r="D923" s="121"/>
      <c r="E923" s="121"/>
      <c r="F923" s="121"/>
      <c r="G923" s="121"/>
      <c r="H923" s="121"/>
      <c r="I923" s="121"/>
      <c r="J923" s="121"/>
      <c r="K923" s="121"/>
      <c r="L923" s="121"/>
      <c r="M923" s="121"/>
      <c r="N923" s="121"/>
      <c r="O923" s="121" t="s">
        <v>657</v>
      </c>
      <c r="P923" s="121"/>
      <c r="Q923" s="121"/>
      <c r="R923" s="121"/>
      <c r="S923" s="121"/>
      <c r="T923" s="121"/>
    </row>
    <row r="924" spans="1:20" ht="14.25" customHeight="1" x14ac:dyDescent="0.2">
      <c r="A924" s="536"/>
      <c r="B924" s="121"/>
      <c r="C924" s="121"/>
      <c r="D924" s="121"/>
      <c r="E924" s="121"/>
      <c r="F924" s="121"/>
      <c r="G924" s="121"/>
      <c r="H924" s="121"/>
      <c r="I924" s="121"/>
      <c r="J924" s="121"/>
      <c r="K924" s="121"/>
      <c r="L924" s="121"/>
      <c r="M924" s="121"/>
      <c r="N924" s="121"/>
      <c r="O924" s="121"/>
      <c r="P924" s="121"/>
      <c r="Q924" s="121"/>
      <c r="R924" s="121"/>
      <c r="S924" s="121"/>
      <c r="T924" s="121"/>
    </row>
    <row r="925" spans="1:20" ht="16.5" customHeight="1" x14ac:dyDescent="0.2">
      <c r="A925" s="536"/>
      <c r="B925" s="121"/>
      <c r="C925" s="121"/>
      <c r="D925" s="121"/>
      <c r="E925" s="121"/>
      <c r="F925" s="121"/>
      <c r="G925" s="121"/>
      <c r="H925" s="121"/>
      <c r="I925" s="121"/>
      <c r="J925" s="121"/>
      <c r="K925" s="121"/>
      <c r="L925" s="121"/>
      <c r="M925" s="121"/>
      <c r="N925" s="121"/>
      <c r="O925" s="121"/>
      <c r="P925" s="121"/>
      <c r="Q925" s="121"/>
      <c r="R925" s="121"/>
      <c r="S925" s="121"/>
      <c r="T925" s="121"/>
    </row>
    <row r="926" spans="1:20" ht="39" customHeight="1" x14ac:dyDescent="0.2">
      <c r="A926" s="531" t="s">
        <v>353</v>
      </c>
      <c r="B926" s="121" t="s">
        <v>658</v>
      </c>
      <c r="C926" s="121"/>
      <c r="D926" s="121"/>
      <c r="E926" s="121"/>
      <c r="F926" s="121"/>
      <c r="G926" s="121"/>
      <c r="H926" s="121" t="s">
        <v>659</v>
      </c>
      <c r="I926" s="121"/>
      <c r="J926" s="121"/>
      <c r="K926" s="121"/>
      <c r="L926" s="121"/>
      <c r="M926" s="121"/>
      <c r="N926" s="121"/>
      <c r="O926" s="121" t="s">
        <v>660</v>
      </c>
      <c r="P926" s="121"/>
      <c r="Q926" s="121"/>
      <c r="R926" s="121"/>
      <c r="S926" s="121"/>
      <c r="T926" s="121"/>
    </row>
    <row r="927" spans="1:20" x14ac:dyDescent="0.2">
      <c r="A927" s="506"/>
      <c r="B927" s="121"/>
      <c r="C927" s="121"/>
      <c r="D927" s="121"/>
      <c r="E927" s="121"/>
      <c r="F927" s="121"/>
      <c r="G927" s="121"/>
      <c r="H927" s="121"/>
      <c r="I927" s="121"/>
      <c r="J927" s="121"/>
      <c r="K927" s="121"/>
      <c r="L927" s="121"/>
      <c r="M927" s="121"/>
      <c r="N927" s="121"/>
      <c r="O927" s="121"/>
      <c r="P927" s="121"/>
      <c r="Q927" s="121"/>
      <c r="R927" s="121"/>
      <c r="S927" s="121"/>
      <c r="T927" s="121"/>
    </row>
    <row r="928" spans="1:20" ht="33.75" customHeight="1" x14ac:dyDescent="0.2">
      <c r="A928" s="506"/>
      <c r="B928" s="121"/>
      <c r="C928" s="121"/>
      <c r="D928" s="121"/>
      <c r="E928" s="121"/>
      <c r="F928" s="121"/>
      <c r="G928" s="121"/>
      <c r="H928" s="121"/>
      <c r="I928" s="121"/>
      <c r="J928" s="121"/>
      <c r="K928" s="121"/>
      <c r="L928" s="121"/>
      <c r="M928" s="121"/>
      <c r="N928" s="121"/>
      <c r="O928" s="121"/>
      <c r="P928" s="121"/>
      <c r="Q928" s="121"/>
      <c r="R928" s="121"/>
      <c r="S928" s="121"/>
      <c r="T928" s="121"/>
    </row>
    <row r="929" spans="1:20" ht="24" customHeight="1" x14ac:dyDescent="0.2">
      <c r="A929" s="531" t="s">
        <v>353</v>
      </c>
      <c r="B929" s="121" t="s">
        <v>661</v>
      </c>
      <c r="C929" s="121"/>
      <c r="D929" s="121"/>
      <c r="E929" s="121"/>
      <c r="F929" s="121"/>
      <c r="G929" s="121"/>
      <c r="H929" s="121" t="s">
        <v>662</v>
      </c>
      <c r="I929" s="121"/>
      <c r="J929" s="121"/>
      <c r="K929" s="121"/>
      <c r="L929" s="121"/>
      <c r="M929" s="121"/>
      <c r="N929" s="121"/>
      <c r="O929" s="121" t="s">
        <v>663</v>
      </c>
      <c r="P929" s="121"/>
      <c r="Q929" s="121"/>
      <c r="R929" s="121"/>
      <c r="S929" s="121"/>
      <c r="T929" s="121"/>
    </row>
    <row r="930" spans="1:20" ht="30.75" customHeight="1" x14ac:dyDescent="0.2">
      <c r="A930" s="506"/>
      <c r="B930" s="121"/>
      <c r="C930" s="121"/>
      <c r="D930" s="121"/>
      <c r="E930" s="121"/>
      <c r="F930" s="121"/>
      <c r="G930" s="121"/>
      <c r="H930" s="121"/>
      <c r="I930" s="121"/>
      <c r="J930" s="121"/>
      <c r="K930" s="121"/>
      <c r="L930" s="121"/>
      <c r="M930" s="121"/>
      <c r="N930" s="121"/>
      <c r="O930" s="121"/>
      <c r="P930" s="121"/>
      <c r="Q930" s="121"/>
      <c r="R930" s="121"/>
      <c r="S930" s="121"/>
      <c r="T930" s="121"/>
    </row>
    <row r="931" spans="1:20" ht="30.75" customHeight="1" x14ac:dyDescent="0.2">
      <c r="A931" s="506"/>
      <c r="B931" s="121"/>
      <c r="C931" s="121"/>
      <c r="D931" s="121"/>
      <c r="E931" s="121"/>
      <c r="F931" s="121"/>
      <c r="G931" s="121"/>
      <c r="H931" s="121"/>
      <c r="I931" s="121"/>
      <c r="J931" s="121"/>
      <c r="K931" s="121"/>
      <c r="L931" s="121"/>
      <c r="M931" s="121"/>
      <c r="N931" s="121"/>
      <c r="O931" s="121"/>
      <c r="P931" s="121"/>
      <c r="Q931" s="121"/>
      <c r="R931" s="121"/>
      <c r="S931" s="121"/>
      <c r="T931" s="121"/>
    </row>
    <row r="932" spans="1:20" ht="24" customHeight="1" x14ac:dyDescent="0.2">
      <c r="A932" s="531" t="s">
        <v>353</v>
      </c>
      <c r="B932" s="121" t="s">
        <v>664</v>
      </c>
      <c r="C932" s="121"/>
      <c r="D932" s="121"/>
      <c r="E932" s="121"/>
      <c r="F932" s="121"/>
      <c r="G932" s="121"/>
      <c r="H932" s="121" t="s">
        <v>665</v>
      </c>
      <c r="I932" s="121"/>
      <c r="J932" s="121"/>
      <c r="K932" s="121"/>
      <c r="L932" s="121"/>
      <c r="M932" s="121"/>
      <c r="N932" s="121"/>
      <c r="O932" s="121" t="s">
        <v>666</v>
      </c>
      <c r="P932" s="121"/>
      <c r="Q932" s="121"/>
      <c r="R932" s="121"/>
      <c r="S932" s="121"/>
      <c r="T932" s="121"/>
    </row>
    <row r="933" spans="1:20" ht="24" customHeight="1" x14ac:dyDescent="0.2">
      <c r="A933" s="506"/>
      <c r="B933" s="121"/>
      <c r="C933" s="121"/>
      <c r="D933" s="121"/>
      <c r="E933" s="121"/>
      <c r="F933" s="121"/>
      <c r="G933" s="121"/>
      <c r="H933" s="121"/>
      <c r="I933" s="121"/>
      <c r="J933" s="121"/>
      <c r="K933" s="121"/>
      <c r="L933" s="121"/>
      <c r="M933" s="121"/>
      <c r="N933" s="121"/>
      <c r="O933" s="121"/>
      <c r="P933" s="121"/>
      <c r="Q933" s="121"/>
      <c r="R933" s="121"/>
      <c r="S933" s="121"/>
      <c r="T933" s="121"/>
    </row>
    <row r="934" spans="1:20" ht="25.5" customHeight="1" x14ac:dyDescent="0.2">
      <c r="A934" s="506"/>
      <c r="B934" s="121"/>
      <c r="C934" s="121"/>
      <c r="D934" s="121"/>
      <c r="E934" s="121"/>
      <c r="F934" s="121"/>
      <c r="G934" s="121"/>
      <c r="H934" s="121"/>
      <c r="I934" s="121"/>
      <c r="J934" s="121"/>
      <c r="K934" s="121"/>
      <c r="L934" s="121"/>
      <c r="M934" s="121"/>
      <c r="N934" s="121"/>
      <c r="O934" s="121"/>
      <c r="P934" s="121"/>
      <c r="Q934" s="121"/>
      <c r="R934" s="121"/>
      <c r="S934" s="121"/>
      <c r="T934" s="121"/>
    </row>
    <row r="935" spans="1:20" ht="38.25" customHeight="1" x14ac:dyDescent="0.2">
      <c r="A935" s="531" t="s">
        <v>353</v>
      </c>
      <c r="B935" s="109"/>
      <c r="C935" s="110"/>
      <c r="D935" s="110"/>
      <c r="E935" s="110"/>
      <c r="F935" s="110"/>
      <c r="G935" s="111"/>
      <c r="H935" s="109"/>
      <c r="I935" s="110"/>
      <c r="J935" s="110"/>
      <c r="K935" s="110"/>
      <c r="L935" s="110"/>
      <c r="M935" s="110"/>
      <c r="N935" s="111"/>
      <c r="O935" s="109" t="s">
        <v>667</v>
      </c>
      <c r="P935" s="110"/>
      <c r="Q935" s="110"/>
      <c r="R935" s="110"/>
      <c r="S935" s="110"/>
      <c r="T935" s="111"/>
    </row>
    <row r="936" spans="1:20" ht="11.25" customHeight="1" x14ac:dyDescent="0.2">
      <c r="A936" s="506"/>
      <c r="B936" s="112"/>
      <c r="C936" s="113"/>
      <c r="D936" s="113"/>
      <c r="E936" s="113"/>
      <c r="F936" s="113"/>
      <c r="G936" s="114"/>
      <c r="H936" s="112"/>
      <c r="I936" s="113"/>
      <c r="J936" s="113"/>
      <c r="K936" s="113"/>
      <c r="L936" s="113"/>
      <c r="M936" s="113"/>
      <c r="N936" s="114"/>
      <c r="O936" s="112"/>
      <c r="P936" s="113"/>
      <c r="Q936" s="113"/>
      <c r="R936" s="113"/>
      <c r="S936" s="113"/>
      <c r="T936" s="114"/>
    </row>
    <row r="937" spans="1:20" ht="38.25" customHeight="1" x14ac:dyDescent="0.2">
      <c r="A937" s="506"/>
      <c r="B937" s="115"/>
      <c r="C937" s="116"/>
      <c r="D937" s="116"/>
      <c r="E937" s="116"/>
      <c r="F937" s="116"/>
      <c r="G937" s="117"/>
      <c r="H937" s="115"/>
      <c r="I937" s="116"/>
      <c r="J937" s="116"/>
      <c r="K937" s="116"/>
      <c r="L937" s="116"/>
      <c r="M937" s="116"/>
      <c r="N937" s="117"/>
      <c r="O937" s="115"/>
      <c r="P937" s="116"/>
      <c r="Q937" s="116"/>
      <c r="R937" s="116"/>
      <c r="S937" s="116"/>
      <c r="T937" s="117"/>
    </row>
    <row r="938" spans="1:20" ht="38.25" customHeight="1" x14ac:dyDescent="0.2">
      <c r="A938" s="531" t="s">
        <v>353</v>
      </c>
      <c r="B938" s="109"/>
      <c r="C938" s="110"/>
      <c r="D938" s="110"/>
      <c r="E938" s="110"/>
      <c r="F938" s="110"/>
      <c r="G938" s="111"/>
      <c r="H938" s="109"/>
      <c r="I938" s="110"/>
      <c r="J938" s="110"/>
      <c r="K938" s="110"/>
      <c r="L938" s="110"/>
      <c r="M938" s="110"/>
      <c r="N938" s="111"/>
      <c r="O938" s="109" t="s">
        <v>668</v>
      </c>
      <c r="P938" s="110"/>
      <c r="Q938" s="110"/>
      <c r="R938" s="110"/>
      <c r="S938" s="110"/>
      <c r="T938" s="111"/>
    </row>
    <row r="939" spans="1:20" ht="16.5" customHeight="1" x14ac:dyDescent="0.2">
      <c r="A939" s="506"/>
      <c r="B939" s="112"/>
      <c r="C939" s="113"/>
      <c r="D939" s="113"/>
      <c r="E939" s="113"/>
      <c r="F939" s="113"/>
      <c r="G939" s="114"/>
      <c r="H939" s="112"/>
      <c r="I939" s="113"/>
      <c r="J939" s="113"/>
      <c r="K939" s="113"/>
      <c r="L939" s="113"/>
      <c r="M939" s="113"/>
      <c r="N939" s="114"/>
      <c r="O939" s="112"/>
      <c r="P939" s="113"/>
      <c r="Q939" s="113"/>
      <c r="R939" s="113"/>
      <c r="S939" s="113"/>
      <c r="T939" s="114"/>
    </row>
    <row r="940" spans="1:20" ht="16.5" customHeight="1" x14ac:dyDescent="0.2">
      <c r="A940" s="506"/>
      <c r="B940" s="115"/>
      <c r="C940" s="116"/>
      <c r="D940" s="116"/>
      <c r="E940" s="116"/>
      <c r="F940" s="116"/>
      <c r="G940" s="117"/>
      <c r="H940" s="115"/>
      <c r="I940" s="116"/>
      <c r="J940" s="116"/>
      <c r="K940" s="116"/>
      <c r="L940" s="116"/>
      <c r="M940" s="116"/>
      <c r="N940" s="117"/>
      <c r="O940" s="115"/>
      <c r="P940" s="116"/>
      <c r="Q940" s="116"/>
      <c r="R940" s="116"/>
      <c r="S940" s="116"/>
      <c r="T940" s="117"/>
    </row>
    <row r="941" spans="1:20" ht="38.25" customHeight="1" x14ac:dyDescent="0.2">
      <c r="A941" s="531" t="s">
        <v>353</v>
      </c>
      <c r="B941" s="109"/>
      <c r="C941" s="110"/>
      <c r="D941" s="110"/>
      <c r="E941" s="110"/>
      <c r="F941" s="110"/>
      <c r="G941" s="111"/>
      <c r="H941" s="109"/>
      <c r="I941" s="110"/>
      <c r="J941" s="110"/>
      <c r="K941" s="110"/>
      <c r="L941" s="110"/>
      <c r="M941" s="110"/>
      <c r="N941" s="111"/>
      <c r="O941" s="109" t="s">
        <v>669</v>
      </c>
      <c r="P941" s="110"/>
      <c r="Q941" s="110"/>
      <c r="R941" s="110"/>
      <c r="S941" s="110"/>
      <c r="T941" s="111"/>
    </row>
    <row r="942" spans="1:20" ht="38.25" customHeight="1" x14ac:dyDescent="0.2">
      <c r="A942" s="506"/>
      <c r="B942" s="112"/>
      <c r="C942" s="113"/>
      <c r="D942" s="113"/>
      <c r="E942" s="113"/>
      <c r="F942" s="113"/>
      <c r="G942" s="114"/>
      <c r="H942" s="112"/>
      <c r="I942" s="113"/>
      <c r="J942" s="113"/>
      <c r="K942" s="113"/>
      <c r="L942" s="113"/>
      <c r="M942" s="113"/>
      <c r="N942" s="114"/>
      <c r="O942" s="112"/>
      <c r="P942" s="113"/>
      <c r="Q942" s="113"/>
      <c r="R942" s="113"/>
      <c r="S942" s="113"/>
      <c r="T942" s="114"/>
    </row>
    <row r="943" spans="1:20" ht="17.25" customHeight="1" x14ac:dyDescent="0.2">
      <c r="A943" s="506"/>
      <c r="B943" s="115"/>
      <c r="C943" s="116"/>
      <c r="D943" s="116"/>
      <c r="E943" s="116"/>
      <c r="F943" s="116"/>
      <c r="G943" s="117"/>
      <c r="H943" s="115"/>
      <c r="I943" s="116"/>
      <c r="J943" s="116"/>
      <c r="K943" s="116"/>
      <c r="L943" s="116"/>
      <c r="M943" s="116"/>
      <c r="N943" s="117"/>
      <c r="O943" s="115"/>
      <c r="P943" s="116"/>
      <c r="Q943" s="116"/>
      <c r="R943" s="116"/>
      <c r="S943" s="116"/>
      <c r="T943" s="117"/>
    </row>
    <row r="944" spans="1:20" ht="38.25" customHeight="1" x14ac:dyDescent="0.2">
      <c r="A944" s="531" t="s">
        <v>353</v>
      </c>
      <c r="B944" s="121"/>
      <c r="C944" s="121"/>
      <c r="D944" s="121"/>
      <c r="E944" s="121"/>
      <c r="F944" s="121"/>
      <c r="G944" s="121"/>
      <c r="H944" s="121"/>
      <c r="I944" s="121"/>
      <c r="J944" s="121"/>
      <c r="K944" s="121"/>
      <c r="L944" s="121"/>
      <c r="M944" s="121"/>
      <c r="N944" s="121"/>
      <c r="O944" s="121" t="s">
        <v>670</v>
      </c>
      <c r="P944" s="121"/>
      <c r="Q944" s="121"/>
      <c r="R944" s="121"/>
      <c r="S944" s="121"/>
      <c r="T944" s="121"/>
    </row>
    <row r="945" spans="1:20" ht="29.25" customHeight="1" x14ac:dyDescent="0.2">
      <c r="A945" s="506"/>
      <c r="B945" s="121"/>
      <c r="C945" s="121"/>
      <c r="D945" s="121"/>
      <c r="E945" s="121"/>
      <c r="F945" s="121"/>
      <c r="G945" s="121"/>
      <c r="H945" s="121"/>
      <c r="I945" s="121"/>
      <c r="J945" s="121"/>
      <c r="K945" s="121"/>
      <c r="L945" s="121"/>
      <c r="M945" s="121"/>
      <c r="N945" s="121"/>
      <c r="O945" s="121"/>
      <c r="P945" s="121"/>
      <c r="Q945" s="121"/>
      <c r="R945" s="121"/>
      <c r="S945" s="121"/>
      <c r="T945" s="121"/>
    </row>
    <row r="946" spans="1:20" ht="11.25" customHeight="1" x14ac:dyDescent="0.2">
      <c r="A946" s="506"/>
      <c r="B946" s="121"/>
      <c r="C946" s="121"/>
      <c r="D946" s="121"/>
      <c r="E946" s="121"/>
      <c r="F946" s="121"/>
      <c r="G946" s="121"/>
      <c r="H946" s="121"/>
      <c r="I946" s="121"/>
      <c r="J946" s="121"/>
      <c r="K946" s="121"/>
      <c r="L946" s="121"/>
      <c r="M946" s="121"/>
      <c r="N946" s="121"/>
      <c r="O946" s="121"/>
      <c r="P946" s="121"/>
      <c r="Q946" s="121"/>
      <c r="R946" s="121"/>
      <c r="S946" s="121"/>
      <c r="T946" s="121"/>
    </row>
    <row r="947" spans="1:20" ht="38.25" customHeight="1" x14ac:dyDescent="0.2">
      <c r="A947" s="519" t="s">
        <v>356</v>
      </c>
      <c r="B947" s="121" t="s">
        <v>671</v>
      </c>
      <c r="C947" s="121"/>
      <c r="D947" s="121"/>
      <c r="E947" s="121"/>
      <c r="F947" s="121"/>
      <c r="G947" s="121"/>
      <c r="H947" s="109" t="s">
        <v>495</v>
      </c>
      <c r="I947" s="110"/>
      <c r="J947" s="110"/>
      <c r="K947" s="110"/>
      <c r="L947" s="110"/>
      <c r="M947" s="110"/>
      <c r="N947" s="111"/>
      <c r="O947" s="109" t="s">
        <v>496</v>
      </c>
      <c r="P947" s="110"/>
      <c r="Q947" s="110"/>
      <c r="R947" s="110"/>
      <c r="S947" s="110"/>
      <c r="T947" s="111"/>
    </row>
    <row r="948" spans="1:20" x14ac:dyDescent="0.2">
      <c r="A948" s="520"/>
      <c r="B948" s="121"/>
      <c r="C948" s="121"/>
      <c r="D948" s="121"/>
      <c r="E948" s="121"/>
      <c r="F948" s="121"/>
      <c r="G948" s="121"/>
      <c r="H948" s="112"/>
      <c r="I948" s="113"/>
      <c r="J948" s="113"/>
      <c r="K948" s="113"/>
      <c r="L948" s="113"/>
      <c r="M948" s="113"/>
      <c r="N948" s="114"/>
      <c r="O948" s="112"/>
      <c r="P948" s="113"/>
      <c r="Q948" s="113"/>
      <c r="R948" s="113"/>
      <c r="S948" s="113"/>
      <c r="T948" s="114"/>
    </row>
    <row r="949" spans="1:20" ht="39.75" customHeight="1" x14ac:dyDescent="0.2">
      <c r="A949" s="521"/>
      <c r="B949" s="121"/>
      <c r="C949" s="121"/>
      <c r="D949" s="121"/>
      <c r="E949" s="121"/>
      <c r="F949" s="121"/>
      <c r="G949" s="121"/>
      <c r="H949" s="115"/>
      <c r="I949" s="116"/>
      <c r="J949" s="116"/>
      <c r="K949" s="116"/>
      <c r="L949" s="116"/>
      <c r="M949" s="116"/>
      <c r="N949" s="117"/>
      <c r="O949" s="115"/>
      <c r="P949" s="116"/>
      <c r="Q949" s="116"/>
      <c r="R949" s="116"/>
      <c r="S949" s="116"/>
      <c r="T949" s="117"/>
    </row>
    <row r="950" spans="1:20" ht="30.75" customHeight="1" x14ac:dyDescent="0.2">
      <c r="A950" s="519" t="s">
        <v>356</v>
      </c>
      <c r="B950" s="121" t="s">
        <v>672</v>
      </c>
      <c r="C950" s="121"/>
      <c r="D950" s="121"/>
      <c r="E950" s="121"/>
      <c r="F950" s="121"/>
      <c r="G950" s="121"/>
      <c r="H950" s="121" t="s">
        <v>498</v>
      </c>
      <c r="I950" s="121"/>
      <c r="J950" s="121"/>
      <c r="K950" s="121"/>
      <c r="L950" s="121"/>
      <c r="M950" s="121"/>
      <c r="N950" s="121"/>
      <c r="O950" s="121" t="s">
        <v>499</v>
      </c>
      <c r="P950" s="121"/>
      <c r="Q950" s="121"/>
      <c r="R950" s="121"/>
      <c r="S950" s="121"/>
      <c r="T950" s="121"/>
    </row>
    <row r="951" spans="1:20" ht="30.75" customHeight="1" x14ac:dyDescent="0.2">
      <c r="A951" s="520"/>
      <c r="B951" s="121"/>
      <c r="C951" s="121"/>
      <c r="D951" s="121"/>
      <c r="E951" s="121"/>
      <c r="F951" s="121"/>
      <c r="G951" s="121"/>
      <c r="H951" s="121"/>
      <c r="I951" s="121"/>
      <c r="J951" s="121"/>
      <c r="K951" s="121"/>
      <c r="L951" s="121"/>
      <c r="M951" s="121"/>
      <c r="N951" s="121"/>
      <c r="O951" s="121"/>
      <c r="P951" s="121"/>
      <c r="Q951" s="121"/>
      <c r="R951" s="121"/>
      <c r="S951" s="121"/>
      <c r="T951" s="121"/>
    </row>
    <row r="952" spans="1:20" ht="30.75" customHeight="1" x14ac:dyDescent="0.2">
      <c r="A952" s="521"/>
      <c r="B952" s="121"/>
      <c r="C952" s="121"/>
      <c r="D952" s="121"/>
      <c r="E952" s="121"/>
      <c r="F952" s="121"/>
      <c r="G952" s="121"/>
      <c r="H952" s="121"/>
      <c r="I952" s="121"/>
      <c r="J952" s="121"/>
      <c r="K952" s="121"/>
      <c r="L952" s="121"/>
      <c r="M952" s="121"/>
      <c r="N952" s="121"/>
      <c r="O952" s="121"/>
      <c r="P952" s="121"/>
      <c r="Q952" s="121"/>
      <c r="R952" s="121"/>
      <c r="S952" s="121"/>
      <c r="T952" s="121"/>
    </row>
    <row r="953" spans="1:20" ht="30.75" customHeight="1" x14ac:dyDescent="0.2">
      <c r="A953" s="519" t="s">
        <v>356</v>
      </c>
      <c r="B953" s="121" t="s">
        <v>673</v>
      </c>
      <c r="C953" s="121"/>
      <c r="D953" s="121"/>
      <c r="E953" s="121"/>
      <c r="F953" s="121"/>
      <c r="G953" s="121"/>
      <c r="H953" s="121" t="s">
        <v>500</v>
      </c>
      <c r="I953" s="121"/>
      <c r="J953" s="121"/>
      <c r="K953" s="121"/>
      <c r="L953" s="121"/>
      <c r="M953" s="121"/>
      <c r="N953" s="121"/>
      <c r="O953" s="121" t="s">
        <v>674</v>
      </c>
      <c r="P953" s="121"/>
      <c r="Q953" s="121"/>
      <c r="R953" s="121"/>
      <c r="S953" s="121"/>
      <c r="T953" s="121"/>
    </row>
    <row r="954" spans="1:20" ht="30.75" customHeight="1" x14ac:dyDescent="0.2">
      <c r="A954" s="520"/>
      <c r="B954" s="121"/>
      <c r="C954" s="121"/>
      <c r="D954" s="121"/>
      <c r="E954" s="121"/>
      <c r="F954" s="121"/>
      <c r="G954" s="121"/>
      <c r="H954" s="121"/>
      <c r="I954" s="121"/>
      <c r="J954" s="121"/>
      <c r="K954" s="121"/>
      <c r="L954" s="121"/>
      <c r="M954" s="121"/>
      <c r="N954" s="121"/>
      <c r="O954" s="121"/>
      <c r="P954" s="121"/>
      <c r="Q954" s="121"/>
      <c r="R954" s="121"/>
      <c r="S954" s="121"/>
      <c r="T954" s="121"/>
    </row>
    <row r="955" spans="1:20" ht="30.75" customHeight="1" x14ac:dyDescent="0.2">
      <c r="A955" s="521"/>
      <c r="B955" s="121"/>
      <c r="C955" s="121"/>
      <c r="D955" s="121"/>
      <c r="E955" s="121"/>
      <c r="F955" s="121"/>
      <c r="G955" s="121"/>
      <c r="H955" s="121"/>
      <c r="I955" s="121"/>
      <c r="J955" s="121"/>
      <c r="K955" s="121"/>
      <c r="L955" s="121"/>
      <c r="M955" s="121"/>
      <c r="N955" s="121"/>
      <c r="O955" s="121"/>
      <c r="P955" s="121"/>
      <c r="Q955" s="121"/>
      <c r="R955" s="121"/>
      <c r="S955" s="121"/>
      <c r="T955" s="121"/>
    </row>
    <row r="956" spans="1:20" ht="34.5" customHeight="1" x14ac:dyDescent="0.2">
      <c r="A956" s="519" t="s">
        <v>356</v>
      </c>
      <c r="B956" s="109"/>
      <c r="C956" s="110"/>
      <c r="D956" s="110"/>
      <c r="E956" s="110"/>
      <c r="F956" s="110"/>
      <c r="G956" s="111"/>
      <c r="H956" s="109"/>
      <c r="I956" s="110"/>
      <c r="J956" s="110"/>
      <c r="K956" s="110"/>
      <c r="L956" s="110"/>
      <c r="M956" s="110"/>
      <c r="N956" s="111"/>
      <c r="O956" s="109" t="s">
        <v>675</v>
      </c>
      <c r="P956" s="110"/>
      <c r="Q956" s="110"/>
      <c r="R956" s="110"/>
      <c r="S956" s="110"/>
      <c r="T956" s="111"/>
    </row>
    <row r="957" spans="1:20" ht="24" customHeight="1" x14ac:dyDescent="0.2">
      <c r="A957" s="520"/>
      <c r="B957" s="112"/>
      <c r="C957" s="113"/>
      <c r="D957" s="113"/>
      <c r="E957" s="113"/>
      <c r="F957" s="113"/>
      <c r="G957" s="114"/>
      <c r="H957" s="112"/>
      <c r="I957" s="113"/>
      <c r="J957" s="113"/>
      <c r="K957" s="113"/>
      <c r="L957" s="113"/>
      <c r="M957" s="113"/>
      <c r="N957" s="114"/>
      <c r="O957" s="112"/>
      <c r="P957" s="113"/>
      <c r="Q957" s="113"/>
      <c r="R957" s="113"/>
      <c r="S957" s="113"/>
      <c r="T957" s="114"/>
    </row>
    <row r="958" spans="1:20" ht="26.25" customHeight="1" x14ac:dyDescent="0.2">
      <c r="A958" s="521"/>
      <c r="B958" s="115"/>
      <c r="C958" s="116"/>
      <c r="D958" s="116"/>
      <c r="E958" s="116"/>
      <c r="F958" s="116"/>
      <c r="G958" s="117"/>
      <c r="H958" s="115"/>
      <c r="I958" s="116"/>
      <c r="J958" s="116"/>
      <c r="K958" s="116"/>
      <c r="L958" s="116"/>
      <c r="M958" s="116"/>
      <c r="N958" s="117"/>
      <c r="O958" s="115"/>
      <c r="P958" s="116"/>
      <c r="Q958" s="116"/>
      <c r="R958" s="116"/>
      <c r="S958" s="116"/>
      <c r="T958" s="117"/>
    </row>
    <row r="959" spans="1:20" ht="34.5" customHeight="1" x14ac:dyDescent="0.2">
      <c r="A959" s="519" t="s">
        <v>356</v>
      </c>
      <c r="B959" s="121"/>
      <c r="C959" s="121"/>
      <c r="D959" s="121"/>
      <c r="E959" s="121"/>
      <c r="F959" s="121"/>
      <c r="G959" s="121"/>
      <c r="H959" s="121"/>
      <c r="I959" s="121"/>
      <c r="J959" s="121"/>
      <c r="K959" s="121"/>
      <c r="L959" s="121"/>
      <c r="M959" s="121"/>
      <c r="N959" s="121"/>
      <c r="O959" s="121" t="s">
        <v>676</v>
      </c>
      <c r="P959" s="121"/>
      <c r="Q959" s="121"/>
      <c r="R959" s="121"/>
      <c r="S959" s="121"/>
      <c r="T959" s="121"/>
    </row>
    <row r="960" spans="1:20" ht="18" customHeight="1" x14ac:dyDescent="0.2">
      <c r="A960" s="520"/>
      <c r="B960" s="121"/>
      <c r="C960" s="121"/>
      <c r="D960" s="121"/>
      <c r="E960" s="121"/>
      <c r="F960" s="121"/>
      <c r="G960" s="121"/>
      <c r="H960" s="121"/>
      <c r="I960" s="121"/>
      <c r="J960" s="121"/>
      <c r="K960" s="121"/>
      <c r="L960" s="121"/>
      <c r="M960" s="121"/>
      <c r="N960" s="121"/>
      <c r="O960" s="121"/>
      <c r="P960" s="121"/>
      <c r="Q960" s="121"/>
      <c r="R960" s="121"/>
      <c r="S960" s="121"/>
      <c r="T960" s="121"/>
    </row>
    <row r="961" spans="1:25" ht="34.5" customHeight="1" x14ac:dyDescent="0.2">
      <c r="A961" s="521"/>
      <c r="B961" s="121"/>
      <c r="C961" s="121"/>
      <c r="D961" s="121"/>
      <c r="E961" s="121"/>
      <c r="F961" s="121"/>
      <c r="G961" s="121"/>
      <c r="H961" s="121"/>
      <c r="I961" s="121"/>
      <c r="J961" s="121"/>
      <c r="K961" s="121"/>
      <c r="L961" s="121"/>
      <c r="M961" s="121"/>
      <c r="N961" s="121"/>
      <c r="O961" s="121"/>
      <c r="P961" s="121"/>
      <c r="Q961" s="121"/>
      <c r="R961" s="121"/>
      <c r="S961" s="121"/>
      <c r="T961" s="121"/>
    </row>
    <row r="962" spans="1:25" ht="34.5" customHeight="1" x14ac:dyDescent="0.2">
      <c r="A962" s="519" t="s">
        <v>356</v>
      </c>
      <c r="B962" s="121"/>
      <c r="C962" s="121"/>
      <c r="D962" s="121"/>
      <c r="E962" s="121"/>
      <c r="F962" s="121"/>
      <c r="G962" s="121"/>
      <c r="H962" s="121"/>
      <c r="I962" s="121"/>
      <c r="J962" s="121"/>
      <c r="K962" s="121"/>
      <c r="L962" s="121"/>
      <c r="M962" s="121"/>
      <c r="N962" s="121"/>
      <c r="O962" s="121" t="s">
        <v>677</v>
      </c>
      <c r="P962" s="121"/>
      <c r="Q962" s="121"/>
      <c r="R962" s="121"/>
      <c r="S962" s="121"/>
      <c r="T962" s="121"/>
    </row>
    <row r="963" spans="1:25" ht="22.5" customHeight="1" x14ac:dyDescent="0.2">
      <c r="A963" s="520"/>
      <c r="B963" s="121"/>
      <c r="C963" s="121"/>
      <c r="D963" s="121"/>
      <c r="E963" s="121"/>
      <c r="F963" s="121"/>
      <c r="G963" s="121"/>
      <c r="H963" s="121"/>
      <c r="I963" s="121"/>
      <c r="J963" s="121"/>
      <c r="K963" s="121"/>
      <c r="L963" s="121"/>
      <c r="M963" s="121"/>
      <c r="N963" s="121"/>
      <c r="O963" s="121"/>
      <c r="P963" s="121"/>
      <c r="Q963" s="121"/>
      <c r="R963" s="121"/>
      <c r="S963" s="121"/>
      <c r="T963" s="121"/>
    </row>
    <row r="964" spans="1:25" ht="32.25" customHeight="1" x14ac:dyDescent="0.2">
      <c r="A964" s="521"/>
      <c r="B964" s="121"/>
      <c r="C964" s="121"/>
      <c r="D964" s="121"/>
      <c r="E964" s="121"/>
      <c r="F964" s="121"/>
      <c r="G964" s="121"/>
      <c r="H964" s="121"/>
      <c r="I964" s="121"/>
      <c r="J964" s="121"/>
      <c r="K964" s="121"/>
      <c r="L964" s="121"/>
      <c r="M964" s="121"/>
      <c r="N964" s="121"/>
      <c r="O964" s="121"/>
      <c r="P964" s="121"/>
      <c r="Q964" s="121"/>
      <c r="R964" s="121"/>
      <c r="S964" s="121"/>
      <c r="T964" s="121"/>
    </row>
    <row r="965" spans="1:25" ht="34.5" customHeight="1" x14ac:dyDescent="0.2">
      <c r="A965" s="519" t="s">
        <v>356</v>
      </c>
      <c r="B965" s="121"/>
      <c r="C965" s="121"/>
      <c r="D965" s="121"/>
      <c r="E965" s="121"/>
      <c r="F965" s="121"/>
      <c r="G965" s="121"/>
      <c r="H965" s="121"/>
      <c r="I965" s="121"/>
      <c r="J965" s="121"/>
      <c r="K965" s="121"/>
      <c r="L965" s="121"/>
      <c r="M965" s="121"/>
      <c r="N965" s="121"/>
      <c r="O965" s="121" t="s">
        <v>678</v>
      </c>
      <c r="P965" s="121"/>
      <c r="Q965" s="121"/>
      <c r="R965" s="121"/>
      <c r="S965" s="121"/>
      <c r="T965" s="121"/>
    </row>
    <row r="966" spans="1:25" ht="19.5" customHeight="1" x14ac:dyDescent="0.2">
      <c r="A966" s="520"/>
      <c r="B966" s="121"/>
      <c r="C966" s="121"/>
      <c r="D966" s="121"/>
      <c r="E966" s="121"/>
      <c r="F966" s="121"/>
      <c r="G966" s="121"/>
      <c r="H966" s="121"/>
      <c r="I966" s="121"/>
      <c r="J966" s="121"/>
      <c r="K966" s="121"/>
      <c r="L966" s="121"/>
      <c r="M966" s="121"/>
      <c r="N966" s="121"/>
      <c r="O966" s="121"/>
      <c r="P966" s="121"/>
      <c r="Q966" s="121"/>
      <c r="R966" s="121"/>
      <c r="S966" s="121"/>
      <c r="T966" s="121"/>
    </row>
    <row r="967" spans="1:25" x14ac:dyDescent="0.2">
      <c r="A967" s="521"/>
      <c r="B967" s="121"/>
      <c r="C967" s="121"/>
      <c r="D967" s="121"/>
      <c r="E967" s="121"/>
      <c r="F967" s="121"/>
      <c r="G967" s="121"/>
      <c r="H967" s="121"/>
      <c r="I967" s="121"/>
      <c r="J967" s="121"/>
      <c r="K967" s="121"/>
      <c r="L967" s="121"/>
      <c r="M967" s="121"/>
      <c r="N967" s="121"/>
      <c r="O967" s="121"/>
      <c r="P967" s="121"/>
      <c r="Q967" s="121"/>
      <c r="R967" s="121"/>
      <c r="S967" s="121"/>
      <c r="T967" s="121"/>
    </row>
    <row r="968" spans="1:25" ht="18.75" customHeight="1" x14ac:dyDescent="0.2">
      <c r="A968" s="519" t="s">
        <v>356</v>
      </c>
      <c r="B968" s="121"/>
      <c r="C968" s="121"/>
      <c r="D968" s="121"/>
      <c r="E968" s="121"/>
      <c r="F968" s="121"/>
      <c r="G968" s="121"/>
      <c r="H968" s="121"/>
      <c r="I968" s="121"/>
      <c r="J968" s="121"/>
      <c r="K968" s="121"/>
      <c r="L968" s="121"/>
      <c r="M968" s="121"/>
      <c r="N968" s="121"/>
      <c r="O968" s="121" t="s">
        <v>679</v>
      </c>
      <c r="P968" s="121"/>
      <c r="Q968" s="121"/>
      <c r="R968" s="121"/>
      <c r="S968" s="121"/>
      <c r="T968" s="121"/>
    </row>
    <row r="969" spans="1:25" ht="18.75" customHeight="1" x14ac:dyDescent="0.2">
      <c r="A969" s="520"/>
      <c r="B969" s="121"/>
      <c r="C969" s="121"/>
      <c r="D969" s="121"/>
      <c r="E969" s="121"/>
      <c r="F969" s="121"/>
      <c r="G969" s="121"/>
      <c r="H969" s="121"/>
      <c r="I969" s="121"/>
      <c r="J969" s="121"/>
      <c r="K969" s="121"/>
      <c r="L969" s="121"/>
      <c r="M969" s="121"/>
      <c r="N969" s="121"/>
      <c r="O969" s="121"/>
      <c r="P969" s="121"/>
      <c r="Q969" s="121"/>
      <c r="R969" s="121"/>
      <c r="S969" s="121"/>
      <c r="T969" s="121"/>
    </row>
    <row r="970" spans="1:25" ht="26.25" customHeight="1" x14ac:dyDescent="0.2">
      <c r="A970" s="521"/>
      <c r="B970" s="121"/>
      <c r="C970" s="121"/>
      <c r="D970" s="121"/>
      <c r="E970" s="121"/>
      <c r="F970" s="121"/>
      <c r="G970" s="121"/>
      <c r="H970" s="121"/>
      <c r="I970" s="121"/>
      <c r="J970" s="121"/>
      <c r="K970" s="121"/>
      <c r="L970" s="121"/>
      <c r="M970" s="121"/>
      <c r="N970" s="121"/>
      <c r="O970" s="121"/>
      <c r="P970" s="121"/>
      <c r="Q970" s="121"/>
      <c r="R970" s="121"/>
      <c r="S970" s="121"/>
      <c r="T970" s="121"/>
    </row>
    <row r="971" spans="1:25" ht="18.75" customHeight="1" x14ac:dyDescent="0.2">
      <c r="A971" s="519" t="s">
        <v>356</v>
      </c>
      <c r="B971" s="121"/>
      <c r="C971" s="121"/>
      <c r="D971" s="121"/>
      <c r="E971" s="121"/>
      <c r="F971" s="121"/>
      <c r="G971" s="121"/>
      <c r="H971" s="121"/>
      <c r="I971" s="121"/>
      <c r="J971" s="121"/>
      <c r="K971" s="121"/>
      <c r="L971" s="121"/>
      <c r="M971" s="121"/>
      <c r="N971" s="121"/>
      <c r="O971" s="121" t="s">
        <v>501</v>
      </c>
      <c r="P971" s="121"/>
      <c r="Q971" s="121"/>
      <c r="R971" s="121"/>
      <c r="S971" s="121"/>
      <c r="T971" s="121"/>
    </row>
    <row r="972" spans="1:25" ht="33.75" customHeight="1" x14ac:dyDescent="0.2">
      <c r="A972" s="520"/>
      <c r="B972" s="121"/>
      <c r="C972" s="121"/>
      <c r="D972" s="121"/>
      <c r="E972" s="121"/>
      <c r="F972" s="121"/>
      <c r="G972" s="121"/>
      <c r="H972" s="121"/>
      <c r="I972" s="121"/>
      <c r="J972" s="121"/>
      <c r="K972" s="121"/>
      <c r="L972" s="121"/>
      <c r="M972" s="121"/>
      <c r="N972" s="121"/>
      <c r="O972" s="121"/>
      <c r="P972" s="121"/>
      <c r="Q972" s="121"/>
      <c r="R972" s="121"/>
      <c r="S972" s="121"/>
      <c r="T972" s="121"/>
    </row>
    <row r="973" spans="1:25" ht="18.75" customHeight="1" x14ac:dyDescent="0.2">
      <c r="A973" s="521"/>
      <c r="B973" s="121"/>
      <c r="C973" s="121"/>
      <c r="D973" s="121"/>
      <c r="E973" s="121"/>
      <c r="F973" s="121"/>
      <c r="G973" s="121"/>
      <c r="H973" s="121"/>
      <c r="I973" s="121"/>
      <c r="J973" s="121"/>
      <c r="K973" s="121"/>
      <c r="L973" s="121"/>
      <c r="M973" s="121"/>
      <c r="N973" s="121"/>
      <c r="O973" s="121"/>
      <c r="P973" s="121"/>
      <c r="Q973" s="121"/>
      <c r="R973" s="121"/>
      <c r="S973" s="121"/>
      <c r="T973" s="121"/>
    </row>
    <row r="974" spans="1:25" x14ac:dyDescent="0.2">
      <c r="A974" s="455" t="s">
        <v>193</v>
      </c>
      <c r="B974" s="456"/>
      <c r="C974" s="456"/>
      <c r="D974" s="456"/>
      <c r="E974" s="456"/>
      <c r="F974" s="456"/>
      <c r="G974" s="456"/>
      <c r="H974" s="456"/>
      <c r="I974" s="456"/>
      <c r="J974" s="456"/>
      <c r="K974" s="456"/>
      <c r="L974" s="456"/>
      <c r="M974" s="456"/>
      <c r="N974" s="456"/>
      <c r="O974" s="456"/>
      <c r="P974" s="456"/>
      <c r="Q974" s="456"/>
      <c r="R974" s="456"/>
      <c r="S974" s="456"/>
      <c r="T974" s="457"/>
      <c r="U974" s="122" t="s">
        <v>158</v>
      </c>
      <c r="V974" s="123"/>
      <c r="W974" s="123"/>
      <c r="X974" s="123"/>
      <c r="Y974" s="123"/>
    </row>
    <row r="975" spans="1:25" x14ac:dyDescent="0.2">
      <c r="A975" s="458"/>
      <c r="B975" s="459"/>
      <c r="C975" s="459"/>
      <c r="D975" s="459"/>
      <c r="E975" s="459"/>
      <c r="F975" s="459"/>
      <c r="G975" s="459"/>
      <c r="H975" s="459"/>
      <c r="I975" s="459"/>
      <c r="J975" s="459"/>
      <c r="K975" s="459"/>
      <c r="L975" s="459"/>
      <c r="M975" s="459"/>
      <c r="N975" s="459"/>
      <c r="O975" s="459"/>
      <c r="P975" s="459"/>
      <c r="Q975" s="459"/>
      <c r="R975" s="459"/>
      <c r="S975" s="459"/>
      <c r="T975" s="460"/>
      <c r="U975" s="94" t="s">
        <v>159</v>
      </c>
      <c r="V975" s="95"/>
      <c r="W975" s="95"/>
      <c r="X975" s="95"/>
      <c r="Y975" s="95"/>
    </row>
    <row r="976" spans="1:25" ht="20.25" customHeight="1" x14ac:dyDescent="0.2">
      <c r="A976" s="118" t="s">
        <v>342</v>
      </c>
      <c r="B976" s="120"/>
      <c r="C976" s="120"/>
      <c r="D976" s="120"/>
      <c r="E976" s="120"/>
      <c r="F976" s="120"/>
      <c r="G976" s="120"/>
      <c r="H976" s="120" t="s">
        <v>375</v>
      </c>
      <c r="I976" s="120"/>
      <c r="J976" s="120"/>
      <c r="K976" s="120"/>
      <c r="L976" s="120"/>
      <c r="M976" s="120"/>
      <c r="N976" s="120"/>
      <c r="O976" s="120"/>
      <c r="P976" s="120"/>
      <c r="Q976" s="120"/>
      <c r="R976" s="120"/>
      <c r="S976" s="120"/>
      <c r="T976" s="120"/>
      <c r="U976" s="94"/>
      <c r="V976" s="95"/>
      <c r="W976" s="95"/>
      <c r="X976" s="95"/>
      <c r="Y976" s="95"/>
    </row>
    <row r="977" spans="1:25" ht="20.25" customHeight="1" x14ac:dyDescent="0.2">
      <c r="A977" s="119"/>
      <c r="B977" s="120"/>
      <c r="C977" s="120"/>
      <c r="D977" s="120"/>
      <c r="E977" s="120"/>
      <c r="F977" s="120"/>
      <c r="G977" s="120"/>
      <c r="H977" s="120"/>
      <c r="I977" s="120"/>
      <c r="J977" s="120"/>
      <c r="K977" s="120"/>
      <c r="L977" s="120"/>
      <c r="M977" s="120"/>
      <c r="N977" s="120"/>
      <c r="O977" s="120"/>
      <c r="P977" s="120"/>
      <c r="Q977" s="120"/>
      <c r="R977" s="120"/>
      <c r="S977" s="120"/>
      <c r="T977" s="120"/>
      <c r="U977" s="94"/>
      <c r="V977" s="95"/>
      <c r="W977" s="95"/>
      <c r="X977" s="95"/>
      <c r="Y977" s="95"/>
    </row>
    <row r="978" spans="1:25" ht="29.25" customHeight="1" x14ac:dyDescent="0.2">
      <c r="A978" s="119"/>
      <c r="B978" s="120"/>
      <c r="C978" s="120"/>
      <c r="D978" s="120"/>
      <c r="E978" s="120"/>
      <c r="F978" s="120"/>
      <c r="G978" s="120"/>
      <c r="H978" s="120"/>
      <c r="I978" s="120"/>
      <c r="J978" s="120"/>
      <c r="K978" s="120"/>
      <c r="L978" s="120"/>
      <c r="M978" s="120"/>
      <c r="N978" s="120"/>
      <c r="O978" s="120"/>
      <c r="P978" s="120"/>
      <c r="Q978" s="120"/>
      <c r="R978" s="120"/>
      <c r="S978" s="120"/>
      <c r="T978" s="120"/>
      <c r="U978" s="94"/>
      <c r="V978" s="95"/>
      <c r="W978" s="95"/>
      <c r="X978" s="95"/>
      <c r="Y978" s="95"/>
    </row>
    <row r="979" spans="1:25" ht="20.25" customHeight="1" x14ac:dyDescent="0.2">
      <c r="A979" s="531" t="s">
        <v>353</v>
      </c>
      <c r="B979" s="121" t="s">
        <v>658</v>
      </c>
      <c r="C979" s="121"/>
      <c r="D979" s="121"/>
      <c r="E979" s="121"/>
      <c r="F979" s="121"/>
      <c r="G979" s="121"/>
      <c r="H979" s="121"/>
      <c r="I979" s="121"/>
      <c r="J979" s="121"/>
      <c r="K979" s="121"/>
      <c r="L979" s="121"/>
      <c r="M979" s="121"/>
      <c r="N979" s="121"/>
      <c r="O979" s="121"/>
      <c r="P979" s="121"/>
      <c r="Q979" s="121"/>
      <c r="R979" s="121"/>
      <c r="S979" s="121"/>
      <c r="T979" s="121"/>
    </row>
    <row r="980" spans="1:25" ht="28.5" customHeight="1" x14ac:dyDescent="0.2">
      <c r="A980" s="506"/>
      <c r="B980" s="121"/>
      <c r="C980" s="121"/>
      <c r="D980" s="121"/>
      <c r="E980" s="121"/>
      <c r="F980" s="121"/>
      <c r="G980" s="121"/>
      <c r="H980" s="121"/>
      <c r="I980" s="121"/>
      <c r="J980" s="121"/>
      <c r="K980" s="121"/>
      <c r="L980" s="121"/>
      <c r="M980" s="121"/>
      <c r="N980" s="121"/>
      <c r="O980" s="121"/>
      <c r="P980" s="121"/>
      <c r="Q980" s="121"/>
      <c r="R980" s="121"/>
      <c r="S980" s="121"/>
      <c r="T980" s="121"/>
    </row>
    <row r="981" spans="1:25" ht="20.25" customHeight="1" x14ac:dyDescent="0.2">
      <c r="A981" s="506"/>
      <c r="B981" s="121"/>
      <c r="C981" s="121"/>
      <c r="D981" s="121"/>
      <c r="E981" s="121"/>
      <c r="F981" s="121"/>
      <c r="G981" s="121"/>
      <c r="H981" s="121"/>
      <c r="I981" s="121"/>
      <c r="J981" s="121"/>
      <c r="K981" s="121"/>
      <c r="L981" s="121"/>
      <c r="M981" s="121"/>
      <c r="N981" s="121"/>
      <c r="O981" s="121"/>
      <c r="P981" s="121"/>
      <c r="Q981" s="121"/>
      <c r="R981" s="121"/>
      <c r="S981" s="121"/>
      <c r="T981" s="121"/>
    </row>
    <row r="982" spans="1:25" ht="20.25" customHeight="1" x14ac:dyDescent="0.2">
      <c r="A982" s="531" t="s">
        <v>353</v>
      </c>
      <c r="B982" s="121" t="s">
        <v>661</v>
      </c>
      <c r="C982" s="121"/>
      <c r="D982" s="121"/>
      <c r="E982" s="121"/>
      <c r="F982" s="121"/>
      <c r="G982" s="121"/>
      <c r="H982" s="121" t="s">
        <v>662</v>
      </c>
      <c r="I982" s="121"/>
      <c r="J982" s="121"/>
      <c r="K982" s="121"/>
      <c r="L982" s="121"/>
      <c r="M982" s="121"/>
      <c r="N982" s="121"/>
      <c r="O982" s="121"/>
      <c r="P982" s="121"/>
      <c r="Q982" s="121"/>
      <c r="R982" s="121"/>
      <c r="S982" s="121"/>
      <c r="T982" s="121"/>
    </row>
    <row r="983" spans="1:25" ht="20.25" customHeight="1" x14ac:dyDescent="0.2">
      <c r="A983" s="506"/>
      <c r="B983" s="121"/>
      <c r="C983" s="121"/>
      <c r="D983" s="121"/>
      <c r="E983" s="121"/>
      <c r="F983" s="121"/>
      <c r="G983" s="121"/>
      <c r="H983" s="121"/>
      <c r="I983" s="121"/>
      <c r="J983" s="121"/>
      <c r="K983" s="121"/>
      <c r="L983" s="121"/>
      <c r="M983" s="121"/>
      <c r="N983" s="121"/>
      <c r="O983" s="121"/>
      <c r="P983" s="121"/>
      <c r="Q983" s="121"/>
      <c r="R983" s="121"/>
      <c r="S983" s="121"/>
      <c r="T983" s="121"/>
    </row>
    <row r="984" spans="1:25" ht="20.25" customHeight="1" x14ac:dyDescent="0.2">
      <c r="A984" s="506"/>
      <c r="B984" s="121"/>
      <c r="C984" s="121"/>
      <c r="D984" s="121"/>
      <c r="E984" s="121"/>
      <c r="F984" s="121"/>
      <c r="G984" s="121"/>
      <c r="H984" s="121"/>
      <c r="I984" s="121"/>
      <c r="J984" s="121"/>
      <c r="K984" s="121"/>
      <c r="L984" s="121"/>
      <c r="M984" s="121"/>
      <c r="N984" s="121"/>
      <c r="O984" s="121"/>
      <c r="P984" s="121"/>
      <c r="Q984" s="121"/>
      <c r="R984" s="121"/>
      <c r="S984" s="121"/>
      <c r="T984" s="121"/>
    </row>
    <row r="985" spans="1:25" ht="20.25" customHeight="1" x14ac:dyDescent="0.2">
      <c r="A985" s="531" t="s">
        <v>353</v>
      </c>
      <c r="B985" s="121" t="s">
        <v>664</v>
      </c>
      <c r="C985" s="121"/>
      <c r="D985" s="121"/>
      <c r="E985" s="121"/>
      <c r="F985" s="121"/>
      <c r="G985" s="121"/>
      <c r="H985" s="121"/>
      <c r="I985" s="121"/>
      <c r="J985" s="121"/>
      <c r="K985" s="121"/>
      <c r="L985" s="121"/>
      <c r="M985" s="121"/>
      <c r="N985" s="121"/>
      <c r="O985" s="121" t="s">
        <v>666</v>
      </c>
      <c r="P985" s="121"/>
      <c r="Q985" s="121"/>
      <c r="R985" s="121"/>
      <c r="S985" s="121"/>
      <c r="T985" s="121"/>
    </row>
    <row r="986" spans="1:25" ht="40.5" customHeight="1" x14ac:dyDescent="0.2">
      <c r="A986" s="506"/>
      <c r="B986" s="121"/>
      <c r="C986" s="121"/>
      <c r="D986" s="121"/>
      <c r="E986" s="121"/>
      <c r="F986" s="121"/>
      <c r="G986" s="121"/>
      <c r="H986" s="121"/>
      <c r="I986" s="121"/>
      <c r="J986" s="121"/>
      <c r="K986" s="121"/>
      <c r="L986" s="121"/>
      <c r="M986" s="121"/>
      <c r="N986" s="121"/>
      <c r="O986" s="121"/>
      <c r="P986" s="121"/>
      <c r="Q986" s="121"/>
      <c r="R986" s="121"/>
      <c r="S986" s="121"/>
      <c r="T986" s="121"/>
    </row>
    <row r="987" spans="1:25" x14ac:dyDescent="0.2">
      <c r="A987" s="506"/>
      <c r="B987" s="121"/>
      <c r="C987" s="121"/>
      <c r="D987" s="121"/>
      <c r="E987" s="121"/>
      <c r="F987" s="121"/>
      <c r="G987" s="121"/>
      <c r="H987" s="121"/>
      <c r="I987" s="121"/>
      <c r="J987" s="121"/>
      <c r="K987" s="121"/>
      <c r="L987" s="121"/>
      <c r="M987" s="121"/>
      <c r="N987" s="121"/>
      <c r="O987" s="121"/>
      <c r="P987" s="121"/>
      <c r="Q987" s="121"/>
      <c r="R987" s="121"/>
      <c r="S987" s="121"/>
      <c r="T987" s="121"/>
    </row>
    <row r="988" spans="1:25" x14ac:dyDescent="0.2">
      <c r="A988" s="531" t="s">
        <v>354</v>
      </c>
      <c r="B988" s="121" t="s">
        <v>671</v>
      </c>
      <c r="C988" s="121"/>
      <c r="D988" s="121"/>
      <c r="E988" s="121"/>
      <c r="F988" s="121"/>
      <c r="G988" s="121"/>
      <c r="H988" s="121"/>
      <c r="I988" s="121"/>
      <c r="J988" s="121"/>
      <c r="K988" s="121"/>
      <c r="L988" s="121"/>
      <c r="M988" s="121"/>
      <c r="N988" s="121"/>
      <c r="O988" s="121"/>
      <c r="P988" s="121"/>
      <c r="Q988" s="121"/>
      <c r="R988" s="121"/>
      <c r="S988" s="121"/>
      <c r="T988" s="121"/>
    </row>
    <row r="989" spans="1:25" x14ac:dyDescent="0.2">
      <c r="A989" s="506"/>
      <c r="B989" s="121"/>
      <c r="C989" s="121"/>
      <c r="D989" s="121"/>
      <c r="E989" s="121"/>
      <c r="F989" s="121"/>
      <c r="G989" s="121"/>
      <c r="H989" s="121"/>
      <c r="I989" s="121"/>
      <c r="J989" s="121"/>
      <c r="K989" s="121"/>
      <c r="L989" s="121"/>
      <c r="M989" s="121"/>
      <c r="N989" s="121"/>
      <c r="O989" s="121"/>
      <c r="P989" s="121"/>
      <c r="Q989" s="121"/>
      <c r="R989" s="121"/>
      <c r="S989" s="121"/>
      <c r="T989" s="121"/>
    </row>
    <row r="990" spans="1:25" ht="41.25" customHeight="1" x14ac:dyDescent="0.2">
      <c r="A990" s="506"/>
      <c r="B990" s="121"/>
      <c r="C990" s="121"/>
      <c r="D990" s="121"/>
      <c r="E990" s="121"/>
      <c r="F990" s="121"/>
      <c r="G990" s="121"/>
      <c r="H990" s="121"/>
      <c r="I990" s="121"/>
      <c r="J990" s="121"/>
      <c r="K990" s="121"/>
      <c r="L990" s="121"/>
      <c r="M990" s="121"/>
      <c r="N990" s="121"/>
      <c r="O990" s="121"/>
      <c r="P990" s="121"/>
      <c r="Q990" s="121"/>
      <c r="R990" s="121"/>
      <c r="S990" s="121"/>
      <c r="T990" s="121"/>
    </row>
    <row r="991" spans="1:25" ht="45.75" customHeight="1" x14ac:dyDescent="0.2">
      <c r="A991" s="531" t="s">
        <v>354</v>
      </c>
      <c r="B991" s="121" t="s">
        <v>672</v>
      </c>
      <c r="C991" s="121"/>
      <c r="D991" s="121"/>
      <c r="E991" s="121"/>
      <c r="F991" s="121"/>
      <c r="G991" s="121"/>
      <c r="H991" s="121"/>
      <c r="I991" s="121"/>
      <c r="J991" s="121"/>
      <c r="K991" s="121"/>
      <c r="L991" s="121"/>
      <c r="M991" s="121"/>
      <c r="N991" s="121"/>
      <c r="O991" s="121"/>
      <c r="P991" s="121"/>
      <c r="Q991" s="121"/>
      <c r="R991" s="121"/>
      <c r="S991" s="121"/>
      <c r="T991" s="121"/>
    </row>
    <row r="992" spans="1:25" x14ac:dyDescent="0.2">
      <c r="A992" s="506"/>
      <c r="B992" s="121"/>
      <c r="C992" s="121"/>
      <c r="D992" s="121"/>
      <c r="E992" s="121"/>
      <c r="F992" s="121"/>
      <c r="G992" s="121"/>
      <c r="H992" s="121"/>
      <c r="I992" s="121"/>
      <c r="J992" s="121"/>
      <c r="K992" s="121"/>
      <c r="L992" s="121"/>
      <c r="M992" s="121"/>
      <c r="N992" s="121"/>
      <c r="O992" s="121"/>
      <c r="P992" s="121"/>
      <c r="Q992" s="121"/>
      <c r="R992" s="121"/>
      <c r="S992" s="121"/>
      <c r="T992" s="121"/>
    </row>
    <row r="993" spans="1:25" x14ac:dyDescent="0.2">
      <c r="A993" s="506"/>
      <c r="B993" s="121"/>
      <c r="C993" s="121"/>
      <c r="D993" s="121"/>
      <c r="E993" s="121"/>
      <c r="F993" s="121"/>
      <c r="G993" s="121"/>
      <c r="H993" s="121"/>
      <c r="I993" s="121"/>
      <c r="J993" s="121"/>
      <c r="K993" s="121"/>
      <c r="L993" s="121"/>
      <c r="M993" s="121"/>
      <c r="N993" s="121"/>
      <c r="O993" s="121"/>
      <c r="P993" s="121"/>
      <c r="Q993" s="121"/>
      <c r="R993" s="121"/>
      <c r="S993" s="121"/>
      <c r="T993" s="121"/>
    </row>
    <row r="994" spans="1:25" ht="36" customHeight="1" x14ac:dyDescent="0.2">
      <c r="A994" s="531" t="s">
        <v>354</v>
      </c>
      <c r="B994" s="121" t="s">
        <v>673</v>
      </c>
      <c r="C994" s="121"/>
      <c r="D994" s="121"/>
      <c r="E994" s="121"/>
      <c r="F994" s="121"/>
      <c r="G994" s="121"/>
      <c r="H994" s="121"/>
      <c r="I994" s="121"/>
      <c r="J994" s="121"/>
      <c r="K994" s="121"/>
      <c r="L994" s="121"/>
      <c r="M994" s="121"/>
      <c r="N994" s="121"/>
      <c r="O994" s="121"/>
      <c r="P994" s="121"/>
      <c r="Q994" s="121"/>
      <c r="R994" s="121"/>
      <c r="S994" s="121"/>
      <c r="T994" s="121"/>
    </row>
    <row r="995" spans="1:25" x14ac:dyDescent="0.2">
      <c r="A995" s="506"/>
      <c r="B995" s="121"/>
      <c r="C995" s="121"/>
      <c r="D995" s="121"/>
      <c r="E995" s="121"/>
      <c r="F995" s="121"/>
      <c r="G995" s="121"/>
      <c r="H995" s="121"/>
      <c r="I995" s="121"/>
      <c r="J995" s="121"/>
      <c r="K995" s="121"/>
      <c r="L995" s="121"/>
      <c r="M995" s="121"/>
      <c r="N995" s="121"/>
      <c r="O995" s="121"/>
      <c r="P995" s="121"/>
      <c r="Q995" s="121"/>
      <c r="R995" s="121"/>
      <c r="S995" s="121"/>
      <c r="T995" s="121"/>
    </row>
    <row r="996" spans="1:25" x14ac:dyDescent="0.2">
      <c r="A996" s="506"/>
      <c r="B996" s="121"/>
      <c r="C996" s="121"/>
      <c r="D996" s="121"/>
      <c r="E996" s="121"/>
      <c r="F996" s="121"/>
      <c r="G996" s="121"/>
      <c r="H996" s="121"/>
      <c r="I996" s="121"/>
      <c r="J996" s="121"/>
      <c r="K996" s="121"/>
      <c r="L996" s="121"/>
      <c r="M996" s="121"/>
      <c r="N996" s="121"/>
      <c r="O996" s="121"/>
      <c r="P996" s="121"/>
      <c r="Q996" s="121"/>
      <c r="R996" s="121"/>
      <c r="S996" s="121"/>
      <c r="T996" s="121"/>
    </row>
    <row r="997" spans="1:25" x14ac:dyDescent="0.2">
      <c r="A997" s="256" t="s">
        <v>173</v>
      </c>
      <c r="B997" s="256"/>
      <c r="C997" s="256"/>
      <c r="D997" s="256"/>
      <c r="E997" s="256"/>
      <c r="F997" s="256"/>
      <c r="G997" s="256"/>
      <c r="H997" s="256"/>
      <c r="I997" s="256"/>
      <c r="J997" s="256"/>
      <c r="K997" s="256"/>
      <c r="L997" s="256"/>
      <c r="M997" s="256"/>
      <c r="N997" s="256"/>
      <c r="O997" s="256"/>
      <c r="P997" s="256"/>
      <c r="Q997" s="256"/>
      <c r="R997" s="256"/>
      <c r="S997" s="256"/>
      <c r="T997" s="256"/>
    </row>
    <row r="998" spans="1:25" x14ac:dyDescent="0.2">
      <c r="A998" s="256"/>
      <c r="B998" s="256"/>
      <c r="C998" s="256"/>
      <c r="D998" s="256"/>
      <c r="E998" s="256"/>
      <c r="F998" s="256"/>
      <c r="G998" s="256"/>
      <c r="H998" s="256"/>
      <c r="I998" s="256"/>
      <c r="J998" s="256"/>
      <c r="K998" s="256"/>
      <c r="L998" s="256"/>
      <c r="M998" s="256"/>
      <c r="N998" s="256"/>
      <c r="O998" s="256"/>
      <c r="P998" s="256"/>
      <c r="Q998" s="256"/>
      <c r="R998" s="256"/>
      <c r="S998" s="256"/>
      <c r="T998" s="256"/>
    </row>
    <row r="999" spans="1:25" x14ac:dyDescent="0.2">
      <c r="A999" s="317" t="s">
        <v>168</v>
      </c>
      <c r="B999" s="318"/>
      <c r="C999" s="318"/>
      <c r="D999" s="318"/>
      <c r="E999" s="318"/>
      <c r="F999" s="318"/>
      <c r="G999" s="318"/>
      <c r="H999" s="318"/>
      <c r="I999" s="318"/>
      <c r="J999" s="318"/>
      <c r="K999" s="318"/>
      <c r="L999" s="318"/>
      <c r="M999" s="318"/>
      <c r="N999" s="318"/>
      <c r="O999" s="318"/>
      <c r="P999" s="318"/>
      <c r="Q999" s="318"/>
      <c r="R999" s="318"/>
      <c r="S999" s="318"/>
      <c r="T999" s="319"/>
    </row>
    <row r="1000" spans="1:25" x14ac:dyDescent="0.2">
      <c r="A1000" s="322"/>
      <c r="B1000" s="159"/>
      <c r="C1000" s="159"/>
      <c r="D1000" s="159"/>
      <c r="E1000" s="159"/>
      <c r="F1000" s="159"/>
      <c r="G1000" s="159"/>
      <c r="H1000" s="159"/>
      <c r="I1000" s="159"/>
      <c r="J1000" s="159"/>
      <c r="K1000" s="159"/>
      <c r="L1000" s="159"/>
      <c r="M1000" s="159"/>
      <c r="N1000" s="159"/>
      <c r="O1000" s="159"/>
      <c r="P1000" s="159"/>
      <c r="Q1000" s="159"/>
      <c r="R1000" s="159"/>
      <c r="S1000" s="159"/>
      <c r="T1000" s="323"/>
    </row>
    <row r="1001" spans="1:25" x14ac:dyDescent="0.2">
      <c r="A1001" s="338" t="s">
        <v>28</v>
      </c>
      <c r="B1001" s="317" t="s">
        <v>27</v>
      </c>
      <c r="C1001" s="318"/>
      <c r="D1001" s="318"/>
      <c r="E1001" s="318"/>
      <c r="F1001" s="318"/>
      <c r="G1001" s="318"/>
      <c r="H1001" s="318"/>
      <c r="I1001" s="319"/>
      <c r="J1001" s="234" t="s">
        <v>39</v>
      </c>
      <c r="K1001" s="247" t="s">
        <v>25</v>
      </c>
      <c r="L1001" s="248"/>
      <c r="M1001" s="249"/>
      <c r="N1001" s="247" t="s">
        <v>40</v>
      </c>
      <c r="O1001" s="248"/>
      <c r="P1001" s="249"/>
      <c r="Q1001" s="247" t="s">
        <v>24</v>
      </c>
      <c r="R1001" s="248"/>
      <c r="S1001" s="249"/>
      <c r="T1001" s="237" t="s">
        <v>23</v>
      </c>
      <c r="U1001" s="96" t="s">
        <v>102</v>
      </c>
      <c r="V1001" s="96"/>
      <c r="W1001" s="96"/>
      <c r="X1001" s="96"/>
      <c r="Y1001" s="96"/>
    </row>
    <row r="1002" spans="1:25" x14ac:dyDescent="0.2">
      <c r="A1002" s="339"/>
      <c r="B1002" s="320"/>
      <c r="C1002" s="158"/>
      <c r="D1002" s="158"/>
      <c r="E1002" s="158"/>
      <c r="F1002" s="158"/>
      <c r="G1002" s="158"/>
      <c r="H1002" s="158"/>
      <c r="I1002" s="321"/>
      <c r="J1002" s="235"/>
      <c r="K1002" s="250"/>
      <c r="L1002" s="251"/>
      <c r="M1002" s="252"/>
      <c r="N1002" s="250"/>
      <c r="O1002" s="251"/>
      <c r="P1002" s="252"/>
      <c r="Q1002" s="250"/>
      <c r="R1002" s="251"/>
      <c r="S1002" s="252"/>
      <c r="T1002" s="237"/>
      <c r="U1002" s="96"/>
      <c r="V1002" s="96"/>
      <c r="W1002" s="96"/>
      <c r="X1002" s="96"/>
      <c r="Y1002" s="96"/>
    </row>
    <row r="1003" spans="1:25" x14ac:dyDescent="0.2">
      <c r="A1003" s="340"/>
      <c r="B1003" s="322"/>
      <c r="C1003" s="159"/>
      <c r="D1003" s="159"/>
      <c r="E1003" s="159"/>
      <c r="F1003" s="159"/>
      <c r="G1003" s="159"/>
      <c r="H1003" s="159"/>
      <c r="I1003" s="323"/>
      <c r="J1003" s="236"/>
      <c r="K1003" s="4" t="s">
        <v>29</v>
      </c>
      <c r="L1003" s="4" t="s">
        <v>30</v>
      </c>
      <c r="M1003" s="4" t="s">
        <v>31</v>
      </c>
      <c r="N1003" s="4" t="s">
        <v>35</v>
      </c>
      <c r="O1003" s="4" t="s">
        <v>7</v>
      </c>
      <c r="P1003" s="4" t="s">
        <v>32</v>
      </c>
      <c r="Q1003" s="4" t="s">
        <v>33</v>
      </c>
      <c r="R1003" s="4" t="s">
        <v>29</v>
      </c>
      <c r="S1003" s="4" t="s">
        <v>34</v>
      </c>
      <c r="T1003" s="237"/>
      <c r="U1003" s="96"/>
      <c r="V1003" s="96"/>
      <c r="W1003" s="96"/>
      <c r="X1003" s="96"/>
      <c r="Y1003" s="96"/>
    </row>
    <row r="1004" spans="1:25" x14ac:dyDescent="0.2">
      <c r="A1004" s="386" t="s">
        <v>49</v>
      </c>
      <c r="B1004" s="386"/>
      <c r="C1004" s="386"/>
      <c r="D1004" s="386"/>
      <c r="E1004" s="386"/>
      <c r="F1004" s="386"/>
      <c r="G1004" s="386"/>
      <c r="H1004" s="386"/>
      <c r="I1004" s="386"/>
      <c r="J1004" s="386"/>
      <c r="K1004" s="386"/>
      <c r="L1004" s="386"/>
      <c r="M1004" s="386"/>
      <c r="N1004" s="386"/>
      <c r="O1004" s="386"/>
      <c r="P1004" s="386"/>
      <c r="Q1004" s="386"/>
      <c r="R1004" s="386"/>
      <c r="S1004" s="386"/>
      <c r="T1004" s="386"/>
      <c r="U1004" s="96"/>
      <c r="V1004" s="96"/>
      <c r="W1004" s="96"/>
      <c r="X1004" s="96"/>
      <c r="Y1004" s="96"/>
    </row>
    <row r="1005" spans="1:25" ht="19.7" customHeight="1" x14ac:dyDescent="0.2">
      <c r="A1005" s="21" t="s">
        <v>70</v>
      </c>
      <c r="B1005" s="382" t="s">
        <v>96</v>
      </c>
      <c r="C1005" s="382"/>
      <c r="D1005" s="382"/>
      <c r="E1005" s="382"/>
      <c r="F1005" s="382"/>
      <c r="G1005" s="382"/>
      <c r="H1005" s="382"/>
      <c r="I1005" s="382"/>
      <c r="J1005" s="22">
        <v>5</v>
      </c>
      <c r="K1005" s="22">
        <v>2</v>
      </c>
      <c r="L1005" s="22">
        <v>2</v>
      </c>
      <c r="M1005" s="22">
        <v>0</v>
      </c>
      <c r="N1005" s="23">
        <f>K1005+L1005+M1005</f>
        <v>4</v>
      </c>
      <c r="O1005" s="23">
        <f>P1005-N1005</f>
        <v>5</v>
      </c>
      <c r="P1005" s="23">
        <f>ROUND(PRODUCT(J1005,25)/14,0)</f>
        <v>9</v>
      </c>
      <c r="Q1005" s="22" t="s">
        <v>33</v>
      </c>
      <c r="R1005" s="22"/>
      <c r="S1005" s="24"/>
      <c r="T1005" s="24" t="s">
        <v>78</v>
      </c>
      <c r="U1005" s="96"/>
      <c r="V1005" s="96"/>
      <c r="W1005" s="96"/>
      <c r="X1005" s="96"/>
      <c r="Y1005" s="96"/>
    </row>
    <row r="1006" spans="1:25" x14ac:dyDescent="0.2">
      <c r="A1006" s="383" t="s">
        <v>50</v>
      </c>
      <c r="B1006" s="384"/>
      <c r="C1006" s="384"/>
      <c r="D1006" s="384"/>
      <c r="E1006" s="384"/>
      <c r="F1006" s="384"/>
      <c r="G1006" s="384"/>
      <c r="H1006" s="384"/>
      <c r="I1006" s="384"/>
      <c r="J1006" s="384"/>
      <c r="K1006" s="384"/>
      <c r="L1006" s="384"/>
      <c r="M1006" s="384"/>
      <c r="N1006" s="384"/>
      <c r="O1006" s="384"/>
      <c r="P1006" s="384"/>
      <c r="Q1006" s="384"/>
      <c r="R1006" s="384"/>
      <c r="S1006" s="384"/>
      <c r="T1006" s="385"/>
      <c r="U1006" s="96"/>
      <c r="V1006" s="96"/>
      <c r="W1006" s="96"/>
      <c r="X1006" s="96"/>
      <c r="Y1006" s="96"/>
    </row>
    <row r="1007" spans="1:25" x14ac:dyDescent="0.2">
      <c r="A1007" s="368" t="s">
        <v>71</v>
      </c>
      <c r="B1007" s="437" t="s">
        <v>112</v>
      </c>
      <c r="C1007" s="437"/>
      <c r="D1007" s="437"/>
      <c r="E1007" s="437"/>
      <c r="F1007" s="437"/>
      <c r="G1007" s="437"/>
      <c r="H1007" s="437"/>
      <c r="I1007" s="437"/>
      <c r="J1007" s="397">
        <v>5</v>
      </c>
      <c r="K1007" s="397">
        <v>2</v>
      </c>
      <c r="L1007" s="397">
        <v>2</v>
      </c>
      <c r="M1007" s="397">
        <v>0</v>
      </c>
      <c r="N1007" s="402">
        <f>K1007+L1007+M1007</f>
        <v>4</v>
      </c>
      <c r="O1007" s="402">
        <f>P1007-N1007</f>
        <v>5</v>
      </c>
      <c r="P1007" s="402">
        <f>ROUND(PRODUCT(J1007,25)/14,0)</f>
        <v>9</v>
      </c>
      <c r="Q1007" s="397" t="s">
        <v>33</v>
      </c>
      <c r="R1007" s="397"/>
      <c r="S1007" s="399"/>
      <c r="T1007" s="399" t="s">
        <v>78</v>
      </c>
      <c r="U1007" s="96"/>
      <c r="V1007" s="96"/>
      <c r="W1007" s="96"/>
      <c r="X1007" s="96"/>
      <c r="Y1007" s="96"/>
    </row>
    <row r="1008" spans="1:25" x14ac:dyDescent="0.2">
      <c r="A1008" s="429"/>
      <c r="B1008" s="437"/>
      <c r="C1008" s="437"/>
      <c r="D1008" s="437"/>
      <c r="E1008" s="437"/>
      <c r="F1008" s="437"/>
      <c r="G1008" s="437"/>
      <c r="H1008" s="437"/>
      <c r="I1008" s="437"/>
      <c r="J1008" s="433"/>
      <c r="K1008" s="433"/>
      <c r="L1008" s="433"/>
      <c r="M1008" s="433"/>
      <c r="N1008" s="427"/>
      <c r="O1008" s="427"/>
      <c r="P1008" s="427"/>
      <c r="Q1008" s="433"/>
      <c r="R1008" s="433"/>
      <c r="S1008" s="428"/>
      <c r="T1008" s="428"/>
      <c r="U1008" s="96"/>
      <c r="V1008" s="96"/>
      <c r="W1008" s="96"/>
      <c r="X1008" s="96"/>
      <c r="Y1008" s="96"/>
    </row>
    <row r="1009" spans="1:25" x14ac:dyDescent="0.2">
      <c r="A1009" s="429"/>
      <c r="B1009" s="437"/>
      <c r="C1009" s="437"/>
      <c r="D1009" s="437"/>
      <c r="E1009" s="437"/>
      <c r="F1009" s="437"/>
      <c r="G1009" s="437"/>
      <c r="H1009" s="437"/>
      <c r="I1009" s="437"/>
      <c r="J1009" s="433"/>
      <c r="K1009" s="433"/>
      <c r="L1009" s="433"/>
      <c r="M1009" s="433"/>
      <c r="N1009" s="427"/>
      <c r="O1009" s="427"/>
      <c r="P1009" s="427"/>
      <c r="Q1009" s="433"/>
      <c r="R1009" s="433"/>
      <c r="S1009" s="428"/>
      <c r="T1009" s="428"/>
      <c r="U1009" s="96"/>
      <c r="V1009" s="96"/>
      <c r="W1009" s="96"/>
      <c r="X1009" s="96"/>
      <c r="Y1009" s="96"/>
    </row>
    <row r="1010" spans="1:25" x14ac:dyDescent="0.2">
      <c r="A1010" s="429"/>
      <c r="B1010" s="437"/>
      <c r="C1010" s="437"/>
      <c r="D1010" s="437"/>
      <c r="E1010" s="437"/>
      <c r="F1010" s="437"/>
      <c r="G1010" s="437"/>
      <c r="H1010" s="437"/>
      <c r="I1010" s="437"/>
      <c r="J1010" s="433"/>
      <c r="K1010" s="433"/>
      <c r="L1010" s="433"/>
      <c r="M1010" s="433"/>
      <c r="N1010" s="427"/>
      <c r="O1010" s="427"/>
      <c r="P1010" s="427"/>
      <c r="Q1010" s="433"/>
      <c r="R1010" s="433"/>
      <c r="S1010" s="428"/>
      <c r="T1010" s="428"/>
      <c r="U1010" s="96"/>
      <c r="V1010" s="96"/>
      <c r="W1010" s="96"/>
      <c r="X1010" s="96"/>
      <c r="Y1010" s="96"/>
    </row>
    <row r="1011" spans="1:25" x14ac:dyDescent="0.2">
      <c r="A1011" s="369"/>
      <c r="B1011" s="437"/>
      <c r="C1011" s="437"/>
      <c r="D1011" s="437"/>
      <c r="E1011" s="437"/>
      <c r="F1011" s="437"/>
      <c r="G1011" s="437"/>
      <c r="H1011" s="437"/>
      <c r="I1011" s="437"/>
      <c r="J1011" s="398"/>
      <c r="K1011" s="398"/>
      <c r="L1011" s="398"/>
      <c r="M1011" s="398"/>
      <c r="N1011" s="403"/>
      <c r="O1011" s="403"/>
      <c r="P1011" s="403"/>
      <c r="Q1011" s="398"/>
      <c r="R1011" s="398"/>
      <c r="S1011" s="400"/>
      <c r="T1011" s="400"/>
    </row>
    <row r="1012" spans="1:25" x14ac:dyDescent="0.2">
      <c r="A1012" s="383" t="s">
        <v>51</v>
      </c>
      <c r="B1012" s="384"/>
      <c r="C1012" s="384"/>
      <c r="D1012" s="384"/>
      <c r="E1012" s="384"/>
      <c r="F1012" s="384"/>
      <c r="G1012" s="384"/>
      <c r="H1012" s="384"/>
      <c r="I1012" s="384"/>
      <c r="J1012" s="384"/>
      <c r="K1012" s="384"/>
      <c r="L1012" s="384"/>
      <c r="M1012" s="384"/>
      <c r="N1012" s="384"/>
      <c r="O1012" s="384"/>
      <c r="P1012" s="384"/>
      <c r="Q1012" s="384"/>
      <c r="R1012" s="384"/>
      <c r="S1012" s="384"/>
      <c r="T1012" s="385"/>
    </row>
    <row r="1013" spans="1:25" x14ac:dyDescent="0.2">
      <c r="A1013" s="368" t="s">
        <v>72</v>
      </c>
      <c r="B1013" s="404" t="s">
        <v>113</v>
      </c>
      <c r="C1013" s="405"/>
      <c r="D1013" s="405"/>
      <c r="E1013" s="405"/>
      <c r="F1013" s="405"/>
      <c r="G1013" s="405"/>
      <c r="H1013" s="405"/>
      <c r="I1013" s="406"/>
      <c r="J1013" s="397">
        <v>5</v>
      </c>
      <c r="K1013" s="397">
        <v>2</v>
      </c>
      <c r="L1013" s="397">
        <v>2</v>
      </c>
      <c r="M1013" s="397">
        <v>0</v>
      </c>
      <c r="N1013" s="402">
        <f>K1013+L1013+M1013</f>
        <v>4</v>
      </c>
      <c r="O1013" s="402">
        <f>P1013-N1013</f>
        <v>5</v>
      </c>
      <c r="P1013" s="402">
        <f>ROUND(PRODUCT(J1013,25)/14,0)</f>
        <v>9</v>
      </c>
      <c r="Q1013" s="397" t="s">
        <v>33</v>
      </c>
      <c r="R1013" s="434"/>
      <c r="S1013" s="434"/>
      <c r="T1013" s="399" t="s">
        <v>78</v>
      </c>
    </row>
    <row r="1014" spans="1:25" x14ac:dyDescent="0.2">
      <c r="A1014" s="429"/>
      <c r="B1014" s="430"/>
      <c r="C1014" s="431"/>
      <c r="D1014" s="431"/>
      <c r="E1014" s="431"/>
      <c r="F1014" s="431"/>
      <c r="G1014" s="431"/>
      <c r="H1014" s="431"/>
      <c r="I1014" s="432"/>
      <c r="J1014" s="433"/>
      <c r="K1014" s="433"/>
      <c r="L1014" s="433"/>
      <c r="M1014" s="433"/>
      <c r="N1014" s="427"/>
      <c r="O1014" s="427"/>
      <c r="P1014" s="427"/>
      <c r="Q1014" s="433"/>
      <c r="R1014" s="435"/>
      <c r="S1014" s="435"/>
      <c r="T1014" s="428"/>
    </row>
    <row r="1015" spans="1:25" x14ac:dyDescent="0.2">
      <c r="A1015" s="429"/>
      <c r="B1015" s="430"/>
      <c r="C1015" s="431"/>
      <c r="D1015" s="431"/>
      <c r="E1015" s="431"/>
      <c r="F1015" s="431"/>
      <c r="G1015" s="431"/>
      <c r="H1015" s="431"/>
      <c r="I1015" s="432"/>
      <c r="J1015" s="433"/>
      <c r="K1015" s="433"/>
      <c r="L1015" s="433"/>
      <c r="M1015" s="433"/>
      <c r="N1015" s="427"/>
      <c r="O1015" s="427"/>
      <c r="P1015" s="427"/>
      <c r="Q1015" s="433"/>
      <c r="R1015" s="435"/>
      <c r="S1015" s="435"/>
      <c r="T1015" s="428"/>
    </row>
    <row r="1016" spans="1:25" x14ac:dyDescent="0.2">
      <c r="A1016" s="369"/>
      <c r="B1016" s="407"/>
      <c r="C1016" s="408"/>
      <c r="D1016" s="408"/>
      <c r="E1016" s="408"/>
      <c r="F1016" s="408"/>
      <c r="G1016" s="408"/>
      <c r="H1016" s="408"/>
      <c r="I1016" s="409"/>
      <c r="J1016" s="398"/>
      <c r="K1016" s="398"/>
      <c r="L1016" s="398"/>
      <c r="M1016" s="398"/>
      <c r="N1016" s="403"/>
      <c r="O1016" s="403"/>
      <c r="P1016" s="403"/>
      <c r="Q1016" s="398"/>
      <c r="R1016" s="436"/>
      <c r="S1016" s="436"/>
      <c r="T1016" s="400"/>
    </row>
    <row r="1017" spans="1:25" x14ac:dyDescent="0.2">
      <c r="A1017" s="202" t="s">
        <v>52</v>
      </c>
      <c r="B1017" s="291"/>
      <c r="C1017" s="291"/>
      <c r="D1017" s="291"/>
      <c r="E1017" s="291"/>
      <c r="F1017" s="291"/>
      <c r="G1017" s="291"/>
      <c r="H1017" s="291"/>
      <c r="I1017" s="291"/>
      <c r="J1017" s="291"/>
      <c r="K1017" s="291"/>
      <c r="L1017" s="291"/>
      <c r="M1017" s="291"/>
      <c r="N1017" s="291"/>
      <c r="O1017" s="291"/>
      <c r="P1017" s="291"/>
      <c r="Q1017" s="291"/>
      <c r="R1017" s="291"/>
      <c r="S1017" s="291"/>
      <c r="T1017" s="291"/>
    </row>
    <row r="1018" spans="1:25" x14ac:dyDescent="0.2">
      <c r="A1018" s="382" t="s">
        <v>73</v>
      </c>
      <c r="B1018" s="410" t="s">
        <v>701</v>
      </c>
      <c r="C1018" s="410"/>
      <c r="D1018" s="410"/>
      <c r="E1018" s="410"/>
      <c r="F1018" s="410"/>
      <c r="G1018" s="410"/>
      <c r="H1018" s="410"/>
      <c r="I1018" s="410"/>
      <c r="J1018" s="390">
        <v>5</v>
      </c>
      <c r="K1018" s="390">
        <v>2</v>
      </c>
      <c r="L1018" s="390">
        <v>2</v>
      </c>
      <c r="M1018" s="390">
        <v>0</v>
      </c>
      <c r="N1018" s="389">
        <f>K1018+L1018+M1018</f>
        <v>4</v>
      </c>
      <c r="O1018" s="389">
        <f>P1018-N1018</f>
        <v>5</v>
      </c>
      <c r="P1018" s="389">
        <f>ROUND(PRODUCT(J1018,25)/14,0)</f>
        <v>9</v>
      </c>
      <c r="Q1018" s="390" t="s">
        <v>33</v>
      </c>
      <c r="R1018" s="291"/>
      <c r="S1018" s="291"/>
      <c r="T1018" s="391" t="s">
        <v>79</v>
      </c>
    </row>
    <row r="1019" spans="1:25" x14ac:dyDescent="0.2">
      <c r="A1019" s="382"/>
      <c r="B1019" s="410"/>
      <c r="C1019" s="410"/>
      <c r="D1019" s="410"/>
      <c r="E1019" s="410"/>
      <c r="F1019" s="410"/>
      <c r="G1019" s="410"/>
      <c r="H1019" s="410"/>
      <c r="I1019" s="410"/>
      <c r="J1019" s="390"/>
      <c r="K1019" s="390"/>
      <c r="L1019" s="390"/>
      <c r="M1019" s="390"/>
      <c r="N1019" s="389"/>
      <c r="O1019" s="389"/>
      <c r="P1019" s="389"/>
      <c r="Q1019" s="390"/>
      <c r="R1019" s="291"/>
      <c r="S1019" s="291"/>
      <c r="T1019" s="392"/>
    </row>
    <row r="1020" spans="1:25" x14ac:dyDescent="0.2">
      <c r="A1020" s="292" t="s">
        <v>53</v>
      </c>
      <c r="B1020" s="292"/>
      <c r="C1020" s="292"/>
      <c r="D1020" s="292"/>
      <c r="E1020" s="292"/>
      <c r="F1020" s="292"/>
      <c r="G1020" s="292"/>
      <c r="H1020" s="292"/>
      <c r="I1020" s="292"/>
      <c r="J1020" s="292"/>
      <c r="K1020" s="292"/>
      <c r="L1020" s="292"/>
      <c r="M1020" s="292"/>
      <c r="N1020" s="292"/>
      <c r="O1020" s="292"/>
      <c r="P1020" s="292"/>
      <c r="Q1020" s="292"/>
      <c r="R1020" s="292"/>
      <c r="S1020" s="292"/>
      <c r="T1020" s="292"/>
    </row>
    <row r="1021" spans="1:25" x14ac:dyDescent="0.2">
      <c r="A1021" s="53" t="s">
        <v>74</v>
      </c>
      <c r="B1021" s="393" t="s">
        <v>97</v>
      </c>
      <c r="C1021" s="394"/>
      <c r="D1021" s="394"/>
      <c r="E1021" s="394"/>
      <c r="F1021" s="394"/>
      <c r="G1021" s="394"/>
      <c r="H1021" s="394"/>
      <c r="I1021" s="395"/>
      <c r="J1021" s="51">
        <v>2</v>
      </c>
      <c r="K1021" s="51">
        <v>1</v>
      </c>
      <c r="L1021" s="51">
        <v>1</v>
      </c>
      <c r="M1021" s="51">
        <v>0</v>
      </c>
      <c r="N1021" s="52">
        <f>K1021+L1021+M1021</f>
        <v>2</v>
      </c>
      <c r="O1021" s="52">
        <f>P1021-N1021</f>
        <v>2</v>
      </c>
      <c r="P1021" s="52">
        <f>ROUND(PRODUCT(J1021,25)/14,0)</f>
        <v>4</v>
      </c>
      <c r="Q1021" s="51"/>
      <c r="R1021" s="51" t="s">
        <v>29</v>
      </c>
      <c r="S1021" s="54"/>
      <c r="T1021" s="55" t="s">
        <v>79</v>
      </c>
    </row>
    <row r="1022" spans="1:25" x14ac:dyDescent="0.2">
      <c r="A1022" s="368" t="s">
        <v>75</v>
      </c>
      <c r="B1022" s="404" t="s">
        <v>98</v>
      </c>
      <c r="C1022" s="405"/>
      <c r="D1022" s="405"/>
      <c r="E1022" s="405"/>
      <c r="F1022" s="405"/>
      <c r="G1022" s="405"/>
      <c r="H1022" s="405"/>
      <c r="I1022" s="406"/>
      <c r="J1022" s="397">
        <v>3</v>
      </c>
      <c r="K1022" s="397">
        <v>0</v>
      </c>
      <c r="L1022" s="397">
        <v>0</v>
      </c>
      <c r="M1022" s="397">
        <v>3</v>
      </c>
      <c r="N1022" s="402">
        <f>K1022+L1022+M1022</f>
        <v>3</v>
      </c>
      <c r="O1022" s="402">
        <f>P1022-N1022</f>
        <v>2</v>
      </c>
      <c r="P1022" s="402">
        <f>ROUND(PRODUCT(J1022,25)/14,0)</f>
        <v>5</v>
      </c>
      <c r="Q1022" s="397"/>
      <c r="R1022" s="397" t="s">
        <v>29</v>
      </c>
      <c r="S1022" s="399"/>
      <c r="T1022" s="391" t="s">
        <v>79</v>
      </c>
    </row>
    <row r="1023" spans="1:25" x14ac:dyDescent="0.2">
      <c r="A1023" s="369"/>
      <c r="B1023" s="407"/>
      <c r="C1023" s="408"/>
      <c r="D1023" s="408"/>
      <c r="E1023" s="408"/>
      <c r="F1023" s="408"/>
      <c r="G1023" s="408"/>
      <c r="H1023" s="408"/>
      <c r="I1023" s="409"/>
      <c r="J1023" s="398"/>
      <c r="K1023" s="398"/>
      <c r="L1023" s="398"/>
      <c r="M1023" s="398"/>
      <c r="N1023" s="403"/>
      <c r="O1023" s="403"/>
      <c r="P1023" s="403"/>
      <c r="Q1023" s="398"/>
      <c r="R1023" s="398"/>
      <c r="S1023" s="400"/>
      <c r="T1023" s="392"/>
    </row>
    <row r="1024" spans="1:25" x14ac:dyDescent="0.2">
      <c r="A1024" s="292" t="s">
        <v>54</v>
      </c>
      <c r="B1024" s="292"/>
      <c r="C1024" s="292"/>
      <c r="D1024" s="292"/>
      <c r="E1024" s="292"/>
      <c r="F1024" s="292"/>
      <c r="G1024" s="292"/>
      <c r="H1024" s="292"/>
      <c r="I1024" s="292"/>
      <c r="J1024" s="292"/>
      <c r="K1024" s="292"/>
      <c r="L1024" s="292"/>
      <c r="M1024" s="292"/>
      <c r="N1024" s="292"/>
      <c r="O1024" s="292"/>
      <c r="P1024" s="292"/>
      <c r="Q1024" s="292"/>
      <c r="R1024" s="292"/>
      <c r="S1024" s="292"/>
      <c r="T1024" s="292"/>
    </row>
    <row r="1025" spans="1:20" ht="19.7" customHeight="1" x14ac:dyDescent="0.2">
      <c r="A1025" s="21" t="s">
        <v>76</v>
      </c>
      <c r="B1025" s="382" t="s">
        <v>100</v>
      </c>
      <c r="C1025" s="382"/>
      <c r="D1025" s="382"/>
      <c r="E1025" s="382"/>
      <c r="F1025" s="382"/>
      <c r="G1025" s="382"/>
      <c r="H1025" s="382"/>
      <c r="I1025" s="382"/>
      <c r="J1025" s="22">
        <v>3</v>
      </c>
      <c r="K1025" s="22">
        <v>1</v>
      </c>
      <c r="L1025" s="22">
        <v>1</v>
      </c>
      <c r="M1025" s="22">
        <v>0</v>
      </c>
      <c r="N1025" s="23">
        <f>K1025+L1025+M1025</f>
        <v>2</v>
      </c>
      <c r="O1025" s="23">
        <f>P1025-N1025</f>
        <v>4</v>
      </c>
      <c r="P1025" s="23">
        <f>ROUND(PRODUCT(J1025,25)/12,0)</f>
        <v>6</v>
      </c>
      <c r="Q1025" s="22" t="s">
        <v>33</v>
      </c>
      <c r="R1025" s="22"/>
      <c r="S1025" s="24"/>
      <c r="T1025" s="24" t="s">
        <v>78</v>
      </c>
    </row>
    <row r="1026" spans="1:20" x14ac:dyDescent="0.2">
      <c r="A1026" s="368" t="s">
        <v>77</v>
      </c>
      <c r="B1026" s="404" t="s">
        <v>99</v>
      </c>
      <c r="C1026" s="405"/>
      <c r="D1026" s="405"/>
      <c r="E1026" s="405"/>
      <c r="F1026" s="405"/>
      <c r="G1026" s="405"/>
      <c r="H1026" s="405"/>
      <c r="I1026" s="406"/>
      <c r="J1026" s="397">
        <v>2</v>
      </c>
      <c r="K1026" s="397">
        <v>0</v>
      </c>
      <c r="L1026" s="397">
        <v>0</v>
      </c>
      <c r="M1026" s="397">
        <v>3</v>
      </c>
      <c r="N1026" s="402">
        <f>K1026+L1026+M1026</f>
        <v>3</v>
      </c>
      <c r="O1026" s="402">
        <f>P1026-N1026</f>
        <v>1</v>
      </c>
      <c r="P1026" s="402">
        <f>ROUND(PRODUCT(J1026,25)/12,0)</f>
        <v>4</v>
      </c>
      <c r="Q1026" s="397"/>
      <c r="R1026" s="397" t="s">
        <v>29</v>
      </c>
      <c r="S1026" s="399"/>
      <c r="T1026" s="391" t="s">
        <v>79</v>
      </c>
    </row>
    <row r="1027" spans="1:20" x14ac:dyDescent="0.2">
      <c r="A1027" s="369"/>
      <c r="B1027" s="407"/>
      <c r="C1027" s="408"/>
      <c r="D1027" s="408"/>
      <c r="E1027" s="408"/>
      <c r="F1027" s="408"/>
      <c r="G1027" s="408"/>
      <c r="H1027" s="408"/>
      <c r="I1027" s="409"/>
      <c r="J1027" s="398"/>
      <c r="K1027" s="398"/>
      <c r="L1027" s="398"/>
      <c r="M1027" s="398"/>
      <c r="N1027" s="403"/>
      <c r="O1027" s="403"/>
      <c r="P1027" s="403"/>
      <c r="Q1027" s="398"/>
      <c r="R1027" s="398"/>
      <c r="S1027" s="400"/>
      <c r="T1027" s="392"/>
    </row>
    <row r="1028" spans="1:20" x14ac:dyDescent="0.2">
      <c r="A1028" s="370" t="s">
        <v>69</v>
      </c>
      <c r="B1028" s="371"/>
      <c r="C1028" s="371"/>
      <c r="D1028" s="371"/>
      <c r="E1028" s="371"/>
      <c r="F1028" s="371"/>
      <c r="G1028" s="371"/>
      <c r="H1028" s="371"/>
      <c r="I1028" s="372"/>
      <c r="J1028" s="25">
        <f t="shared" ref="J1028:P1028" si="85">SUM(J1005,J1007,J1013,J1018,J1021:J1023,J1025:J1027)</f>
        <v>30</v>
      </c>
      <c r="K1028" s="25">
        <f t="shared" si="85"/>
        <v>10</v>
      </c>
      <c r="L1028" s="25">
        <f t="shared" si="85"/>
        <v>10</v>
      </c>
      <c r="M1028" s="25">
        <f t="shared" si="85"/>
        <v>6</v>
      </c>
      <c r="N1028" s="25">
        <f t="shared" si="85"/>
        <v>26</v>
      </c>
      <c r="O1028" s="25">
        <f t="shared" si="85"/>
        <v>29</v>
      </c>
      <c r="P1028" s="25">
        <f t="shared" si="85"/>
        <v>55</v>
      </c>
      <c r="Q1028" s="25">
        <f>COUNTIF(Q1005,"E")+COUNTIF(Q1007,"E")+COUNTIF(Q1013,"E")+COUNTIF(Q1018,"E")+COUNTIF(Q1021:Q1023,"E")+COUNTIF(Q1025:Q1027,"E")</f>
        <v>5</v>
      </c>
      <c r="R1028" s="25">
        <f>COUNTIF(R1005,"C")+COUNTIF(R1007,"C")+COUNTIF(R1013,"C")+COUNTIF(R1018,"C")+COUNTIF(R1021:R1023,"C")+COUNTIF(R1025:R1027,"C")</f>
        <v>3</v>
      </c>
      <c r="S1028" s="25">
        <f>COUNTIF(S1005,"VP")+COUNTIF(S1007,"VP")+COUNTIF(S1013,"VP")+COUNTIF(S1018,"VP")+COUNTIF(S1021:S1023,"VP")+COUNTIF(S1025:S1027,"VP")</f>
        <v>0</v>
      </c>
      <c r="T1028" s="43"/>
    </row>
    <row r="1029" spans="1:20" x14ac:dyDescent="0.2">
      <c r="A1029" s="396" t="s">
        <v>48</v>
      </c>
      <c r="B1029" s="396"/>
      <c r="C1029" s="396"/>
      <c r="D1029" s="396"/>
      <c r="E1029" s="396"/>
      <c r="F1029" s="396"/>
      <c r="G1029" s="396"/>
      <c r="H1029" s="396"/>
      <c r="I1029" s="396"/>
      <c r="J1029" s="396"/>
      <c r="K1029" s="25">
        <f t="shared" ref="K1029:P1029" si="86">SUM(K1005,K1007,K1013,K1018,K1021,K1022)*14+SUM(K1025,K1026)*12</f>
        <v>138</v>
      </c>
      <c r="L1029" s="25">
        <f t="shared" si="86"/>
        <v>138</v>
      </c>
      <c r="M1029" s="25">
        <f t="shared" si="86"/>
        <v>78</v>
      </c>
      <c r="N1029" s="25">
        <f t="shared" si="86"/>
        <v>354</v>
      </c>
      <c r="O1029" s="25">
        <f t="shared" si="86"/>
        <v>396</v>
      </c>
      <c r="P1029" s="25">
        <f t="shared" si="86"/>
        <v>750</v>
      </c>
      <c r="Q1029" s="401"/>
      <c r="R1029" s="401"/>
      <c r="S1029" s="401"/>
      <c r="T1029" s="401"/>
    </row>
    <row r="1030" spans="1:20" x14ac:dyDescent="0.2">
      <c r="A1030" s="396"/>
      <c r="B1030" s="396"/>
      <c r="C1030" s="396"/>
      <c r="D1030" s="396"/>
      <c r="E1030" s="396"/>
      <c r="F1030" s="396"/>
      <c r="G1030" s="396"/>
      <c r="H1030" s="396"/>
      <c r="I1030" s="396"/>
      <c r="J1030" s="396"/>
      <c r="K1030" s="373">
        <f>SUM(K1029:M1029)</f>
        <v>354</v>
      </c>
      <c r="L1030" s="373"/>
      <c r="M1030" s="373"/>
      <c r="N1030" s="373">
        <f>SUM(N1029:O1029)</f>
        <v>750</v>
      </c>
      <c r="O1030" s="373"/>
      <c r="P1030" s="373"/>
      <c r="Q1030" s="401"/>
      <c r="R1030" s="401"/>
      <c r="S1030" s="401"/>
      <c r="T1030" s="401"/>
    </row>
    <row r="1031" spans="1:20" x14ac:dyDescent="0.2">
      <c r="A1031" s="283" t="s">
        <v>101</v>
      </c>
      <c r="B1031" s="284"/>
      <c r="C1031" s="284"/>
      <c r="D1031" s="284"/>
      <c r="E1031" s="284"/>
      <c r="F1031" s="284"/>
      <c r="G1031" s="284"/>
      <c r="H1031" s="284"/>
      <c r="I1031" s="285"/>
      <c r="J1031" s="45">
        <v>5</v>
      </c>
      <c r="K1031" s="286"/>
      <c r="L1031" s="287"/>
      <c r="M1031" s="287"/>
      <c r="N1031" s="287"/>
      <c r="O1031" s="287"/>
      <c r="P1031" s="287"/>
      <c r="Q1031" s="287"/>
      <c r="R1031" s="287"/>
      <c r="S1031" s="287"/>
      <c r="T1031" s="288"/>
    </row>
    <row r="1033" spans="1:20" x14ac:dyDescent="0.2">
      <c r="A1033" s="473" t="s">
        <v>88</v>
      </c>
      <c r="B1033" s="473"/>
      <c r="C1033" s="473"/>
      <c r="D1033" s="473"/>
      <c r="E1033" s="473"/>
      <c r="F1033" s="473"/>
      <c r="G1033" s="473"/>
      <c r="H1033" s="473"/>
      <c r="I1033" s="473"/>
      <c r="J1033" s="473"/>
      <c r="K1033" s="473"/>
      <c r="L1033" s="473"/>
      <c r="M1033" s="473"/>
      <c r="N1033" s="473"/>
      <c r="O1033" s="473"/>
      <c r="P1033" s="473"/>
      <c r="Q1033" s="473"/>
      <c r="R1033" s="473"/>
      <c r="S1033" s="473"/>
      <c r="T1033" s="473"/>
    </row>
  </sheetData>
  <sheetProtection deleteColumns="0" deleteRows="0" selectLockedCells="1" selectUnlockedCells="1"/>
  <dataConsolidate/>
  <mergeCells count="1515">
    <mergeCell ref="A7:K8"/>
    <mergeCell ref="A6:K6"/>
    <mergeCell ref="H683:N685"/>
    <mergeCell ref="H686:N688"/>
    <mergeCell ref="H689:N691"/>
    <mergeCell ref="O683:T685"/>
    <mergeCell ref="O686:T688"/>
    <mergeCell ref="O689:T691"/>
    <mergeCell ref="A809:A811"/>
    <mergeCell ref="B809:G811"/>
    <mergeCell ref="H809:N811"/>
    <mergeCell ref="O809:T811"/>
    <mergeCell ref="A941:A943"/>
    <mergeCell ref="B941:G943"/>
    <mergeCell ref="H941:N943"/>
    <mergeCell ref="O941:T943"/>
    <mergeCell ref="A758:A760"/>
    <mergeCell ref="B758:G760"/>
    <mergeCell ref="H758:N760"/>
    <mergeCell ref="O758:T760"/>
    <mergeCell ref="A773:A775"/>
    <mergeCell ref="B773:G775"/>
    <mergeCell ref="H773:N775"/>
    <mergeCell ref="O773:T775"/>
    <mergeCell ref="A776:A778"/>
    <mergeCell ref="B776:G778"/>
    <mergeCell ref="H776:N778"/>
    <mergeCell ref="O776:T778"/>
    <mergeCell ref="O815:T817"/>
    <mergeCell ref="A761:A763"/>
    <mergeCell ref="A611:A613"/>
    <mergeCell ref="A614:A616"/>
    <mergeCell ref="A836:A838"/>
    <mergeCell ref="B836:G838"/>
    <mergeCell ref="H836:N838"/>
    <mergeCell ref="O836:T838"/>
    <mergeCell ref="A668:A670"/>
    <mergeCell ref="A671:A673"/>
    <mergeCell ref="A674:A676"/>
    <mergeCell ref="B668:G670"/>
    <mergeCell ref="B671:G673"/>
    <mergeCell ref="B674:G676"/>
    <mergeCell ref="H668:N670"/>
    <mergeCell ref="H671:N673"/>
    <mergeCell ref="H674:N676"/>
    <mergeCell ref="O668:T670"/>
    <mergeCell ref="O671:T673"/>
    <mergeCell ref="O674:T676"/>
    <mergeCell ref="A683:A685"/>
    <mergeCell ref="A686:A688"/>
    <mergeCell ref="A689:A691"/>
    <mergeCell ref="B683:G685"/>
    <mergeCell ref="B686:G688"/>
    <mergeCell ref="B689:G691"/>
    <mergeCell ref="H629:N631"/>
    <mergeCell ref="O629:T631"/>
    <mergeCell ref="A632:A634"/>
    <mergeCell ref="A635:A637"/>
    <mergeCell ref="B632:G634"/>
    <mergeCell ref="B635:G637"/>
    <mergeCell ref="H632:N634"/>
    <mergeCell ref="H635:N637"/>
    <mergeCell ref="O632:T634"/>
    <mergeCell ref="O635:T637"/>
    <mergeCell ref="A725:A727"/>
    <mergeCell ref="B725:G727"/>
    <mergeCell ref="H725:N727"/>
    <mergeCell ref="O725:T727"/>
    <mergeCell ref="A638:A640"/>
    <mergeCell ref="A641:A643"/>
    <mergeCell ref="B611:G613"/>
    <mergeCell ref="B614:G616"/>
    <mergeCell ref="H611:N613"/>
    <mergeCell ref="H614:N616"/>
    <mergeCell ref="O611:T613"/>
    <mergeCell ref="O614:T616"/>
    <mergeCell ref="H617:N619"/>
    <mergeCell ref="H620:N622"/>
    <mergeCell ref="H623:N625"/>
    <mergeCell ref="H626:N628"/>
    <mergeCell ref="A656:A658"/>
    <mergeCell ref="B656:G658"/>
    <mergeCell ref="H656:N658"/>
    <mergeCell ref="O656:T658"/>
    <mergeCell ref="A800:A802"/>
    <mergeCell ref="B800:G802"/>
    <mergeCell ref="H800:N802"/>
    <mergeCell ref="O800:T802"/>
    <mergeCell ref="A770:A772"/>
    <mergeCell ref="B770:G772"/>
    <mergeCell ref="H770:N772"/>
    <mergeCell ref="O770:T772"/>
    <mergeCell ref="A617:A619"/>
    <mergeCell ref="A620:A622"/>
    <mergeCell ref="A623:A625"/>
    <mergeCell ref="A626:A628"/>
    <mergeCell ref="B617:G619"/>
    <mergeCell ref="B620:G622"/>
    <mergeCell ref="B623:G625"/>
    <mergeCell ref="B626:G628"/>
    <mergeCell ref="O617:T619"/>
    <mergeCell ref="O620:T622"/>
    <mergeCell ref="O623:T625"/>
    <mergeCell ref="O626:T628"/>
    <mergeCell ref="A731:A733"/>
    <mergeCell ref="B731:G733"/>
    <mergeCell ref="H731:N733"/>
    <mergeCell ref="O731:T733"/>
    <mergeCell ref="A737:A739"/>
    <mergeCell ref="B737:G739"/>
    <mergeCell ref="H737:N739"/>
    <mergeCell ref="O737:T739"/>
    <mergeCell ref="A815:A817"/>
    <mergeCell ref="B815:G817"/>
    <mergeCell ref="H554:N556"/>
    <mergeCell ref="H557:N559"/>
    <mergeCell ref="O554:T556"/>
    <mergeCell ref="O557:T559"/>
    <mergeCell ref="A581:A583"/>
    <mergeCell ref="B581:G583"/>
    <mergeCell ref="H581:N583"/>
    <mergeCell ref="O581:T583"/>
    <mergeCell ref="A560:A562"/>
    <mergeCell ref="B560:G562"/>
    <mergeCell ref="H560:N562"/>
    <mergeCell ref="O560:T562"/>
    <mergeCell ref="A569:A571"/>
    <mergeCell ref="B569:G571"/>
    <mergeCell ref="H569:N571"/>
    <mergeCell ref="O569:T571"/>
    <mergeCell ref="A563:A565"/>
    <mergeCell ref="A566:A568"/>
    <mergeCell ref="B566:G568"/>
    <mergeCell ref="H566:N568"/>
    <mergeCell ref="O566:T568"/>
    <mergeCell ref="B563:G565"/>
    <mergeCell ref="H563:N565"/>
    <mergeCell ref="O563:T565"/>
    <mergeCell ref="A575:A577"/>
    <mergeCell ref="B575:G577"/>
    <mergeCell ref="H575:N577"/>
    <mergeCell ref="O575:T577"/>
    <mergeCell ref="A584:A586"/>
    <mergeCell ref="B584:G586"/>
    <mergeCell ref="A935:A937"/>
    <mergeCell ref="B935:G937"/>
    <mergeCell ref="H935:N937"/>
    <mergeCell ref="O935:T937"/>
    <mergeCell ref="A908:A910"/>
    <mergeCell ref="B908:G910"/>
    <mergeCell ref="H908:N910"/>
    <mergeCell ref="O908:T910"/>
    <mergeCell ref="A899:A901"/>
    <mergeCell ref="B899:G901"/>
    <mergeCell ref="H899:N901"/>
    <mergeCell ref="O899:T901"/>
    <mergeCell ref="O893:T895"/>
    <mergeCell ref="A914:A916"/>
    <mergeCell ref="B914:G916"/>
    <mergeCell ref="H914:N916"/>
    <mergeCell ref="A938:A940"/>
    <mergeCell ref="B938:G940"/>
    <mergeCell ref="H938:N940"/>
    <mergeCell ref="O938:T940"/>
    <mergeCell ref="A905:A907"/>
    <mergeCell ref="B905:G907"/>
    <mergeCell ref="H905:N907"/>
    <mergeCell ref="O905:T907"/>
    <mergeCell ref="A911:A913"/>
    <mergeCell ref="B911:G913"/>
    <mergeCell ref="H911:N913"/>
    <mergeCell ref="O911:T913"/>
    <mergeCell ref="A917:A919"/>
    <mergeCell ref="B917:G919"/>
    <mergeCell ref="H917:N919"/>
    <mergeCell ref="O917:T919"/>
    <mergeCell ref="A884:A886"/>
    <mergeCell ref="B884:G886"/>
    <mergeCell ref="H884:N886"/>
    <mergeCell ref="O884:T886"/>
    <mergeCell ref="A896:A898"/>
    <mergeCell ref="B896:G898"/>
    <mergeCell ref="H896:N898"/>
    <mergeCell ref="O896:T898"/>
    <mergeCell ref="B785:G787"/>
    <mergeCell ref="H785:N787"/>
    <mergeCell ref="O785:T787"/>
    <mergeCell ref="A839:A841"/>
    <mergeCell ref="B839:G841"/>
    <mergeCell ref="H839:N841"/>
    <mergeCell ref="O839:T841"/>
    <mergeCell ref="A851:A853"/>
    <mergeCell ref="B851:G853"/>
    <mergeCell ref="H851:N853"/>
    <mergeCell ref="O851:T853"/>
    <mergeCell ref="A803:A805"/>
    <mergeCell ref="B803:G805"/>
    <mergeCell ref="H803:N805"/>
    <mergeCell ref="H794:N796"/>
    <mergeCell ref="O794:T796"/>
    <mergeCell ref="A842:A844"/>
    <mergeCell ref="B842:G844"/>
    <mergeCell ref="H842:N844"/>
    <mergeCell ref="O842:T844"/>
    <mergeCell ref="A857:A859"/>
    <mergeCell ref="B857:G859"/>
    <mergeCell ref="H857:N859"/>
    <mergeCell ref="O857:T859"/>
    <mergeCell ref="A659:A661"/>
    <mergeCell ref="B659:G661"/>
    <mergeCell ref="H659:N661"/>
    <mergeCell ref="O659:T661"/>
    <mergeCell ref="A665:A667"/>
    <mergeCell ref="B638:G640"/>
    <mergeCell ref="B641:G643"/>
    <mergeCell ref="H638:N640"/>
    <mergeCell ref="H641:N643"/>
    <mergeCell ref="A704:A706"/>
    <mergeCell ref="B704:G706"/>
    <mergeCell ref="A863:A865"/>
    <mergeCell ref="B863:G865"/>
    <mergeCell ref="B866:G868"/>
    <mergeCell ref="A866:A868"/>
    <mergeCell ref="H863:N865"/>
    <mergeCell ref="H866:N868"/>
    <mergeCell ref="O863:T865"/>
    <mergeCell ref="O866:T868"/>
    <mergeCell ref="A854:A856"/>
    <mergeCell ref="B854:G856"/>
    <mergeCell ref="H854:N856"/>
    <mergeCell ref="O854:T856"/>
    <mergeCell ref="B779:G781"/>
    <mergeCell ref="H779:N781"/>
    <mergeCell ref="O779:T781"/>
    <mergeCell ref="A752:A754"/>
    <mergeCell ref="B752:G754"/>
    <mergeCell ref="H752:N754"/>
    <mergeCell ref="O752:T754"/>
    <mergeCell ref="A764:A766"/>
    <mergeCell ref="B764:G766"/>
    <mergeCell ref="H572:N574"/>
    <mergeCell ref="O572:T574"/>
    <mergeCell ref="A602:A604"/>
    <mergeCell ref="B602:G604"/>
    <mergeCell ref="H602:N604"/>
    <mergeCell ref="O602:T604"/>
    <mergeCell ref="A608:A610"/>
    <mergeCell ref="B608:G610"/>
    <mergeCell ref="H608:N610"/>
    <mergeCell ref="O608:T610"/>
    <mergeCell ref="A644:A646"/>
    <mergeCell ref="B644:G646"/>
    <mergeCell ref="H644:N646"/>
    <mergeCell ref="B650:G652"/>
    <mergeCell ref="H650:N652"/>
    <mergeCell ref="O650:T652"/>
    <mergeCell ref="A647:A649"/>
    <mergeCell ref="B647:G649"/>
    <mergeCell ref="H647:N649"/>
    <mergeCell ref="O647:T649"/>
    <mergeCell ref="H584:N586"/>
    <mergeCell ref="O584:T586"/>
    <mergeCell ref="A590:A592"/>
    <mergeCell ref="A593:A595"/>
    <mergeCell ref="B590:G592"/>
    <mergeCell ref="B593:G595"/>
    <mergeCell ref="H590:N592"/>
    <mergeCell ref="H593:N595"/>
    <mergeCell ref="O590:T592"/>
    <mergeCell ref="O593:T595"/>
    <mergeCell ref="A629:A631"/>
    <mergeCell ref="B629:G631"/>
    <mergeCell ref="H704:N706"/>
    <mergeCell ref="O704:T706"/>
    <mergeCell ref="A734:A736"/>
    <mergeCell ref="B734:G736"/>
    <mergeCell ref="H734:N736"/>
    <mergeCell ref="O734:T736"/>
    <mergeCell ref="A767:A769"/>
    <mergeCell ref="B767:G769"/>
    <mergeCell ref="H767:N769"/>
    <mergeCell ref="O767:T769"/>
    <mergeCell ref="A860:A862"/>
    <mergeCell ref="B860:G862"/>
    <mergeCell ref="H860:N862"/>
    <mergeCell ref="O860:T862"/>
    <mergeCell ref="A845:A847"/>
    <mergeCell ref="B845:G847"/>
    <mergeCell ref="H845:N847"/>
    <mergeCell ref="O845:T847"/>
    <mergeCell ref="A782:A784"/>
    <mergeCell ref="B782:G784"/>
    <mergeCell ref="H782:N784"/>
    <mergeCell ref="O782:T784"/>
    <mergeCell ref="H815:N817"/>
    <mergeCell ref="H764:N766"/>
    <mergeCell ref="O764:T766"/>
    <mergeCell ref="A785:A787"/>
    <mergeCell ref="O803:T805"/>
    <mergeCell ref="A755:A757"/>
    <mergeCell ref="B755:G757"/>
    <mergeCell ref="B761:G763"/>
    <mergeCell ref="H755:N757"/>
    <mergeCell ref="H761:N763"/>
    <mergeCell ref="A540:A542"/>
    <mergeCell ref="B540:G542"/>
    <mergeCell ref="H540:N542"/>
    <mergeCell ref="O540:T542"/>
    <mergeCell ref="O644:T646"/>
    <mergeCell ref="A650:A652"/>
    <mergeCell ref="A875:A877"/>
    <mergeCell ref="B875:G877"/>
    <mergeCell ref="H875:N877"/>
    <mergeCell ref="O875:T877"/>
    <mergeCell ref="A902:A904"/>
    <mergeCell ref="B902:G904"/>
    <mergeCell ref="H902:N904"/>
    <mergeCell ref="O902:T904"/>
    <mergeCell ref="A848:A850"/>
    <mergeCell ref="B848:G850"/>
    <mergeCell ref="H848:N850"/>
    <mergeCell ref="O848:T850"/>
    <mergeCell ref="A872:A874"/>
    <mergeCell ref="B872:G874"/>
    <mergeCell ref="H872:N874"/>
    <mergeCell ref="O872:T874"/>
    <mergeCell ref="H833:N835"/>
    <mergeCell ref="O833:T835"/>
    <mergeCell ref="A881:A883"/>
    <mergeCell ref="B881:G883"/>
    <mergeCell ref="H881:N883"/>
    <mergeCell ref="O881:T883"/>
    <mergeCell ref="B665:G667"/>
    <mergeCell ref="H665:N667"/>
    <mergeCell ref="O665:T667"/>
    <mergeCell ref="A887:A889"/>
    <mergeCell ref="A507:A509"/>
    <mergeCell ref="B507:G509"/>
    <mergeCell ref="H507:N509"/>
    <mergeCell ref="O507:T509"/>
    <mergeCell ref="A504:A506"/>
    <mergeCell ref="B504:G506"/>
    <mergeCell ref="H504:N506"/>
    <mergeCell ref="O504:T506"/>
    <mergeCell ref="A605:A607"/>
    <mergeCell ref="B605:G607"/>
    <mergeCell ref="H605:N607"/>
    <mergeCell ref="O605:T607"/>
    <mergeCell ref="A695:A697"/>
    <mergeCell ref="B695:G697"/>
    <mergeCell ref="H695:N697"/>
    <mergeCell ref="O695:T697"/>
    <mergeCell ref="A716:A718"/>
    <mergeCell ref="B716:G718"/>
    <mergeCell ref="H716:N718"/>
    <mergeCell ref="O716:T718"/>
    <mergeCell ref="A531:A533"/>
    <mergeCell ref="B531:G533"/>
    <mergeCell ref="H531:N533"/>
    <mergeCell ref="O531:T533"/>
    <mergeCell ref="B713:G715"/>
    <mergeCell ref="H713:N715"/>
    <mergeCell ref="A551:A553"/>
    <mergeCell ref="B551:G553"/>
    <mergeCell ref="H551:N553"/>
    <mergeCell ref="O551:T553"/>
    <mergeCell ref="A572:A574"/>
    <mergeCell ref="B572:G574"/>
    <mergeCell ref="A519:A521"/>
    <mergeCell ref="B519:G521"/>
    <mergeCell ref="H519:N521"/>
    <mergeCell ref="O519:T521"/>
    <mergeCell ref="A528:A530"/>
    <mergeCell ref="B528:G530"/>
    <mergeCell ref="H528:N530"/>
    <mergeCell ref="O528:T530"/>
    <mergeCell ref="A525:A527"/>
    <mergeCell ref="B525:G527"/>
    <mergeCell ref="H525:N527"/>
    <mergeCell ref="O525:T527"/>
    <mergeCell ref="A513:A515"/>
    <mergeCell ref="B513:G515"/>
    <mergeCell ref="H513:N515"/>
    <mergeCell ref="O513:T515"/>
    <mergeCell ref="B510:G512"/>
    <mergeCell ref="H510:N512"/>
    <mergeCell ref="O510:T512"/>
    <mergeCell ref="B491:G491"/>
    <mergeCell ref="H491:N491"/>
    <mergeCell ref="O491:T491"/>
    <mergeCell ref="B490:G490"/>
    <mergeCell ref="H490:N490"/>
    <mergeCell ref="O490:T490"/>
    <mergeCell ref="B489:G489"/>
    <mergeCell ref="H489:N489"/>
    <mergeCell ref="O489:T489"/>
    <mergeCell ref="B488:G488"/>
    <mergeCell ref="H488:N488"/>
    <mergeCell ref="O500:T500"/>
    <mergeCell ref="A501:A503"/>
    <mergeCell ref="B501:G503"/>
    <mergeCell ref="H501:N503"/>
    <mergeCell ref="O501:T503"/>
    <mergeCell ref="B500:G500"/>
    <mergeCell ref="H500:N500"/>
    <mergeCell ref="B494:G494"/>
    <mergeCell ref="H494:N494"/>
    <mergeCell ref="O494:T494"/>
    <mergeCell ref="B495:G495"/>
    <mergeCell ref="H495:N495"/>
    <mergeCell ref="O495:T495"/>
    <mergeCell ref="B429:G429"/>
    <mergeCell ref="H429:N429"/>
    <mergeCell ref="O429:T429"/>
    <mergeCell ref="B431:G431"/>
    <mergeCell ref="H431:N431"/>
    <mergeCell ref="O431:T431"/>
    <mergeCell ref="B438:G438"/>
    <mergeCell ref="H438:N438"/>
    <mergeCell ref="O438:T438"/>
    <mergeCell ref="B437:G437"/>
    <mergeCell ref="H437:N437"/>
    <mergeCell ref="O437:T437"/>
    <mergeCell ref="B435:G435"/>
    <mergeCell ref="H435:N435"/>
    <mergeCell ref="O435:T435"/>
    <mergeCell ref="H434:N434"/>
    <mergeCell ref="O434:T434"/>
    <mergeCell ref="B432:G432"/>
    <mergeCell ref="H432:N432"/>
    <mergeCell ref="O432:T432"/>
    <mergeCell ref="H433:N433"/>
    <mergeCell ref="O433:T433"/>
    <mergeCell ref="H473:N473"/>
    <mergeCell ref="O473:T473"/>
    <mergeCell ref="B461:G461"/>
    <mergeCell ref="H461:N461"/>
    <mergeCell ref="O461:T461"/>
    <mergeCell ref="B460:G460"/>
    <mergeCell ref="H460:N460"/>
    <mergeCell ref="B430:G430"/>
    <mergeCell ref="H430:N430"/>
    <mergeCell ref="O430:T430"/>
    <mergeCell ref="O460:T460"/>
    <mergeCell ref="B468:G468"/>
    <mergeCell ref="H468:N468"/>
    <mergeCell ref="O468:T468"/>
    <mergeCell ref="B469:G469"/>
    <mergeCell ref="H469:N469"/>
    <mergeCell ref="O469:T469"/>
    <mergeCell ref="B470:G470"/>
    <mergeCell ref="H470:N470"/>
    <mergeCell ref="O470:T470"/>
    <mergeCell ref="O488:T488"/>
    <mergeCell ref="B487:G487"/>
    <mergeCell ref="H487:N487"/>
    <mergeCell ref="B466:G466"/>
    <mergeCell ref="H466:N466"/>
    <mergeCell ref="O466:T466"/>
    <mergeCell ref="B457:G457"/>
    <mergeCell ref="H457:N457"/>
    <mergeCell ref="O457:T457"/>
    <mergeCell ref="B455:G455"/>
    <mergeCell ref="H455:N455"/>
    <mergeCell ref="O455:T455"/>
    <mergeCell ref="B474:G474"/>
    <mergeCell ref="H474:N474"/>
    <mergeCell ref="O474:T474"/>
    <mergeCell ref="O477:T477"/>
    <mergeCell ref="B478:G478"/>
    <mergeCell ref="H478:N478"/>
    <mergeCell ref="O478:T478"/>
    <mergeCell ref="B479:G479"/>
    <mergeCell ref="H479:N479"/>
    <mergeCell ref="B464:G464"/>
    <mergeCell ref="H464:N464"/>
    <mergeCell ref="O464:T464"/>
    <mergeCell ref="B473:G473"/>
    <mergeCell ref="B493:G493"/>
    <mergeCell ref="H493:N493"/>
    <mergeCell ref="O493:T493"/>
    <mergeCell ref="B456:G456"/>
    <mergeCell ref="H456:N456"/>
    <mergeCell ref="O456:T456"/>
    <mergeCell ref="B458:G458"/>
    <mergeCell ref="H458:N458"/>
    <mergeCell ref="O458:T458"/>
    <mergeCell ref="O487:T487"/>
    <mergeCell ref="B492:G492"/>
    <mergeCell ref="H492:N492"/>
    <mergeCell ref="O492:T492"/>
    <mergeCell ref="H476:N476"/>
    <mergeCell ref="O476:T476"/>
    <mergeCell ref="B477:G477"/>
    <mergeCell ref="H477:N477"/>
    <mergeCell ref="O471:T471"/>
    <mergeCell ref="B472:G472"/>
    <mergeCell ref="H472:N472"/>
    <mergeCell ref="O472:T472"/>
    <mergeCell ref="B475:G475"/>
    <mergeCell ref="H475:N475"/>
    <mergeCell ref="O475:T475"/>
    <mergeCell ref="B471:G471"/>
    <mergeCell ref="H471:N471"/>
    <mergeCell ref="H452:N452"/>
    <mergeCell ref="B452:G452"/>
    <mergeCell ref="B459:G459"/>
    <mergeCell ref="H459:N459"/>
    <mergeCell ref="O459:T459"/>
    <mergeCell ref="B450:G450"/>
    <mergeCell ref="H450:N450"/>
    <mergeCell ref="O450:T450"/>
    <mergeCell ref="B436:G436"/>
    <mergeCell ref="H436:N436"/>
    <mergeCell ref="O436:T436"/>
    <mergeCell ref="B441:G441"/>
    <mergeCell ref="H441:N441"/>
    <mergeCell ref="O441:T441"/>
    <mergeCell ref="B440:G440"/>
    <mergeCell ref="H440:N440"/>
    <mergeCell ref="O440:T440"/>
    <mergeCell ref="B439:G439"/>
    <mergeCell ref="H439:N439"/>
    <mergeCell ref="O439:T439"/>
    <mergeCell ref="O451:T451"/>
    <mergeCell ref="A401:A403"/>
    <mergeCell ref="A404:A406"/>
    <mergeCell ref="A407:A409"/>
    <mergeCell ref="B467:G467"/>
    <mergeCell ref="H467:N467"/>
    <mergeCell ref="O467:T467"/>
    <mergeCell ref="O463:T463"/>
    <mergeCell ref="U304:X304"/>
    <mergeCell ref="A333:G333"/>
    <mergeCell ref="A335:G335"/>
    <mergeCell ref="A334:G334"/>
    <mergeCell ref="U327:W327"/>
    <mergeCell ref="U328:W328"/>
    <mergeCell ref="U329:W329"/>
    <mergeCell ref="U333:Y333"/>
    <mergeCell ref="V316:X316"/>
    <mergeCell ref="U318:X318"/>
    <mergeCell ref="V317:X317"/>
    <mergeCell ref="U319:X319"/>
    <mergeCell ref="A327:C327"/>
    <mergeCell ref="A328:C328"/>
    <mergeCell ref="A329:C329"/>
    <mergeCell ref="D327:E327"/>
    <mergeCell ref="D328:E328"/>
    <mergeCell ref="D329:E329"/>
    <mergeCell ref="U307:Y307"/>
    <mergeCell ref="U314:X315"/>
    <mergeCell ref="A312:G312"/>
    <mergeCell ref="B442:G442"/>
    <mergeCell ref="O442:T442"/>
    <mergeCell ref="AA138:AB139"/>
    <mergeCell ref="H982:N984"/>
    <mergeCell ref="B427:G428"/>
    <mergeCell ref="H427:N428"/>
    <mergeCell ref="B443:G443"/>
    <mergeCell ref="H443:N443"/>
    <mergeCell ref="B444:G444"/>
    <mergeCell ref="H444:N444"/>
    <mergeCell ref="B445:G445"/>
    <mergeCell ref="H445:N445"/>
    <mergeCell ref="B446:G446"/>
    <mergeCell ref="H446:N446"/>
    <mergeCell ref="B447:G447"/>
    <mergeCell ref="H447:N447"/>
    <mergeCell ref="B448:G448"/>
    <mergeCell ref="H448:N448"/>
    <mergeCell ref="U437:Y437"/>
    <mergeCell ref="U430:Y431"/>
    <mergeCell ref="U427:Y428"/>
    <mergeCell ref="O453:T453"/>
    <mergeCell ref="O462:T462"/>
    <mergeCell ref="B453:G453"/>
    <mergeCell ref="H453:N453"/>
    <mergeCell ref="A368:T369"/>
    <mergeCell ref="A421:T422"/>
    <mergeCell ref="AA140:AB140"/>
    <mergeCell ref="A587:A589"/>
    <mergeCell ref="A743:A745"/>
    <mergeCell ref="B743:G745"/>
    <mergeCell ref="H743:N745"/>
    <mergeCell ref="O743:T745"/>
    <mergeCell ref="K166:T166"/>
    <mergeCell ref="V140:Z140"/>
    <mergeCell ref="AA141:AB143"/>
    <mergeCell ref="B248:I248"/>
    <mergeCell ref="Q227:T228"/>
    <mergeCell ref="H465:N465"/>
    <mergeCell ref="U306:Y306"/>
    <mergeCell ref="V310:Y310"/>
    <mergeCell ref="V311:Y311"/>
    <mergeCell ref="V312:Y312"/>
    <mergeCell ref="O448:T448"/>
    <mergeCell ref="N165:P165"/>
    <mergeCell ref="O323:P323"/>
    <mergeCell ref="A680:A682"/>
    <mergeCell ref="B398:T400"/>
    <mergeCell ref="B449:G449"/>
    <mergeCell ref="H449:N449"/>
    <mergeCell ref="O449:T449"/>
    <mergeCell ref="H463:N463"/>
    <mergeCell ref="O587:T589"/>
    <mergeCell ref="A677:A679"/>
    <mergeCell ref="V144:Z144"/>
    <mergeCell ref="O447:T447"/>
    <mergeCell ref="B465:G465"/>
    <mergeCell ref="A326:E326"/>
    <mergeCell ref="A332:H332"/>
    <mergeCell ref="A322:P322"/>
    <mergeCell ref="B433:G433"/>
    <mergeCell ref="H442:N442"/>
    <mergeCell ref="B383:T385"/>
    <mergeCell ref="O452:T452"/>
    <mergeCell ref="B451:G451"/>
    <mergeCell ref="H451:N451"/>
    <mergeCell ref="AA144:AB144"/>
    <mergeCell ref="U145:U149"/>
    <mergeCell ref="V145:Z149"/>
    <mergeCell ref="AA145:AB149"/>
    <mergeCell ref="N235:P236"/>
    <mergeCell ref="Q235:S236"/>
    <mergeCell ref="A997:T998"/>
    <mergeCell ref="H722:N724"/>
    <mergeCell ref="B462:G462"/>
    <mergeCell ref="H462:N462"/>
    <mergeCell ref="B463:G463"/>
    <mergeCell ref="O465:T465"/>
    <mergeCell ref="A233:T234"/>
    <mergeCell ref="K274:M274"/>
    <mergeCell ref="A227:J228"/>
    <mergeCell ref="T235:T237"/>
    <mergeCell ref="U433:X433"/>
    <mergeCell ref="K228:M228"/>
    <mergeCell ref="B249:I249"/>
    <mergeCell ref="B253:I253"/>
    <mergeCell ref="B245:I245"/>
    <mergeCell ref="B252:I252"/>
    <mergeCell ref="A235:A237"/>
    <mergeCell ref="N182:N183"/>
    <mergeCell ref="B217:I217"/>
    <mergeCell ref="K235:M236"/>
    <mergeCell ref="U434:Y435"/>
    <mergeCell ref="B596:G598"/>
    <mergeCell ref="A546:T547"/>
    <mergeCell ref="O446:T446"/>
    <mergeCell ref="B698:G700"/>
    <mergeCell ref="H698:N700"/>
    <mergeCell ref="H979:N981"/>
    <mergeCell ref="O707:T709"/>
    <mergeCell ref="A974:T975"/>
    <mergeCell ref="O677:T679"/>
    <mergeCell ref="B587:G589"/>
    <mergeCell ref="H587:N589"/>
    <mergeCell ref="A596:A598"/>
    <mergeCell ref="M1026:M1027"/>
    <mergeCell ref="O1026:O1027"/>
    <mergeCell ref="A1033:T1033"/>
    <mergeCell ref="B1026:I1027"/>
    <mergeCell ref="J1026:J1027"/>
    <mergeCell ref="A985:A987"/>
    <mergeCell ref="O985:T987"/>
    <mergeCell ref="B985:G987"/>
    <mergeCell ref="H985:N987"/>
    <mergeCell ref="K1026:K1027"/>
    <mergeCell ref="L1026:L1027"/>
    <mergeCell ref="K1022:K1023"/>
    <mergeCell ref="B982:G984"/>
    <mergeCell ref="B701:G703"/>
    <mergeCell ref="H701:N703"/>
    <mergeCell ref="B707:G709"/>
    <mergeCell ref="H707:N709"/>
    <mergeCell ref="A979:A981"/>
    <mergeCell ref="B887:G889"/>
    <mergeCell ref="H887:N889"/>
    <mergeCell ref="O887:T889"/>
    <mergeCell ref="A797:A799"/>
    <mergeCell ref="B797:G799"/>
    <mergeCell ref="H797:N799"/>
    <mergeCell ref="O797:T799"/>
    <mergeCell ref="U421:Y423"/>
    <mergeCell ref="B386:T388"/>
    <mergeCell ref="A389:A391"/>
    <mergeCell ref="B389:T391"/>
    <mergeCell ref="A411:A412"/>
    <mergeCell ref="B411:T412"/>
    <mergeCell ref="A413:A415"/>
    <mergeCell ref="B413:T415"/>
    <mergeCell ref="A372:A373"/>
    <mergeCell ref="B372:T373"/>
    <mergeCell ref="A374:A376"/>
    <mergeCell ref="B374:T376"/>
    <mergeCell ref="A377:A379"/>
    <mergeCell ref="B377:T379"/>
    <mergeCell ref="A380:A382"/>
    <mergeCell ref="B380:T382"/>
    <mergeCell ref="J1022:J1023"/>
    <mergeCell ref="A999:T1000"/>
    <mergeCell ref="B454:G454"/>
    <mergeCell ref="H454:N454"/>
    <mergeCell ref="O454:T454"/>
    <mergeCell ref="U370:Y373"/>
    <mergeCell ref="U377:X377"/>
    <mergeCell ref="O698:T700"/>
    <mergeCell ref="A425:T426"/>
    <mergeCell ref="O722:T724"/>
    <mergeCell ref="H596:N598"/>
    <mergeCell ref="O596:T598"/>
    <mergeCell ref="A662:A664"/>
    <mergeCell ref="B662:G664"/>
    <mergeCell ref="H662:N664"/>
    <mergeCell ref="O662:T664"/>
    <mergeCell ref="B157:I157"/>
    <mergeCell ref="A91:A93"/>
    <mergeCell ref="A180:T180"/>
    <mergeCell ref="A189:T192"/>
    <mergeCell ref="N304:O304"/>
    <mergeCell ref="T120:T122"/>
    <mergeCell ref="A211:T212"/>
    <mergeCell ref="K213:M214"/>
    <mergeCell ref="N213:P214"/>
    <mergeCell ref="Q213:S214"/>
    <mergeCell ref="A166:J166"/>
    <mergeCell ref="B271:I271"/>
    <mergeCell ref="A163:I163"/>
    <mergeCell ref="B235:I237"/>
    <mergeCell ref="B255:I255"/>
    <mergeCell ref="B246:I246"/>
    <mergeCell ref="B266:I266"/>
    <mergeCell ref="B244:I244"/>
    <mergeCell ref="B251:I251"/>
    <mergeCell ref="K186:M186"/>
    <mergeCell ref="J182:J183"/>
    <mergeCell ref="B267:I267"/>
    <mergeCell ref="B268:I268"/>
    <mergeCell ref="K167:T167"/>
    <mergeCell ref="J177:J179"/>
    <mergeCell ref="T177:T179"/>
    <mergeCell ref="A213:A215"/>
    <mergeCell ref="A223:T223"/>
    <mergeCell ref="B264:I264"/>
    <mergeCell ref="J301:K301"/>
    <mergeCell ref="Q1007:Q1011"/>
    <mergeCell ref="R1007:R1011"/>
    <mergeCell ref="N1030:P1030"/>
    <mergeCell ref="A23:K26"/>
    <mergeCell ref="K41:M42"/>
    <mergeCell ref="J41:J43"/>
    <mergeCell ref="B45:I45"/>
    <mergeCell ref="T41:T43"/>
    <mergeCell ref="B46:I46"/>
    <mergeCell ref="B44:I44"/>
    <mergeCell ref="A53:T55"/>
    <mergeCell ref="A71:T73"/>
    <mergeCell ref="B70:I70"/>
    <mergeCell ref="B47:I47"/>
    <mergeCell ref="B77:I79"/>
    <mergeCell ref="B51:I51"/>
    <mergeCell ref="B52:I52"/>
    <mergeCell ref="B66:I66"/>
    <mergeCell ref="H29:H31"/>
    <mergeCell ref="A39:T40"/>
    <mergeCell ref="N77:P78"/>
    <mergeCell ref="Q77:S78"/>
    <mergeCell ref="B59:I61"/>
    <mergeCell ref="B67:I67"/>
    <mergeCell ref="A41:A43"/>
    <mergeCell ref="J77:J79"/>
    <mergeCell ref="T77:T79"/>
    <mergeCell ref="T59:T61"/>
    <mergeCell ref="B50:I50"/>
    <mergeCell ref="B48:I48"/>
    <mergeCell ref="A37:T38"/>
    <mergeCell ref="M22:T26"/>
    <mergeCell ref="S1022:S1023"/>
    <mergeCell ref="T1022:T1023"/>
    <mergeCell ref="P1007:P1011"/>
    <mergeCell ref="J1018:J1019"/>
    <mergeCell ref="K1018:K1019"/>
    <mergeCell ref="L1018:L1019"/>
    <mergeCell ref="M1018:M1019"/>
    <mergeCell ref="N1018:N1019"/>
    <mergeCell ref="B1025:I1025"/>
    <mergeCell ref="S1007:S1011"/>
    <mergeCell ref="T1007:T1011"/>
    <mergeCell ref="A1013:A1016"/>
    <mergeCell ref="B1013:I1016"/>
    <mergeCell ref="J1013:J1016"/>
    <mergeCell ref="K1013:K1016"/>
    <mergeCell ref="L1013:L1016"/>
    <mergeCell ref="M1013:M1016"/>
    <mergeCell ref="N1013:N1016"/>
    <mergeCell ref="O1013:O1016"/>
    <mergeCell ref="P1013:P1016"/>
    <mergeCell ref="Q1013:Q1016"/>
    <mergeCell ref="S1013:S1016"/>
    <mergeCell ref="R1013:R1016"/>
    <mergeCell ref="T1013:T1016"/>
    <mergeCell ref="B1007:I1011"/>
    <mergeCell ref="A1007:A1011"/>
    <mergeCell ref="J1007:J1011"/>
    <mergeCell ref="K1007:K1011"/>
    <mergeCell ref="L1007:L1011"/>
    <mergeCell ref="M1007:M1011"/>
    <mergeCell ref="N1007:N1011"/>
    <mergeCell ref="O1007:O1011"/>
    <mergeCell ref="U3:X3"/>
    <mergeCell ref="U4:X4"/>
    <mergeCell ref="U5:X5"/>
    <mergeCell ref="U6:X6"/>
    <mergeCell ref="U8:X8"/>
    <mergeCell ref="A291:J291"/>
    <mergeCell ref="A292:J292"/>
    <mergeCell ref="K291:T291"/>
    <mergeCell ref="A229:J229"/>
    <mergeCell ref="A230:J230"/>
    <mergeCell ref="U34:V34"/>
    <mergeCell ref="Q289:T290"/>
    <mergeCell ref="B353:T353"/>
    <mergeCell ref="B341:T341"/>
    <mergeCell ref="B342:T343"/>
    <mergeCell ref="B344:T344"/>
    <mergeCell ref="A336:T337"/>
    <mergeCell ref="B81:I81"/>
    <mergeCell ref="M29:T34"/>
    <mergeCell ref="A28:K28"/>
    <mergeCell ref="M18:T18"/>
    <mergeCell ref="M19:T19"/>
    <mergeCell ref="U51:W51"/>
    <mergeCell ref="U69:W69"/>
    <mergeCell ref="A21:K21"/>
    <mergeCell ref="N41:P42"/>
    <mergeCell ref="B41:I43"/>
    <mergeCell ref="U52:W52"/>
    <mergeCell ref="A75:T76"/>
    <mergeCell ref="N59:P60"/>
    <mergeCell ref="Q59:S60"/>
    <mergeCell ref="K77:M78"/>
    <mergeCell ref="K182:K183"/>
    <mergeCell ref="O317:P317"/>
    <mergeCell ref="O318:P318"/>
    <mergeCell ref="O319:P319"/>
    <mergeCell ref="A982:A984"/>
    <mergeCell ref="O982:T984"/>
    <mergeCell ref="A713:A715"/>
    <mergeCell ref="O713:T715"/>
    <mergeCell ref="A976:A978"/>
    <mergeCell ref="O976:T978"/>
    <mergeCell ref="A701:A703"/>
    <mergeCell ref="O701:T703"/>
    <mergeCell ref="A707:A709"/>
    <mergeCell ref="A392:A394"/>
    <mergeCell ref="B392:T394"/>
    <mergeCell ref="A395:A397"/>
    <mergeCell ref="A398:A400"/>
    <mergeCell ref="B434:G434"/>
    <mergeCell ref="H303:I303"/>
    <mergeCell ref="Q185:T186"/>
    <mergeCell ref="B182:I183"/>
    <mergeCell ref="A185:J186"/>
    <mergeCell ref="B250:I250"/>
    <mergeCell ref="A238:T238"/>
    <mergeCell ref="B239:I239"/>
    <mergeCell ref="B247:I247"/>
    <mergeCell ref="B351:T352"/>
    <mergeCell ref="A383:A385"/>
    <mergeCell ref="O979:T981"/>
    <mergeCell ref="A323:N323"/>
    <mergeCell ref="A416:A418"/>
    <mergeCell ref="B416:T418"/>
    <mergeCell ref="B111:I111"/>
    <mergeCell ref="A177:A179"/>
    <mergeCell ref="B177:I179"/>
    <mergeCell ref="B350:T350"/>
    <mergeCell ref="O1018:O1019"/>
    <mergeCell ref="P1018:P1019"/>
    <mergeCell ref="Q1018:Q1019"/>
    <mergeCell ref="R1018:R1019"/>
    <mergeCell ref="S1018:S1019"/>
    <mergeCell ref="T1018:T1019"/>
    <mergeCell ref="B1021:I1021"/>
    <mergeCell ref="A1024:T1024"/>
    <mergeCell ref="A1029:J1030"/>
    <mergeCell ref="Q1026:Q1027"/>
    <mergeCell ref="S1026:S1027"/>
    <mergeCell ref="T1026:T1027"/>
    <mergeCell ref="R1026:R1027"/>
    <mergeCell ref="Q1029:T1030"/>
    <mergeCell ref="N1026:N1027"/>
    <mergeCell ref="L1022:L1023"/>
    <mergeCell ref="M1022:M1023"/>
    <mergeCell ref="N1022:N1023"/>
    <mergeCell ref="O1022:O1023"/>
    <mergeCell ref="P1022:P1023"/>
    <mergeCell ref="P1026:P1027"/>
    <mergeCell ref="Q1022:Q1023"/>
    <mergeCell ref="R1022:R1023"/>
    <mergeCell ref="B1022:I1023"/>
    <mergeCell ref="A1018:A1019"/>
    <mergeCell ref="B1018:I1019"/>
    <mergeCell ref="B1001:I1003"/>
    <mergeCell ref="J1001:J1003"/>
    <mergeCell ref="A1026:A1027"/>
    <mergeCell ref="A1022:A1023"/>
    <mergeCell ref="A1028:I1028"/>
    <mergeCell ref="K1030:M1030"/>
    <mergeCell ref="A12:K12"/>
    <mergeCell ref="U32:V32"/>
    <mergeCell ref="I29:K30"/>
    <mergeCell ref="U33:V33"/>
    <mergeCell ref="R4:T4"/>
    <mergeCell ref="R5:T5"/>
    <mergeCell ref="B147:I147"/>
    <mergeCell ref="B148:I148"/>
    <mergeCell ref="B152:I152"/>
    <mergeCell ref="A164:J165"/>
    <mergeCell ref="B161:I161"/>
    <mergeCell ref="B124:I124"/>
    <mergeCell ref="A29:A31"/>
    <mergeCell ref="D29:F30"/>
    <mergeCell ref="U80:W80"/>
    <mergeCell ref="U136:AB137"/>
    <mergeCell ref="U138:U139"/>
    <mergeCell ref="B159:T159"/>
    <mergeCell ref="B162:I162"/>
    <mergeCell ref="B96:I96"/>
    <mergeCell ref="B97:I97"/>
    <mergeCell ref="K91:M92"/>
    <mergeCell ref="R313:T313"/>
    <mergeCell ref="B1005:I1005"/>
    <mergeCell ref="A1006:T1006"/>
    <mergeCell ref="A1012:T1012"/>
    <mergeCell ref="A1004:T1004"/>
    <mergeCell ref="L182:L183"/>
    <mergeCell ref="B110:I110"/>
    <mergeCell ref="T1001:T1003"/>
    <mergeCell ref="J304:K304"/>
    <mergeCell ref="R300:T300"/>
    <mergeCell ref="N1001:P1002"/>
    <mergeCell ref="Q1001:S1002"/>
    <mergeCell ref="L301:M301"/>
    <mergeCell ref="K1001:M1002"/>
    <mergeCell ref="N290:P290"/>
    <mergeCell ref="A1001:A1003"/>
    <mergeCell ref="A16:K16"/>
    <mergeCell ref="J120:J122"/>
    <mergeCell ref="A272:I272"/>
    <mergeCell ref="A175:T176"/>
    <mergeCell ref="K177:M178"/>
    <mergeCell ref="N177:P178"/>
    <mergeCell ref="Q177:S178"/>
    <mergeCell ref="B158:I158"/>
    <mergeCell ref="A265:T265"/>
    <mergeCell ref="B241:I241"/>
    <mergeCell ref="B218:I218"/>
    <mergeCell ref="J135:J137"/>
    <mergeCell ref="I310:J310"/>
    <mergeCell ref="L304:M304"/>
    <mergeCell ref="O310:Q310"/>
    <mergeCell ref="A308:H309"/>
    <mergeCell ref="I308:J309"/>
    <mergeCell ref="K308:N309"/>
    <mergeCell ref="K229:T229"/>
    <mergeCell ref="T280:T282"/>
    <mergeCell ref="K188:T188"/>
    <mergeCell ref="A278:T279"/>
    <mergeCell ref="B125:I125"/>
    <mergeCell ref="A2:K2"/>
    <mergeCell ref="B85:I85"/>
    <mergeCell ref="J59:J61"/>
    <mergeCell ref="B82:I82"/>
    <mergeCell ref="M3:N3"/>
    <mergeCell ref="M5:N5"/>
    <mergeCell ref="A19:K19"/>
    <mergeCell ref="O5:Q5"/>
    <mergeCell ref="O6:Q6"/>
    <mergeCell ref="O3:Q3"/>
    <mergeCell ref="O4:Q4"/>
    <mergeCell ref="M4:N4"/>
    <mergeCell ref="A11:K11"/>
    <mergeCell ref="M6:N6"/>
    <mergeCell ref="A9:K9"/>
    <mergeCell ref="A10:K10"/>
    <mergeCell ref="A4:K4"/>
    <mergeCell ref="M14:T14"/>
    <mergeCell ref="A14:K14"/>
    <mergeCell ref="N120:P121"/>
    <mergeCell ref="T91:T93"/>
    <mergeCell ref="B106:I108"/>
    <mergeCell ref="K106:M107"/>
    <mergeCell ref="N106:P107"/>
    <mergeCell ref="Q106:S107"/>
    <mergeCell ref="B115:I115"/>
    <mergeCell ref="B113:I113"/>
    <mergeCell ref="B112:I112"/>
    <mergeCell ref="A118:T119"/>
    <mergeCell ref="B80:I80"/>
    <mergeCell ref="A77:A79"/>
    <mergeCell ref="B146:I146"/>
    <mergeCell ref="B149:I149"/>
    <mergeCell ref="B156:I156"/>
    <mergeCell ref="B143:I143"/>
    <mergeCell ref="B139:I139"/>
    <mergeCell ref="T135:T137"/>
    <mergeCell ref="A120:A122"/>
    <mergeCell ref="U129:W129"/>
    <mergeCell ref="B86:I86"/>
    <mergeCell ref="B91:I93"/>
    <mergeCell ref="A89:T90"/>
    <mergeCell ref="A1:K1"/>
    <mergeCell ref="A3:K3"/>
    <mergeCell ref="B49:I49"/>
    <mergeCell ref="B138:T138"/>
    <mergeCell ref="B141:T141"/>
    <mergeCell ref="B128:I128"/>
    <mergeCell ref="A59:A61"/>
    <mergeCell ref="B62:I62"/>
    <mergeCell ref="B63:I63"/>
    <mergeCell ref="B69:I69"/>
    <mergeCell ref="B68:I68"/>
    <mergeCell ref="B99:I99"/>
    <mergeCell ref="M15:T15"/>
    <mergeCell ref="A20:K20"/>
    <mergeCell ref="A135:A137"/>
    <mergeCell ref="B114:I114"/>
    <mergeCell ref="K135:M136"/>
    <mergeCell ref="N135:P136"/>
    <mergeCell ref="Q135:S136"/>
    <mergeCell ref="K120:M121"/>
    <mergeCell ref="Q120:S121"/>
    <mergeCell ref="B109:I109"/>
    <mergeCell ref="B135:I137"/>
    <mergeCell ref="B129:I129"/>
    <mergeCell ref="A133:T134"/>
    <mergeCell ref="O182:O183"/>
    <mergeCell ref="V138:Z139"/>
    <mergeCell ref="U141:U143"/>
    <mergeCell ref="V141:Z143"/>
    <mergeCell ref="U109:W109"/>
    <mergeCell ref="U123:W123"/>
    <mergeCell ref="U115:W115"/>
    <mergeCell ref="Q91:S92"/>
    <mergeCell ref="B126:I126"/>
    <mergeCell ref="B127:I127"/>
    <mergeCell ref="B100:I100"/>
    <mergeCell ref="B145:I145"/>
    <mergeCell ref="S182:S183"/>
    <mergeCell ref="A182:A183"/>
    <mergeCell ref="R182:R183"/>
    <mergeCell ref="T182:T183"/>
    <mergeCell ref="B123:I123"/>
    <mergeCell ref="B120:I122"/>
    <mergeCell ref="A106:A108"/>
    <mergeCell ref="U100:W100"/>
    <mergeCell ref="B98:I98"/>
    <mergeCell ref="B142:I142"/>
    <mergeCell ref="B94:I94"/>
    <mergeCell ref="B95:I95"/>
    <mergeCell ref="B154:I154"/>
    <mergeCell ref="B155:T155"/>
    <mergeCell ref="A104:T105"/>
    <mergeCell ref="B144:T144"/>
    <mergeCell ref="B160:I160"/>
    <mergeCell ref="J235:J237"/>
    <mergeCell ref="A209:T210"/>
    <mergeCell ref="A184:I184"/>
    <mergeCell ref="B181:I181"/>
    <mergeCell ref="N303:O303"/>
    <mergeCell ref="J302:K302"/>
    <mergeCell ref="H302:I302"/>
    <mergeCell ref="I312:J312"/>
    <mergeCell ref="A313:H313"/>
    <mergeCell ref="I313:J313"/>
    <mergeCell ref="N302:O302"/>
    <mergeCell ref="A311:G311"/>
    <mergeCell ref="P302:Q302"/>
    <mergeCell ref="K313:N313"/>
    <mergeCell ref="L302:M302"/>
    <mergeCell ref="A187:J187"/>
    <mergeCell ref="K165:M165"/>
    <mergeCell ref="K187:T187"/>
    <mergeCell ref="A188:J188"/>
    <mergeCell ref="Q182:Q183"/>
    <mergeCell ref="N186:P186"/>
    <mergeCell ref="B254:I254"/>
    <mergeCell ref="N228:P228"/>
    <mergeCell ref="N280:P281"/>
    <mergeCell ref="B213:I215"/>
    <mergeCell ref="J213:J215"/>
    <mergeCell ref="P300:Q301"/>
    <mergeCell ref="A216:T216"/>
    <mergeCell ref="N301:O301"/>
    <mergeCell ref="K290:M290"/>
    <mergeCell ref="O308:Q309"/>
    <mergeCell ref="A1031:I1031"/>
    <mergeCell ref="K1031:T1031"/>
    <mergeCell ref="A345:T348"/>
    <mergeCell ref="A317:N317"/>
    <mergeCell ref="A318:N318"/>
    <mergeCell ref="A319:N319"/>
    <mergeCell ref="A1017:T1017"/>
    <mergeCell ref="A1020:T1020"/>
    <mergeCell ref="A316:P316"/>
    <mergeCell ref="Q273:T274"/>
    <mergeCell ref="Q280:S281"/>
    <mergeCell ref="K275:T275"/>
    <mergeCell ref="A275:J275"/>
    <mergeCell ref="B221:I221"/>
    <mergeCell ref="O749:T751"/>
    <mergeCell ref="A791:A793"/>
    <mergeCell ref="B791:G793"/>
    <mergeCell ref="H791:N793"/>
    <mergeCell ref="O791:T793"/>
    <mergeCell ref="B261:I261"/>
    <mergeCell ref="B260:I260"/>
    <mergeCell ref="O746:T748"/>
    <mergeCell ref="A749:A751"/>
    <mergeCell ref="B749:G751"/>
    <mergeCell ref="H749:N751"/>
    <mergeCell ref="B287:I287"/>
    <mergeCell ref="K230:T230"/>
    <mergeCell ref="A991:A993"/>
    <mergeCell ref="B256:I256"/>
    <mergeCell ref="B476:G476"/>
    <mergeCell ref="H486:N486"/>
    <mergeCell ref="O479:T479"/>
    <mergeCell ref="B486:G486"/>
    <mergeCell ref="B224:I224"/>
    <mergeCell ref="B991:G993"/>
    <mergeCell ref="H991:N993"/>
    <mergeCell ref="O991:T993"/>
    <mergeCell ref="A833:A835"/>
    <mergeCell ref="B833:G835"/>
    <mergeCell ref="P303:Q303"/>
    <mergeCell ref="A341:A344"/>
    <mergeCell ref="A280:A282"/>
    <mergeCell ref="J303:K303"/>
    <mergeCell ref="A283:T283"/>
    <mergeCell ref="B284:I284"/>
    <mergeCell ref="B300:G301"/>
    <mergeCell ref="O313:Q313"/>
    <mergeCell ref="I311:J311"/>
    <mergeCell ref="R308:T309"/>
    <mergeCell ref="O311:Q311"/>
    <mergeCell ref="R310:T310"/>
    <mergeCell ref="A386:A388"/>
    <mergeCell ref="A349:T349"/>
    <mergeCell ref="A423:T424"/>
    <mergeCell ref="O443:T443"/>
    <mergeCell ref="O444:T444"/>
    <mergeCell ref="O445:T445"/>
    <mergeCell ref="A427:A428"/>
    <mergeCell ref="O427:T428"/>
    <mergeCell ref="B976:G978"/>
    <mergeCell ref="H976:N978"/>
    <mergeCell ref="B979:G981"/>
    <mergeCell ref="K276:T276"/>
    <mergeCell ref="A297:T298"/>
    <mergeCell ref="J300:O300"/>
    <mergeCell ref="U386:Y410"/>
    <mergeCell ref="J280:J282"/>
    <mergeCell ref="K280:M281"/>
    <mergeCell ref="B302:G302"/>
    <mergeCell ref="P304:Q304"/>
    <mergeCell ref="H304:I304"/>
    <mergeCell ref="A304:G304"/>
    <mergeCell ref="B240:I240"/>
    <mergeCell ref="L303:M303"/>
    <mergeCell ref="B303:G303"/>
    <mergeCell ref="R311:T311"/>
    <mergeCell ref="B286:I286"/>
    <mergeCell ref="R312:T312"/>
    <mergeCell ref="A339:T340"/>
    <mergeCell ref="B263:I263"/>
    <mergeCell ref="K312:N312"/>
    <mergeCell ref="O312:Q312"/>
    <mergeCell ref="B262:I262"/>
    <mergeCell ref="B258:I258"/>
    <mergeCell ref="A288:I288"/>
    <mergeCell ref="A289:J290"/>
    <mergeCell ref="K292:T292"/>
    <mergeCell ref="A299:T299"/>
    <mergeCell ref="B285:I285"/>
    <mergeCell ref="N274:P274"/>
    <mergeCell ref="B280:I282"/>
    <mergeCell ref="U337:Y337"/>
    <mergeCell ref="U338:Y367"/>
    <mergeCell ref="AF7:AG10"/>
    <mergeCell ref="Y11:Y12"/>
    <mergeCell ref="Z11:AE12"/>
    <mergeCell ref="AF11:AG12"/>
    <mergeCell ref="Y13:Y15"/>
    <mergeCell ref="Z13:AE15"/>
    <mergeCell ref="AF13:AG15"/>
    <mergeCell ref="Y16:Y17"/>
    <mergeCell ref="Z16:AE17"/>
    <mergeCell ref="AF16:AG17"/>
    <mergeCell ref="J91:J93"/>
    <mergeCell ref="T106:T108"/>
    <mergeCell ref="M8:T11"/>
    <mergeCell ref="M13:T13"/>
    <mergeCell ref="M16:T17"/>
    <mergeCell ref="A18:K18"/>
    <mergeCell ref="A15:K15"/>
    <mergeCell ref="A17:K17"/>
    <mergeCell ref="U70:W70"/>
    <mergeCell ref="B65:I65"/>
    <mergeCell ref="K59:M60"/>
    <mergeCell ref="B64:I64"/>
    <mergeCell ref="U86:W86"/>
    <mergeCell ref="B29:C30"/>
    <mergeCell ref="G29:G31"/>
    <mergeCell ref="A13:K13"/>
    <mergeCell ref="U94:W94"/>
    <mergeCell ref="A57:T58"/>
    <mergeCell ref="Q41:S42"/>
    <mergeCell ref="M20:T20"/>
    <mergeCell ref="J106:J108"/>
    <mergeCell ref="N91:P92"/>
    <mergeCell ref="U1:X2"/>
    <mergeCell ref="Y7:Y10"/>
    <mergeCell ref="U13:X17"/>
    <mergeCell ref="Y1:AG3"/>
    <mergeCell ref="Y4:Y6"/>
    <mergeCell ref="Z4:AE6"/>
    <mergeCell ref="AF4:AG6"/>
    <mergeCell ref="U7:X7"/>
    <mergeCell ref="B269:I269"/>
    <mergeCell ref="B270:I270"/>
    <mergeCell ref="M2:T2"/>
    <mergeCell ref="R6:T6"/>
    <mergeCell ref="R3:T3"/>
    <mergeCell ref="B140:I140"/>
    <mergeCell ref="B83:I83"/>
    <mergeCell ref="B84:I84"/>
    <mergeCell ref="U133:AB134"/>
    <mergeCell ref="B150:T150"/>
    <mergeCell ref="B151:I151"/>
    <mergeCell ref="B153:I153"/>
    <mergeCell ref="M182:M183"/>
    <mergeCell ref="B259:I259"/>
    <mergeCell ref="B222:I222"/>
    <mergeCell ref="T213:T215"/>
    <mergeCell ref="P182:P183"/>
    <mergeCell ref="B219:I219"/>
    <mergeCell ref="Q164:T165"/>
    <mergeCell ref="A167:J167"/>
    <mergeCell ref="B220:I220"/>
    <mergeCell ref="A226:I226"/>
    <mergeCell ref="B225:I225"/>
    <mergeCell ref="Z7:AE10"/>
    <mergeCell ref="U413:Y416"/>
    <mergeCell ref="U380:Y383"/>
    <mergeCell ref="U321:AD321"/>
    <mergeCell ref="U320:AA320"/>
    <mergeCell ref="U225:X225"/>
    <mergeCell ref="U226:X227"/>
    <mergeCell ref="U230:X230"/>
    <mergeCell ref="U271:X271"/>
    <mergeCell ref="U272:X273"/>
    <mergeCell ref="U276:X276"/>
    <mergeCell ref="U288:X289"/>
    <mergeCell ref="U292:X292"/>
    <mergeCell ref="B243:I243"/>
    <mergeCell ref="B242:I242"/>
    <mergeCell ref="K310:N310"/>
    <mergeCell ref="K311:N311"/>
    <mergeCell ref="A307:T307"/>
    <mergeCell ref="A310:G310"/>
    <mergeCell ref="H300:I301"/>
    <mergeCell ref="B395:T397"/>
    <mergeCell ref="B401:T403"/>
    <mergeCell ref="B404:T406"/>
    <mergeCell ref="B407:T409"/>
    <mergeCell ref="U334:Y335"/>
    <mergeCell ref="U323:X323"/>
    <mergeCell ref="B257:I257"/>
    <mergeCell ref="A370:T371"/>
    <mergeCell ref="U303:X303"/>
    <mergeCell ref="A350:A353"/>
    <mergeCell ref="A273:J274"/>
    <mergeCell ref="A300:A301"/>
    <mergeCell ref="A276:J276"/>
    <mergeCell ref="O486:T486"/>
    <mergeCell ref="B483:G483"/>
    <mergeCell ref="H483:N483"/>
    <mergeCell ref="O483:T483"/>
    <mergeCell ref="B482:G482"/>
    <mergeCell ref="H482:N482"/>
    <mergeCell ref="O482:T482"/>
    <mergeCell ref="B481:G481"/>
    <mergeCell ref="H481:N481"/>
    <mergeCell ref="O481:T481"/>
    <mergeCell ref="B480:G480"/>
    <mergeCell ref="H480:N480"/>
    <mergeCell ref="O480:T480"/>
    <mergeCell ref="B484:G484"/>
    <mergeCell ref="H484:N484"/>
    <mergeCell ref="O484:T484"/>
    <mergeCell ref="B485:G485"/>
    <mergeCell ref="H485:N485"/>
    <mergeCell ref="O485:T485"/>
    <mergeCell ref="B497:G497"/>
    <mergeCell ref="H497:N497"/>
    <mergeCell ref="O497:T497"/>
    <mergeCell ref="B499:G499"/>
    <mergeCell ref="H499:N499"/>
    <mergeCell ref="O499:T499"/>
    <mergeCell ref="A534:A536"/>
    <mergeCell ref="B534:G536"/>
    <mergeCell ref="H534:N536"/>
    <mergeCell ref="O534:T536"/>
    <mergeCell ref="A537:A539"/>
    <mergeCell ref="B537:G539"/>
    <mergeCell ref="H537:N539"/>
    <mergeCell ref="O537:T539"/>
    <mergeCell ref="B496:G496"/>
    <mergeCell ref="H496:N496"/>
    <mergeCell ref="O496:T496"/>
    <mergeCell ref="A522:A524"/>
    <mergeCell ref="B522:G524"/>
    <mergeCell ref="H522:N524"/>
    <mergeCell ref="O522:T524"/>
    <mergeCell ref="A516:A518"/>
    <mergeCell ref="B516:G518"/>
    <mergeCell ref="H516:N518"/>
    <mergeCell ref="O516:T518"/>
    <mergeCell ref="B498:G498"/>
    <mergeCell ref="H498:N498"/>
    <mergeCell ref="O498:T498"/>
    <mergeCell ref="A510:A512"/>
    <mergeCell ref="A543:A545"/>
    <mergeCell ref="B543:G545"/>
    <mergeCell ref="H543:N545"/>
    <mergeCell ref="O543:T545"/>
    <mergeCell ref="H812:N814"/>
    <mergeCell ref="O812:T814"/>
    <mergeCell ref="A830:A832"/>
    <mergeCell ref="B830:G832"/>
    <mergeCell ref="H830:N832"/>
    <mergeCell ref="O830:T832"/>
    <mergeCell ref="B677:G679"/>
    <mergeCell ref="H677:N679"/>
    <mergeCell ref="B680:G682"/>
    <mergeCell ref="H680:N682"/>
    <mergeCell ref="A578:A580"/>
    <mergeCell ref="B578:G580"/>
    <mergeCell ref="H578:N580"/>
    <mergeCell ref="O578:T580"/>
    <mergeCell ref="A599:A601"/>
    <mergeCell ref="B599:G601"/>
    <mergeCell ref="H599:N601"/>
    <mergeCell ref="O599:T601"/>
    <mergeCell ref="A653:A655"/>
    <mergeCell ref="B653:G655"/>
    <mergeCell ref="H653:N655"/>
    <mergeCell ref="O653:T655"/>
    <mergeCell ref="A794:A796"/>
    <mergeCell ref="B794:G796"/>
    <mergeCell ref="A746:A748"/>
    <mergeCell ref="B746:G748"/>
    <mergeCell ref="H746:N748"/>
    <mergeCell ref="O755:T757"/>
    <mergeCell ref="A728:A730"/>
    <mergeCell ref="B728:G730"/>
    <mergeCell ref="H728:N730"/>
    <mergeCell ref="O728:T730"/>
    <mergeCell ref="A719:A721"/>
    <mergeCell ref="B719:G721"/>
    <mergeCell ref="O914:T916"/>
    <mergeCell ref="A926:A928"/>
    <mergeCell ref="B926:G928"/>
    <mergeCell ref="H926:N928"/>
    <mergeCell ref="O926:T928"/>
    <mergeCell ref="A929:A931"/>
    <mergeCell ref="B929:G931"/>
    <mergeCell ref="H929:N931"/>
    <mergeCell ref="O929:T931"/>
    <mergeCell ref="A932:A934"/>
    <mergeCell ref="B932:G934"/>
    <mergeCell ref="H932:N934"/>
    <mergeCell ref="O932:T934"/>
    <mergeCell ref="A893:A895"/>
    <mergeCell ref="B893:G895"/>
    <mergeCell ref="H893:N895"/>
    <mergeCell ref="A920:A922"/>
    <mergeCell ref="A923:A925"/>
    <mergeCell ref="B920:G922"/>
    <mergeCell ref="B923:G925"/>
    <mergeCell ref="H920:N922"/>
    <mergeCell ref="H923:N925"/>
    <mergeCell ref="O920:T922"/>
    <mergeCell ref="O923:T925"/>
    <mergeCell ref="O761:T763"/>
    <mergeCell ref="A779:A781"/>
    <mergeCell ref="O950:T952"/>
    <mergeCell ref="A953:A955"/>
    <mergeCell ref="B953:G955"/>
    <mergeCell ref="H953:N955"/>
    <mergeCell ref="O953:T955"/>
    <mergeCell ref="A959:A961"/>
    <mergeCell ref="B959:G961"/>
    <mergeCell ref="H959:N961"/>
    <mergeCell ref="O959:T961"/>
    <mergeCell ref="A962:A964"/>
    <mergeCell ref="B962:G964"/>
    <mergeCell ref="H962:N964"/>
    <mergeCell ref="O962:T964"/>
    <mergeCell ref="A947:A949"/>
    <mergeCell ref="B947:G949"/>
    <mergeCell ref="H947:N949"/>
    <mergeCell ref="O947:T949"/>
    <mergeCell ref="A956:A958"/>
    <mergeCell ref="B956:G958"/>
    <mergeCell ref="H956:N958"/>
    <mergeCell ref="O956:T958"/>
    <mergeCell ref="A548:A550"/>
    <mergeCell ref="B548:G550"/>
    <mergeCell ref="H548:N550"/>
    <mergeCell ref="O548:T550"/>
    <mergeCell ref="A710:A712"/>
    <mergeCell ref="B710:G712"/>
    <mergeCell ref="H710:N712"/>
    <mergeCell ref="O710:T712"/>
    <mergeCell ref="A788:A790"/>
    <mergeCell ref="B788:G790"/>
    <mergeCell ref="H788:N790"/>
    <mergeCell ref="O788:T790"/>
    <mergeCell ref="A692:A694"/>
    <mergeCell ref="B692:G694"/>
    <mergeCell ref="H692:N694"/>
    <mergeCell ref="O692:T694"/>
    <mergeCell ref="O680:T682"/>
    <mergeCell ref="A698:A700"/>
    <mergeCell ref="A740:A742"/>
    <mergeCell ref="B740:G742"/>
    <mergeCell ref="H740:N742"/>
    <mergeCell ref="O740:T742"/>
    <mergeCell ref="H719:N721"/>
    <mergeCell ref="O719:T721"/>
    <mergeCell ref="A722:A724"/>
    <mergeCell ref="B722:G724"/>
    <mergeCell ref="O638:T640"/>
    <mergeCell ref="O641:T643"/>
    <mergeCell ref="A554:A556"/>
    <mergeCell ref="A557:A559"/>
    <mergeCell ref="B554:G556"/>
    <mergeCell ref="B557:G559"/>
    <mergeCell ref="A806:A808"/>
    <mergeCell ref="B806:G808"/>
    <mergeCell ref="H806:N808"/>
    <mergeCell ref="O806:T808"/>
    <mergeCell ref="A812:A814"/>
    <mergeCell ref="B812:G814"/>
    <mergeCell ref="A818:A820"/>
    <mergeCell ref="B818:G820"/>
    <mergeCell ref="H818:N820"/>
    <mergeCell ref="O818:T820"/>
    <mergeCell ref="A878:A880"/>
    <mergeCell ref="B878:G880"/>
    <mergeCell ref="H878:N880"/>
    <mergeCell ref="O878:T880"/>
    <mergeCell ref="U974:Y974"/>
    <mergeCell ref="A824:A826"/>
    <mergeCell ref="B824:G826"/>
    <mergeCell ref="H824:N826"/>
    <mergeCell ref="O824:T826"/>
    <mergeCell ref="A821:A823"/>
    <mergeCell ref="B821:G823"/>
    <mergeCell ref="H821:N823"/>
    <mergeCell ref="O821:T823"/>
    <mergeCell ref="A965:A967"/>
    <mergeCell ref="B965:G967"/>
    <mergeCell ref="H965:N967"/>
    <mergeCell ref="O965:T967"/>
    <mergeCell ref="A968:A970"/>
    <mergeCell ref="B968:G970"/>
    <mergeCell ref="H968:N970"/>
    <mergeCell ref="A944:A946"/>
    <mergeCell ref="B944:G946"/>
    <mergeCell ref="U975:Y978"/>
    <mergeCell ref="U1001:Y1010"/>
    <mergeCell ref="A869:A871"/>
    <mergeCell ref="B869:G871"/>
    <mergeCell ref="H869:N871"/>
    <mergeCell ref="O869:T871"/>
    <mergeCell ref="A890:A892"/>
    <mergeCell ref="B890:G892"/>
    <mergeCell ref="H890:N892"/>
    <mergeCell ref="O890:T892"/>
    <mergeCell ref="A827:A829"/>
    <mergeCell ref="B827:G829"/>
    <mergeCell ref="H827:N829"/>
    <mergeCell ref="O827:T829"/>
    <mergeCell ref="A994:A996"/>
    <mergeCell ref="B994:G996"/>
    <mergeCell ref="H994:N996"/>
    <mergeCell ref="O994:T996"/>
    <mergeCell ref="O968:T970"/>
    <mergeCell ref="A971:A973"/>
    <mergeCell ref="B971:G973"/>
    <mergeCell ref="H971:N973"/>
    <mergeCell ref="O971:T973"/>
    <mergeCell ref="A988:A990"/>
    <mergeCell ref="B988:G990"/>
    <mergeCell ref="H988:N990"/>
    <mergeCell ref="O988:T990"/>
    <mergeCell ref="H944:N946"/>
    <mergeCell ref="O944:T946"/>
    <mergeCell ref="A950:A952"/>
    <mergeCell ref="B950:G952"/>
    <mergeCell ref="H950:N952"/>
  </mergeCells>
  <phoneticPr fontId="4" type="noConversion"/>
  <conditionalFormatting sqref="U3:U8">
    <cfRule type="cellIs" dxfId="107" priority="221" operator="equal">
      <formula>"Trebuie alocate cel puțin 26 de ore pe săptămână"</formula>
    </cfRule>
    <cfRule type="cellIs" dxfId="106" priority="222" operator="equal">
      <formula>"Suma trebuie să fie 52"</formula>
    </cfRule>
    <cfRule type="cellIs" dxfId="105" priority="223" operator="equal">
      <formula>"Corect"</formula>
    </cfRule>
    <cfRule type="cellIs" dxfId="104" priority="224" operator="equal">
      <formula>"Suma trebuie să fie 52"</formula>
    </cfRule>
    <cfRule type="cellIs" dxfId="103" priority="225" operator="equal">
      <formula>"Corect"</formula>
    </cfRule>
    <cfRule type="cellIs" dxfId="102" priority="226" operator="equal">
      <formula>SUM($B$32:$J$32)</formula>
    </cfRule>
    <cfRule type="cellIs" dxfId="101" priority="227" operator="lessThan">
      <formula>"(SUM(B28:K28)=52"</formula>
    </cfRule>
    <cfRule type="cellIs" dxfId="100" priority="228" operator="equal">
      <formula>52</formula>
    </cfRule>
    <cfRule type="cellIs" dxfId="99" priority="229" operator="equal">
      <formula>$K$32</formula>
    </cfRule>
    <cfRule type="cellIs" dxfId="98" priority="230" operator="equal">
      <formula>$B$32:$K$32=52</formula>
    </cfRule>
    <cfRule type="cellIs" dxfId="97" priority="231" operator="equal">
      <formula>"NU e bine"</formula>
    </cfRule>
    <cfRule type="cellIs" dxfId="96" priority="232" operator="equal">
      <formula>"E bine"</formula>
    </cfRule>
  </conditionalFormatting>
  <conditionalFormatting sqref="U32:U34 U303 L33:L34">
    <cfRule type="cellIs" dxfId="95" priority="409" operator="equal">
      <formula>"E bine"</formula>
    </cfRule>
  </conditionalFormatting>
  <conditionalFormatting sqref="U32:U34 U303">
    <cfRule type="cellIs" dxfId="94" priority="408" operator="equal">
      <formula>"NU e bine"</formula>
    </cfRule>
  </conditionalFormatting>
  <conditionalFormatting sqref="U51">
    <cfRule type="containsText" dxfId="93" priority="198" operator="containsText" text="Sunt necesare cel puțin 32 de credite">
      <formula>NOT(ISERROR(SEARCH("Sunt necesare cel puțin 32 de credite",U51)))</formula>
    </cfRule>
  </conditionalFormatting>
  <conditionalFormatting sqref="U69">
    <cfRule type="containsText" dxfId="92" priority="218" operator="containsText" text="Sunt necesare cel puțin 32 de credite">
      <formula>NOT(ISERROR(SEARCH("Sunt necesare cel puțin 32 de credite",U69)))</formula>
    </cfRule>
  </conditionalFormatting>
  <conditionalFormatting sqref="U80">
    <cfRule type="containsText" dxfId="91" priority="196" operator="containsText" text="Sunt necesare cel puțin 30 de credite">
      <formula>NOT(ISERROR(SEARCH("Sunt necesare cel puțin 30 de credite",U80)))</formula>
    </cfRule>
  </conditionalFormatting>
  <conditionalFormatting sqref="U94">
    <cfRule type="containsText" dxfId="90" priority="194" operator="containsText" text="Sunt necesare cel puțin 30 de credite">
      <formula>NOT(ISERROR(SEARCH("Sunt necesare cel puțin 30 de credite",U94)))</formula>
    </cfRule>
  </conditionalFormatting>
  <conditionalFormatting sqref="U109">
    <cfRule type="containsText" dxfId="89" priority="192" operator="containsText" text="Sunt necesare cel puțin 30 de credite">
      <formula>NOT(ISERROR(SEARCH("Sunt necesare cel puțin 30 de credite",U109)))</formula>
    </cfRule>
  </conditionalFormatting>
  <conditionalFormatting sqref="U123">
    <cfRule type="containsText" dxfId="88" priority="190" operator="containsText" text="Sunt necesare cel puțin 30 de credite">
      <formula>NOT(ISERROR(SEARCH("Sunt necesare cel puțin 30 de credite",U123)))</formula>
    </cfRule>
  </conditionalFormatting>
  <conditionalFormatting sqref="U229:U230">
    <cfRule type="cellIs" dxfId="87" priority="9" operator="equal">
      <formula>"Corect"</formula>
    </cfRule>
  </conditionalFormatting>
  <conditionalFormatting sqref="U275:U276">
    <cfRule type="cellIs" dxfId="86" priority="6" operator="equal">
      <formula>"Corect"</formula>
    </cfRule>
  </conditionalFormatting>
  <conditionalFormatting sqref="U291:U292">
    <cfRule type="cellIs" dxfId="85" priority="3" operator="equal">
      <formula>"Corect"</formula>
    </cfRule>
  </conditionalFormatting>
  <conditionalFormatting sqref="U304">
    <cfRule type="cellIs" dxfId="84" priority="10" operator="equal">
      <formula>"ARACIS recomandă I să fie cel puțin egal cu F"</formula>
    </cfRule>
    <cfRule type="cellIs" dxfId="83" priority="11" operator="equal">
      <formula>"Corect"</formula>
    </cfRule>
  </conditionalFormatting>
  <conditionalFormatting sqref="U306:U307">
    <cfRule type="cellIs" dxfId="82" priority="63" operator="equal">
      <formula>"Bilanțul general nu corespunde cu Bilanțul pe tipuri de discipline"</formula>
    </cfRule>
    <cfRule type="cellIs" dxfId="81" priority="64" operator="equal">
      <formula>"Suma trebuie să fie 52"</formula>
    </cfRule>
    <cfRule type="cellIs" dxfId="80" priority="65" operator="equal">
      <formula>"Corect"</formula>
    </cfRule>
    <cfRule type="cellIs" dxfId="79" priority="66" operator="equal">
      <formula>SUM($B$32:$J$32)</formula>
    </cfRule>
    <cfRule type="cellIs" dxfId="78" priority="67" operator="lessThan">
      <formula>"(SUM(B28:K28)=52"</formula>
    </cfRule>
    <cfRule type="cellIs" dxfId="77" priority="68" operator="equal">
      <formula>52</formula>
    </cfRule>
    <cfRule type="cellIs" dxfId="76" priority="69" operator="equal">
      <formula>$K$32</formula>
    </cfRule>
    <cfRule type="cellIs" dxfId="75" priority="70" operator="equal">
      <formula>$B$32:$K$32=52</formula>
    </cfRule>
    <cfRule type="cellIs" dxfId="74" priority="71" operator="equal">
      <formula>"Suma trebuie să fie 52"</formula>
    </cfRule>
    <cfRule type="cellIs" dxfId="73" priority="72" operator="equal">
      <formula>"Corect"</formula>
    </cfRule>
    <cfRule type="cellIs" dxfId="72" priority="73" operator="equal">
      <formula>"NU e bine"</formula>
    </cfRule>
    <cfRule type="cellIs" dxfId="71" priority="74" operator="equal">
      <formula>"E bine"</formula>
    </cfRule>
  </conditionalFormatting>
  <conditionalFormatting sqref="U318:U319">
    <cfRule type="cellIs" dxfId="70" priority="60" operator="equal">
      <formula>"Ați dublat unele discipline"</formula>
    </cfRule>
    <cfRule type="cellIs" dxfId="69" priority="61" operator="equal">
      <formula>"Ați pierdut unele discipline"</formula>
    </cfRule>
    <cfRule type="cellIs" dxfId="68" priority="62" operator="equal">
      <formula>"Corect"</formula>
    </cfRule>
  </conditionalFormatting>
  <conditionalFormatting sqref="U323">
    <cfRule type="cellIs" dxfId="67" priority="148" operator="equal">
      <formula>"NU e bine"</formula>
    </cfRule>
    <cfRule type="cellIs" dxfId="66" priority="149" operator="equal">
      <formula>"E bine"</formula>
    </cfRule>
  </conditionalFormatting>
  <conditionalFormatting sqref="U333">
    <cfRule type="cellIs" dxfId="65" priority="26" operator="equal">
      <formula>"ARACIS recomandă ca nr. ore AP să fie cel puțin egal cu nr. ore C"</formula>
    </cfRule>
    <cfRule type="cellIs" dxfId="64" priority="27" operator="equal">
      <formula>"Standardul ARACIS impune minim 56 de ore"</formula>
    </cfRule>
    <cfRule type="cellIs" dxfId="63" priority="28" operator="equal">
      <formula>"Suma trebuie să fie 52"</formula>
    </cfRule>
    <cfRule type="cellIs" dxfId="62" priority="29" operator="equal">
      <formula>"Corect"</formula>
    </cfRule>
    <cfRule type="cellIs" dxfId="61" priority="30" operator="equal">
      <formula>SUM($B$32:$J$32)</formula>
    </cfRule>
    <cfRule type="cellIs" dxfId="60" priority="31" operator="lessThan">
      <formula>"(SUM(B28:K28)=52"</formula>
    </cfRule>
    <cfRule type="cellIs" dxfId="59" priority="32" operator="equal">
      <formula>52</formula>
    </cfRule>
    <cfRule type="cellIs" dxfId="58" priority="33" operator="equal">
      <formula>$K$32</formula>
    </cfRule>
    <cfRule type="cellIs" dxfId="57" priority="34" operator="equal">
      <formula>$B$32:$K$32=52</formula>
    </cfRule>
    <cfRule type="cellIs" dxfId="56" priority="35" operator="equal">
      <formula>"Suma trebuie să fie 52"</formula>
    </cfRule>
    <cfRule type="cellIs" dxfId="55" priority="36" operator="equal">
      <formula>"Corect"</formula>
    </cfRule>
    <cfRule type="cellIs" dxfId="54" priority="37" operator="equal">
      <formula>"NU e bine"</formula>
    </cfRule>
    <cfRule type="cellIs" dxfId="53" priority="38" operator="equal">
      <formula>"E bine"</formula>
    </cfRule>
  </conditionalFormatting>
  <conditionalFormatting sqref="U32:V32">
    <cfRule type="cellIs" dxfId="52" priority="262" operator="equal">
      <formula>"Correct"</formula>
    </cfRule>
  </conditionalFormatting>
  <conditionalFormatting sqref="U32:V34">
    <cfRule type="cellIs" dxfId="51" priority="401" operator="equal">
      <formula>"Suma trebuie să fie 52"</formula>
    </cfRule>
    <cfRule type="cellIs" dxfId="50" priority="402" operator="equal">
      <formula>"Corect"</formula>
    </cfRule>
    <cfRule type="cellIs" dxfId="49" priority="403" operator="equal">
      <formula>SUM($B$32:$J$32)</formula>
    </cfRule>
    <cfRule type="cellIs" dxfId="48" priority="404" operator="lessThan">
      <formula>"(SUM(B28:K28)=52"</formula>
    </cfRule>
    <cfRule type="cellIs" dxfId="47" priority="405" operator="equal">
      <formula>52</formula>
    </cfRule>
    <cfRule type="cellIs" dxfId="46" priority="406" operator="equal">
      <formula>$K$32</formula>
    </cfRule>
    <cfRule type="cellIs" dxfId="45" priority="407" operator="equal">
      <formula>$B$32:$K$32=52</formula>
    </cfRule>
  </conditionalFormatting>
  <conditionalFormatting sqref="U229:V229 U230">
    <cfRule type="cellIs" dxfId="44" priority="7" operator="equal">
      <formula>"Ați dublat unele discipline"</formula>
    </cfRule>
    <cfRule type="cellIs" dxfId="43" priority="8" operator="equal">
      <formula>"Ați pierdut unele discipline"</formula>
    </cfRule>
  </conditionalFormatting>
  <conditionalFormatting sqref="U275:V275 U276">
    <cfRule type="cellIs" dxfId="42" priority="4" operator="equal">
      <formula>"Ați dublat unele discipline"</formula>
    </cfRule>
    <cfRule type="cellIs" dxfId="41" priority="5" operator="equal">
      <formula>"Ați pierdut unele discipline"</formula>
    </cfRule>
  </conditionalFormatting>
  <conditionalFormatting sqref="U291:V291 U292">
    <cfRule type="cellIs" dxfId="40" priority="1" operator="equal">
      <formula>"Ați dublat unele discipline"</formula>
    </cfRule>
    <cfRule type="cellIs" dxfId="39" priority="2" operator="equal">
      <formula>"Ați pierdut unele discipline"</formula>
    </cfRule>
  </conditionalFormatting>
  <conditionalFormatting sqref="U303:V303 U32:V34">
    <cfRule type="cellIs" dxfId="38" priority="396" operator="equal">
      <formula>"Suma trebuie să fie 52"</formula>
    </cfRule>
  </conditionalFormatting>
  <conditionalFormatting sqref="U303:V303">
    <cfRule type="cellIs" dxfId="37" priority="372" operator="equal">
      <formula>"Nu corespunde cu tabelul de opționale"</formula>
    </cfRule>
    <cfRule type="cellIs" dxfId="36" priority="375" operator="equal">
      <formula>"Suma trebuie să fie 52"</formula>
    </cfRule>
    <cfRule type="cellIs" dxfId="35" priority="376" operator="equal">
      <formula>"Corect"</formula>
    </cfRule>
    <cfRule type="cellIs" dxfId="34" priority="377" operator="equal">
      <formula>SUM($B$32:$J$32)</formula>
    </cfRule>
    <cfRule type="cellIs" dxfId="33" priority="378" operator="lessThan">
      <formula>"(SUM(B28:K28)=52"</formula>
    </cfRule>
    <cfRule type="cellIs" dxfId="32" priority="379" operator="equal">
      <formula>52</formula>
    </cfRule>
    <cfRule type="cellIs" dxfId="31" priority="380" operator="equal">
      <formula>$K$32</formula>
    </cfRule>
    <cfRule type="cellIs" dxfId="30" priority="381" operator="equal">
      <formula>$B$32:$K$32=52</formula>
    </cfRule>
  </conditionalFormatting>
  <conditionalFormatting sqref="U323:V323">
    <cfRule type="cellIs" dxfId="29" priority="138" operator="equal">
      <formula>"Standardul ARACIS impune minim 56 de ore"</formula>
    </cfRule>
    <cfRule type="cellIs" dxfId="28" priority="139" operator="equal">
      <formula>"Suma trebuie să fie 52"</formula>
    </cfRule>
    <cfRule type="cellIs" dxfId="27" priority="140" operator="equal">
      <formula>"Corect"</formula>
    </cfRule>
    <cfRule type="cellIs" dxfId="26" priority="141" operator="equal">
      <formula>SUM($B$32:$J$32)</formula>
    </cfRule>
    <cfRule type="cellIs" dxfId="25" priority="142" operator="lessThan">
      <formula>"(SUM(B28:K28)=52"</formula>
    </cfRule>
    <cfRule type="cellIs" dxfId="24" priority="143" operator="equal">
      <formula>52</formula>
    </cfRule>
    <cfRule type="cellIs" dxfId="23" priority="144" operator="equal">
      <formula>$K$32</formula>
    </cfRule>
    <cfRule type="cellIs" dxfId="22" priority="145" operator="equal">
      <formula>$B$32:$K$32=52</formula>
    </cfRule>
    <cfRule type="cellIs" dxfId="21" priority="146" operator="equal">
      <formula>"Suma trebuie să fie 52"</formula>
    </cfRule>
  </conditionalFormatting>
  <conditionalFormatting sqref="U51:W51">
    <cfRule type="containsText" dxfId="20" priority="197" operator="containsText" text="Corect">
      <formula>NOT(ISERROR(SEARCH("Corect",U51)))</formula>
    </cfRule>
  </conditionalFormatting>
  <conditionalFormatting sqref="U52:W52 W54 U55:W55 U70:W70 U86:W86 U100:W100 U115:W115 U129:W129">
    <cfRule type="cellIs" dxfId="19" priority="397" operator="equal">
      <formula>"E trebuie să fie cel puțin egal cu C+VP"</formula>
    </cfRule>
    <cfRule type="cellIs" dxfId="18" priority="398" operator="equal">
      <formula>"Corect"</formula>
    </cfRule>
  </conditionalFormatting>
  <conditionalFormatting sqref="U69:W69">
    <cfRule type="containsText" dxfId="17" priority="217" operator="containsText" text="Corect">
      <formula>NOT(ISERROR(SEARCH("Corect",U69)))</formula>
    </cfRule>
  </conditionalFormatting>
  <conditionalFormatting sqref="U80:W80">
    <cfRule type="containsText" dxfId="16" priority="195" operator="containsText" text="Corect">
      <formula>NOT(ISERROR(SEARCH("Corect",U80)))</formula>
    </cfRule>
  </conditionalFormatting>
  <conditionalFormatting sqref="U94:W94">
    <cfRule type="containsText" dxfId="15" priority="193" operator="containsText" text="Corect">
      <formula>NOT(ISERROR(SEARCH("Corect",U94)))</formula>
    </cfRule>
  </conditionalFormatting>
  <conditionalFormatting sqref="U109:W109">
    <cfRule type="containsText" dxfId="14" priority="191" operator="containsText" text="Corect">
      <formula>NOT(ISERROR(SEARCH("Corect",U109)))</formula>
    </cfRule>
  </conditionalFormatting>
  <conditionalFormatting sqref="U123:W123">
    <cfRule type="containsText" dxfId="13" priority="189" operator="containsText" text="Corect">
      <formula>NOT(ISERROR(SEARCH("Corect",U123)))</formula>
    </cfRule>
  </conditionalFormatting>
  <conditionalFormatting sqref="U327:W329">
    <cfRule type="cellIs" dxfId="12" priority="39" operator="equal">
      <formula>"ARACIS împune 1.500-1.800 ore/an"</formula>
    </cfRule>
    <cfRule type="cellIs" dxfId="11" priority="40" operator="equal">
      <formula>"Corect"</formula>
    </cfRule>
  </conditionalFormatting>
  <conditionalFormatting sqref="U303:X303 U32:V34">
    <cfRule type="cellIs" dxfId="10" priority="399" operator="equal">
      <formula>"Corect"</formula>
    </cfRule>
  </conditionalFormatting>
  <conditionalFormatting sqref="U323:X323">
    <cfRule type="cellIs" dxfId="9" priority="147" operator="equal">
      <formula>"Corect"</formula>
    </cfRule>
  </conditionalFormatting>
  <conditionalFormatting sqref="V87:W87">
    <cfRule type="containsText" dxfId="8" priority="205" operator="containsText" text="Corect">
      <formula>NOT(ISERROR(SEARCH("Corect",V87)))</formula>
    </cfRule>
  </conditionalFormatting>
  <conditionalFormatting sqref="V101:W101">
    <cfRule type="containsText" dxfId="7" priority="201" operator="containsText" text="Corect">
      <formula>NOT(ISERROR(SEARCH("Corect",V101)))</formula>
    </cfRule>
  </conditionalFormatting>
  <conditionalFormatting sqref="V116:W116">
    <cfRule type="containsText" dxfId="6" priority="203" operator="containsText" text="Corect">
      <formula>NOT(ISERROR(SEARCH("Corect",V116)))</formula>
    </cfRule>
  </conditionalFormatting>
  <conditionalFormatting sqref="V130:W130">
    <cfRule type="containsText" dxfId="5" priority="199" operator="containsText" text="Corect">
      <formula>NOT(ISERROR(SEARCH("Corect",V130)))</formula>
    </cfRule>
  </conditionalFormatting>
  <conditionalFormatting sqref="V310:Y310">
    <cfRule type="cellIs" dxfId="4" priority="58" operator="equal">
      <formula>"Procentul depășește standardul ARACIS"</formula>
    </cfRule>
  </conditionalFormatting>
  <conditionalFormatting sqref="V310:Y312">
    <cfRule type="cellIs" dxfId="3" priority="55" operator="equal">
      <formula>"Corect"</formula>
    </cfRule>
  </conditionalFormatting>
  <conditionalFormatting sqref="V311:Y311">
    <cfRule type="cellIs" dxfId="2" priority="56" operator="equal">
      <formula>"Procentul nu atinge standardul ARACIS"</formula>
    </cfRule>
  </conditionalFormatting>
  <conditionalFormatting sqref="V312:Y312">
    <cfRule type="cellIs" dxfId="1" priority="54" operator="equal">
      <formula>"Procentul depășește standardul ARACIS"</formula>
    </cfRule>
  </conditionalFormatting>
  <conditionalFormatting sqref="W53">
    <cfRule type="containsText" dxfId="0" priority="207" operator="containsText" text="Corect">
      <formula>NOT(ISERROR(SEARCH("Corect",W53)))</formula>
    </cfRule>
  </conditionalFormatting>
  <dataValidations disablePrompts="1" count="9">
    <dataValidation type="list" allowBlank="1" showInputMessage="1" showErrorMessage="1" sqref="R1007:R1008 R1025:R1026 R1021:R1022 R1005" xr:uid="{00000000-0002-0000-0000-000000000000}">
      <formula1>$R$43</formula1>
    </dataValidation>
    <dataValidation type="list" allowBlank="1" showInputMessage="1" showErrorMessage="1" sqref="Q1013:Q1014 Q1021:Q1022 Q1018 Q1007:Q1008 Q1005 Q1025:Q1026" xr:uid="{00000000-0002-0000-0000-000001000000}">
      <formula1>$Q$43</formula1>
    </dataValidation>
    <dataValidation type="list" allowBlank="1" showInputMessage="1" showErrorMessage="1" sqref="S1007:S1008 S1025:S1026 S1021:S1022 S1005" xr:uid="{00000000-0002-0000-0000-000002000000}">
      <formula1>$S$43</formula1>
    </dataValidation>
    <dataValidation type="list" allowBlank="1" showInputMessage="1" showErrorMessage="1" sqref="B284:I287 B239:I263 B217:I221 B224:I224 B266:I270" xr:uid="{00000000-0002-0000-0000-000003000000}">
      <formula1>$B$41:$B$169</formula1>
    </dataValidation>
    <dataValidation type="list" allowBlank="1" showInputMessage="1" showErrorMessage="1" sqref="Q181:Q182 Q80:Q85 Q94:Q99 Q142:Q143 Q109:Q114 Q160:Q162 Q62:Q69 Q123:Q128 Q139:Q140 Q145:Q149 Q151:Q154 Q44:Q51 Q156:Q158" xr:uid="{00000000-0002-0000-0000-000004000000}">
      <formula1>"E"</formula1>
    </dataValidation>
    <dataValidation type="list" allowBlank="1" showInputMessage="1" showErrorMessage="1" sqref="R181:R182 R80:R85 R94:R99 R109:R114 R62:R69 R123:R128 R151:R154 R139:R140 R142:R143 R160:R162 R145:R149 R44:R51 R156:R158" xr:uid="{00000000-0002-0000-0000-000005000000}">
      <formula1>"C"</formula1>
    </dataValidation>
    <dataValidation type="list" allowBlank="1" showInputMessage="1" showErrorMessage="1" sqref="S181:S182 S80:S85 S94:S99 S109:S114 S62:S69 S123:S128 S151:S154 S139:S140 S142:S143 S160:S162 S145:S149 S44:S51 S156:S158" xr:uid="{00000000-0002-0000-0000-000006000000}">
      <formula1>"VP"</formula1>
    </dataValidation>
    <dataValidation type="list" allowBlank="1" showInputMessage="1" showErrorMessage="1" sqref="T80:T85 T109:T114 T123:T128 T62:T69 T181:T183 T160:T162 T139:T140 T94:T99 T142:T143 T145:T149 T151:T154 T44:T51 T156:T158" xr:uid="{00000000-0002-0000-0000-000007000000}">
      <formula1>"DF, DS, DC"</formula1>
    </dataValidation>
    <dataValidation type="list" allowBlank="1" showInputMessage="1" showErrorMessage="1" sqref="B63:I63" xr:uid="{00000000-0002-0000-0000-000008000000}">
      <formula1>$B$76:$B$169</formula1>
    </dataValidation>
  </dataValidations>
  <hyperlinks>
    <hyperlink ref="U1:W1" r:id="rId1" display="Consultați standardul ARACIS 2025" xr:uid="{00000000-0004-0000-0000-000000000000}"/>
    <hyperlink ref="U337" r:id="rId2" xr:uid="{00000000-0004-0000-0000-000002000000}"/>
    <hyperlink ref="U133:W133" r:id="rId3" display="Consultați standardul ARACIS 2025" xr:uid="{00000000-0004-0000-0000-000003000000}"/>
    <hyperlink ref="U320:AA320" r:id="rId4" display="Consultați standardul ARACIS pentru verificarea numărului minim al orelor de practică" xr:uid="{00000000-0004-0000-0000-000004000000}"/>
    <hyperlink ref="U377:X377" r:id="rId5" display="Link pentru competențe transversale ESCO" xr:uid="{00000000-0004-0000-0000-000006000000}"/>
    <hyperlink ref="U411" r:id="rId6" xr:uid="{00000000-0004-0000-0000-000007000000}"/>
    <hyperlink ref="U974:Y974" r:id="rId7" display="Standardul ARCIS prevede că:" xr:uid="{00000000-0004-0000-0000-000008000000}"/>
  </hyperlinks>
  <pageMargins left="0.70866141732283472" right="0.70866141732283472" top="0.74803149606299213" bottom="0.74803149606299213" header="0.31496062992125984" footer="0.39370078740157483"/>
  <pageSetup paperSize="9" orientation="landscape" blackAndWhite="1" r:id="rId8"/>
  <headerFooter differentFirst="1">
    <oddHeader>&amp;R&amp;"Calibri,Obișnuit"Pag. &amp;P</oddHeader>
    <firstFooter xml:space="preserve">&amp;LRECTOR,
Prof. univ. dr. Daniel-Ovidiu DAVID&amp;CDECAN,
Prof. univ. dr. Călin Hințea&amp;RDIRECTOR DE DEPARTAMENT,
Conf. univ. dr. Bogdana Neamțu </firstFooter>
  </headerFooter>
  <rowBreaks count="23" manualBreakCount="23">
    <brk id="36" max="16383" man="1"/>
    <brk id="56" max="16383" man="1"/>
    <brk id="74" max="16383" man="1"/>
    <brk id="103" max="16383" man="1"/>
    <brk id="132" max="16383" man="1"/>
    <brk id="154" max="16383" man="1"/>
    <brk id="174" max="16383" man="1"/>
    <brk id="208" max="16383" man="1"/>
    <brk id="232" max="16383" man="1"/>
    <brk id="277" max="16383" man="1"/>
    <brk id="296" max="16383" man="1"/>
    <brk id="335" max="16383" man="1"/>
    <brk id="367" max="16383" man="1"/>
    <brk id="420" max="16383" man="1"/>
    <brk id="518" max="16383" man="1"/>
    <brk id="536" max="16383" man="1"/>
    <brk id="607" max="16383" man="1"/>
    <brk id="691" max="16383" man="1"/>
    <brk id="787" max="16383" man="1"/>
    <brk id="841" max="16383" man="1"/>
    <brk id="958" max="16383" man="1"/>
    <brk id="978" max="16383" man="1"/>
    <brk id="996" max="16383" man="1"/>
  </rowBreaks>
  <ignoredErrors>
    <ignoredError sqref="M303" unlockedFormula="1"/>
  </ignoredErrors>
  <drawing r:id="rId9"/>
  <legacyDrawing r:id="rId10"/>
  <mc:AlternateContent xmlns:mc="http://schemas.openxmlformats.org/markup-compatibility/2006">
    <mc:Choice Requires="x14">
      <controls>
        <mc:AlternateContent xmlns:mc="http://schemas.openxmlformats.org/markup-compatibility/2006">
          <mc:Choice Requires="x14">
            <control shapeId="1393" r:id="rId11" name="Check Box 369">
              <controlPr defaultSize="0" autoFill="0" autoLine="0" autoPict="0" altText="Da">
                <anchor moveWithCells="1">
                  <from>
                    <xdr:col>0</xdr:col>
                    <xdr:colOff>476250</xdr:colOff>
                    <xdr:row>357</xdr:row>
                    <xdr:rowOff>0</xdr:rowOff>
                  </from>
                  <to>
                    <xdr:col>1</xdr:col>
                    <xdr:colOff>47625</xdr:colOff>
                    <xdr:row>359</xdr:row>
                    <xdr:rowOff>0</xdr:rowOff>
                  </to>
                </anchor>
              </controlPr>
            </control>
          </mc:Choice>
        </mc:AlternateContent>
        <mc:AlternateContent xmlns:mc="http://schemas.openxmlformats.org/markup-compatibility/2006">
          <mc:Choice Requires="x14">
            <control shapeId="1412" r:id="rId12" name="Check Box 388">
              <controlPr defaultSize="0" autoFill="0" autoLine="0" autoPict="0" altText="">
                <anchor moveWithCells="1">
                  <from>
                    <xdr:col>0</xdr:col>
                    <xdr:colOff>238125</xdr:colOff>
                    <xdr:row>357</xdr:row>
                    <xdr:rowOff>0</xdr:rowOff>
                  </from>
                  <to>
                    <xdr:col>0</xdr:col>
                    <xdr:colOff>447675</xdr:colOff>
                    <xdr:row>359</xdr:row>
                    <xdr:rowOff>0</xdr:rowOff>
                  </to>
                </anchor>
              </controlPr>
            </control>
          </mc:Choice>
        </mc:AlternateContent>
        <mc:AlternateContent xmlns:mc="http://schemas.openxmlformats.org/markup-compatibility/2006">
          <mc:Choice Requires="x14">
            <control shapeId="1468" r:id="rId13" name="Check Box 444">
              <controlPr defaultSize="0" autoFill="0" autoLine="0" autoPict="0" altText="Da">
                <anchor moveWithCells="1">
                  <from>
                    <xdr:col>0</xdr:col>
                    <xdr:colOff>476250</xdr:colOff>
                    <xdr:row>342</xdr:row>
                    <xdr:rowOff>85725</xdr:rowOff>
                  </from>
                  <to>
                    <xdr:col>1</xdr:col>
                    <xdr:colOff>47625</xdr:colOff>
                    <xdr:row>344</xdr:row>
                    <xdr:rowOff>85725</xdr:rowOff>
                  </to>
                </anchor>
              </controlPr>
            </control>
          </mc:Choice>
        </mc:AlternateContent>
        <mc:AlternateContent xmlns:mc="http://schemas.openxmlformats.org/markup-compatibility/2006">
          <mc:Choice Requires="x14">
            <control shapeId="1469" r:id="rId14" name="Check Box 445">
              <controlPr defaultSize="0" autoFill="0" autoLine="0" autoPict="0" altText="">
                <anchor moveWithCells="1">
                  <from>
                    <xdr:col>0</xdr:col>
                    <xdr:colOff>238125</xdr:colOff>
                    <xdr:row>350</xdr:row>
                    <xdr:rowOff>9525</xdr:rowOff>
                  </from>
                  <to>
                    <xdr:col>0</xdr:col>
                    <xdr:colOff>447675</xdr:colOff>
                    <xdr:row>352</xdr:row>
                    <xdr:rowOff>9525</xdr:rowOff>
                  </to>
                </anchor>
              </controlPr>
            </control>
          </mc:Choice>
        </mc:AlternateContent>
        <mc:AlternateContent xmlns:mc="http://schemas.openxmlformats.org/markup-compatibility/2006">
          <mc:Choice Requires="x14">
            <control shapeId="1470" r:id="rId15" name="Check Box 446">
              <controlPr defaultSize="0" autoFill="0" autoLine="0" autoPict="0" altText="">
                <anchor moveWithCells="1">
                  <from>
                    <xdr:col>0</xdr:col>
                    <xdr:colOff>171450</xdr:colOff>
                    <xdr:row>347</xdr:row>
                    <xdr:rowOff>76200</xdr:rowOff>
                  </from>
                  <to>
                    <xdr:col>0</xdr:col>
                    <xdr:colOff>381000</xdr:colOff>
                    <xdr:row>349</xdr:row>
                    <xdr:rowOff>76200</xdr:rowOff>
                  </to>
                </anchor>
              </controlPr>
            </control>
          </mc:Choice>
        </mc:AlternateContent>
        <mc:AlternateContent xmlns:mc="http://schemas.openxmlformats.org/markup-compatibility/2006">
          <mc:Choice Requires="x14">
            <control shapeId="1471" r:id="rId16" name="Check Box 447">
              <controlPr defaultSize="0" autoFill="0" autoLine="0" autoPict="0" altText="">
                <anchor moveWithCells="1">
                  <from>
                    <xdr:col>1</xdr:col>
                    <xdr:colOff>47625</xdr:colOff>
                    <xdr:row>347</xdr:row>
                    <xdr:rowOff>76200</xdr:rowOff>
                  </from>
                  <to>
                    <xdr:col>1</xdr:col>
                    <xdr:colOff>257175</xdr:colOff>
                    <xdr:row>349</xdr:row>
                    <xdr:rowOff>76200</xdr:rowOff>
                  </to>
                </anchor>
              </controlPr>
            </control>
          </mc:Choice>
        </mc:AlternateContent>
        <mc:AlternateContent xmlns:mc="http://schemas.openxmlformats.org/markup-compatibility/2006">
          <mc:Choice Requires="x14">
            <control shapeId="1472" r:id="rId17" name="Check Box 448">
              <controlPr defaultSize="0" autoFill="0" autoLine="0" autoPict="0" altText="">
                <anchor moveWithCells="1">
                  <from>
                    <xdr:col>2</xdr:col>
                    <xdr:colOff>47625</xdr:colOff>
                    <xdr:row>347</xdr:row>
                    <xdr:rowOff>76200</xdr:rowOff>
                  </from>
                  <to>
                    <xdr:col>2</xdr:col>
                    <xdr:colOff>257175</xdr:colOff>
                    <xdr:row>349</xdr:row>
                    <xdr:rowOff>76200</xdr:rowOff>
                  </to>
                </anchor>
              </controlPr>
            </control>
          </mc:Choice>
        </mc:AlternateContent>
        <mc:AlternateContent xmlns:mc="http://schemas.openxmlformats.org/markup-compatibility/2006">
          <mc:Choice Requires="x14">
            <control shapeId="1473" r:id="rId18" name="Check Box 449">
              <controlPr defaultSize="0" autoFill="0" autoLine="0" autoPict="0" altText="">
                <anchor moveWithCells="1">
                  <from>
                    <xdr:col>3</xdr:col>
                    <xdr:colOff>76200</xdr:colOff>
                    <xdr:row>347</xdr:row>
                    <xdr:rowOff>76200</xdr:rowOff>
                  </from>
                  <to>
                    <xdr:col>3</xdr:col>
                    <xdr:colOff>285750</xdr:colOff>
                    <xdr:row>349</xdr:row>
                    <xdr:rowOff>76200</xdr:rowOff>
                  </to>
                </anchor>
              </controlPr>
            </control>
          </mc:Choice>
        </mc:AlternateContent>
        <mc:AlternateContent xmlns:mc="http://schemas.openxmlformats.org/markup-compatibility/2006">
          <mc:Choice Requires="x14">
            <control shapeId="1474" r:id="rId19" name="Check Box 450">
              <controlPr defaultSize="0" autoFill="0" autoLine="0" autoPict="0" altText="">
                <anchor moveWithCells="1">
                  <from>
                    <xdr:col>4</xdr:col>
                    <xdr:colOff>314325</xdr:colOff>
                    <xdr:row>347</xdr:row>
                    <xdr:rowOff>76200</xdr:rowOff>
                  </from>
                  <to>
                    <xdr:col>5</xdr:col>
                    <xdr:colOff>190500</xdr:colOff>
                    <xdr:row>349</xdr:row>
                    <xdr:rowOff>76200</xdr:rowOff>
                  </to>
                </anchor>
              </controlPr>
            </control>
          </mc:Choice>
        </mc:AlternateContent>
        <mc:AlternateContent xmlns:mc="http://schemas.openxmlformats.org/markup-compatibility/2006">
          <mc:Choice Requires="x14">
            <control shapeId="1475" r:id="rId20" name="Check Box 451">
              <controlPr defaultSize="0" autoFill="0" autoLine="0" autoPict="0" altText="">
                <anchor moveWithCells="1">
                  <from>
                    <xdr:col>6</xdr:col>
                    <xdr:colOff>200025</xdr:colOff>
                    <xdr:row>347</xdr:row>
                    <xdr:rowOff>76200</xdr:rowOff>
                  </from>
                  <to>
                    <xdr:col>6</xdr:col>
                    <xdr:colOff>409575</xdr:colOff>
                    <xdr:row>349</xdr:row>
                    <xdr:rowOff>76200</xdr:rowOff>
                  </to>
                </anchor>
              </controlPr>
            </control>
          </mc:Choice>
        </mc:AlternateContent>
        <mc:AlternateContent xmlns:mc="http://schemas.openxmlformats.org/markup-compatibility/2006">
          <mc:Choice Requires="x14">
            <control shapeId="1476" r:id="rId21" name="Check Box 452">
              <controlPr defaultSize="0" autoFill="0" autoLine="0" autoPict="0" altText="">
                <anchor moveWithCells="1">
                  <from>
                    <xdr:col>7</xdr:col>
                    <xdr:colOff>171450</xdr:colOff>
                    <xdr:row>347</xdr:row>
                    <xdr:rowOff>76200</xdr:rowOff>
                  </from>
                  <to>
                    <xdr:col>7</xdr:col>
                    <xdr:colOff>381000</xdr:colOff>
                    <xdr:row>349</xdr:row>
                    <xdr:rowOff>76200</xdr:rowOff>
                  </to>
                </anchor>
              </controlPr>
            </control>
          </mc:Choice>
        </mc:AlternateContent>
        <mc:AlternateContent xmlns:mc="http://schemas.openxmlformats.org/markup-compatibility/2006">
          <mc:Choice Requires="x14">
            <control shapeId="1477" r:id="rId22" name="Check Box 453">
              <controlPr defaultSize="0" autoFill="0" autoLine="0" autoPict="0" altText="">
                <anchor moveWithCells="1">
                  <from>
                    <xdr:col>9</xdr:col>
                    <xdr:colOff>228600</xdr:colOff>
                    <xdr:row>347</xdr:row>
                    <xdr:rowOff>76200</xdr:rowOff>
                  </from>
                  <to>
                    <xdr:col>9</xdr:col>
                    <xdr:colOff>438150</xdr:colOff>
                    <xdr:row>349</xdr:row>
                    <xdr:rowOff>76200</xdr:rowOff>
                  </to>
                </anchor>
              </controlPr>
            </control>
          </mc:Choice>
        </mc:AlternateContent>
        <mc:AlternateContent xmlns:mc="http://schemas.openxmlformats.org/markup-compatibility/2006">
          <mc:Choice Requires="x14">
            <control shapeId="1478" r:id="rId23" name="Check Box 454">
              <controlPr defaultSize="0" autoFill="0" autoLine="0" autoPict="0" altText="">
                <anchor moveWithCells="1">
                  <from>
                    <xdr:col>10</xdr:col>
                    <xdr:colOff>238125</xdr:colOff>
                    <xdr:row>347</xdr:row>
                    <xdr:rowOff>76200</xdr:rowOff>
                  </from>
                  <to>
                    <xdr:col>11</xdr:col>
                    <xdr:colOff>38100</xdr:colOff>
                    <xdr:row>349</xdr:row>
                    <xdr:rowOff>76200</xdr:rowOff>
                  </to>
                </anchor>
              </controlPr>
            </control>
          </mc:Choice>
        </mc:AlternateContent>
        <mc:AlternateContent xmlns:mc="http://schemas.openxmlformats.org/markup-compatibility/2006">
          <mc:Choice Requires="x14">
            <control shapeId="1479" r:id="rId24" name="Check Box 455">
              <controlPr defaultSize="0" autoFill="0" autoLine="0" autoPict="0" altText="">
                <anchor moveWithCells="1">
                  <from>
                    <xdr:col>11</xdr:col>
                    <xdr:colOff>352425</xdr:colOff>
                    <xdr:row>347</xdr:row>
                    <xdr:rowOff>76200</xdr:rowOff>
                  </from>
                  <to>
                    <xdr:col>12</xdr:col>
                    <xdr:colOff>114300</xdr:colOff>
                    <xdr:row>349</xdr:row>
                    <xdr:rowOff>76200</xdr:rowOff>
                  </to>
                </anchor>
              </controlPr>
            </control>
          </mc:Choice>
        </mc:AlternateContent>
        <mc:AlternateContent xmlns:mc="http://schemas.openxmlformats.org/markup-compatibility/2006">
          <mc:Choice Requires="x14">
            <control shapeId="1480" r:id="rId25" name="Check Box 456">
              <controlPr defaultSize="0" autoFill="0" autoLine="0" autoPict="0" altText="">
                <anchor moveWithCells="1">
                  <from>
                    <xdr:col>8</xdr:col>
                    <xdr:colOff>114300</xdr:colOff>
                    <xdr:row>347</xdr:row>
                    <xdr:rowOff>76200</xdr:rowOff>
                  </from>
                  <to>
                    <xdr:col>8</xdr:col>
                    <xdr:colOff>323850</xdr:colOff>
                    <xdr:row>349</xdr:row>
                    <xdr:rowOff>76200</xdr:rowOff>
                  </to>
                </anchor>
              </controlPr>
            </control>
          </mc:Choice>
        </mc:AlternateContent>
        <mc:AlternateContent xmlns:mc="http://schemas.openxmlformats.org/markup-compatibility/2006">
          <mc:Choice Requires="x14">
            <control shapeId="1481" r:id="rId26" name="Check Box 457">
              <controlPr defaultSize="0" autoFill="0" autoLine="0" autoPict="0" altText="">
                <anchor moveWithCells="1">
                  <from>
                    <xdr:col>15</xdr:col>
                    <xdr:colOff>342900</xdr:colOff>
                    <xdr:row>347</xdr:row>
                    <xdr:rowOff>76200</xdr:rowOff>
                  </from>
                  <to>
                    <xdr:col>16</xdr:col>
                    <xdr:colOff>152400</xdr:colOff>
                    <xdr:row>349</xdr:row>
                    <xdr:rowOff>76200</xdr:rowOff>
                  </to>
                </anchor>
              </controlPr>
            </control>
          </mc:Choice>
        </mc:AlternateContent>
        <mc:AlternateContent xmlns:mc="http://schemas.openxmlformats.org/markup-compatibility/2006">
          <mc:Choice Requires="x14">
            <control shapeId="1482" r:id="rId27" name="Check Box 458">
              <controlPr defaultSize="0" autoFill="0" autoLine="0" autoPict="0" altText="">
                <anchor moveWithCells="1">
                  <from>
                    <xdr:col>14</xdr:col>
                    <xdr:colOff>200025</xdr:colOff>
                    <xdr:row>347</xdr:row>
                    <xdr:rowOff>76200</xdr:rowOff>
                  </from>
                  <to>
                    <xdr:col>15</xdr:col>
                    <xdr:colOff>0</xdr:colOff>
                    <xdr:row>349</xdr:row>
                    <xdr:rowOff>76200</xdr:rowOff>
                  </to>
                </anchor>
              </controlPr>
            </control>
          </mc:Choice>
        </mc:AlternateContent>
        <mc:AlternateContent xmlns:mc="http://schemas.openxmlformats.org/markup-compatibility/2006">
          <mc:Choice Requires="x14">
            <control shapeId="1483" r:id="rId28" name="Check Box 459">
              <controlPr defaultSize="0" autoFill="0" autoLine="0" autoPict="0" altText="">
                <anchor moveWithCells="1">
                  <from>
                    <xdr:col>13</xdr:col>
                    <xdr:colOff>76200</xdr:colOff>
                    <xdr:row>347</xdr:row>
                    <xdr:rowOff>76200</xdr:rowOff>
                  </from>
                  <to>
                    <xdr:col>13</xdr:col>
                    <xdr:colOff>295275</xdr:colOff>
                    <xdr:row>349</xdr:row>
                    <xdr:rowOff>76200</xdr:rowOff>
                  </to>
                </anchor>
              </controlPr>
            </control>
          </mc:Choice>
        </mc:AlternateContent>
        <mc:AlternateContent xmlns:mc="http://schemas.openxmlformats.org/markup-compatibility/2006">
          <mc:Choice Requires="x14">
            <control shapeId="1484" r:id="rId29" name="Check Box 460">
              <controlPr defaultSize="0" autoFill="0" autoLine="0" autoPict="0" altText="">
                <anchor moveWithCells="1">
                  <from>
                    <xdr:col>19</xdr:col>
                    <xdr:colOff>295275</xdr:colOff>
                    <xdr:row>347</xdr:row>
                    <xdr:rowOff>76200</xdr:rowOff>
                  </from>
                  <to>
                    <xdr:col>19</xdr:col>
                    <xdr:colOff>504825</xdr:colOff>
                    <xdr:row>349</xdr:row>
                    <xdr:rowOff>76200</xdr:rowOff>
                  </to>
                </anchor>
              </controlPr>
            </control>
          </mc:Choice>
        </mc:AlternateContent>
        <mc:AlternateContent xmlns:mc="http://schemas.openxmlformats.org/markup-compatibility/2006">
          <mc:Choice Requires="x14">
            <control shapeId="1485" r:id="rId30" name="Check Box 461">
              <controlPr defaultSize="0" autoFill="0" autoLine="0" autoPict="0" altText="">
                <anchor moveWithCells="1">
                  <from>
                    <xdr:col>18</xdr:col>
                    <xdr:colOff>171450</xdr:colOff>
                    <xdr:row>347</xdr:row>
                    <xdr:rowOff>76200</xdr:rowOff>
                  </from>
                  <to>
                    <xdr:col>18</xdr:col>
                    <xdr:colOff>381000</xdr:colOff>
                    <xdr:row>349</xdr:row>
                    <xdr:rowOff>76200</xdr:rowOff>
                  </to>
                </anchor>
              </controlPr>
            </control>
          </mc:Choice>
        </mc:AlternateContent>
        <mc:AlternateContent xmlns:mc="http://schemas.openxmlformats.org/markup-compatibility/2006">
          <mc:Choice Requires="x14">
            <control shapeId="1486" r:id="rId31" name="Check Box 462">
              <controlPr defaultSize="0" autoFill="0" autoLine="0" autoPict="0" altText="">
                <anchor moveWithCells="1">
                  <from>
                    <xdr:col>17</xdr:col>
                    <xdr:colOff>66675</xdr:colOff>
                    <xdr:row>347</xdr:row>
                    <xdr:rowOff>76200</xdr:rowOff>
                  </from>
                  <to>
                    <xdr:col>17</xdr:col>
                    <xdr:colOff>276225</xdr:colOff>
                    <xdr:row>349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Plan</vt:lpstr>
      <vt:lpstr>Plan!Zona_de_imprimat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Gelu Cosmin Gherghin</cp:lastModifiedBy>
  <cp:lastPrinted>2026-03-02T13:36:39Z</cp:lastPrinted>
  <dcterms:created xsi:type="dcterms:W3CDTF">2013-06-27T08:19:59Z</dcterms:created>
  <dcterms:modified xsi:type="dcterms:W3CDTF">2026-03-02T13:38:59Z</dcterms:modified>
</cp:coreProperties>
</file>