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oldovano.FSPAC\Downloads\"/>
    </mc:Choice>
  </mc:AlternateContent>
  <bookViews>
    <workbookView xWindow="0" yWindow="0" windowWidth="16035" windowHeight="13410"/>
  </bookViews>
  <sheets>
    <sheet name="Plan" sheetId="1" r:id="rId1"/>
  </sheets>
  <definedNames>
    <definedName name="_xlnm.Print_Area" localSheetId="0">Plan!$A$1:$T$643</definedName>
  </definedNames>
  <calcPr calcId="152511"/>
  <fileRecoveryPr repairLoad="1"/>
</workbook>
</file>

<file path=xl/calcChain.xml><?xml version="1.0" encoding="utf-8"?>
<calcChain xmlns="http://schemas.openxmlformats.org/spreadsheetml/2006/main">
  <c r="J281" i="1" l="1"/>
  <c r="K281" i="1"/>
  <c r="L281" i="1"/>
  <c r="M281" i="1"/>
  <c r="N281" i="1"/>
  <c r="O281" i="1"/>
  <c r="P281" i="1"/>
  <c r="Q281" i="1"/>
  <c r="R281" i="1"/>
  <c r="S281" i="1"/>
  <c r="T281" i="1"/>
  <c r="T263" i="1"/>
  <c r="S263" i="1"/>
  <c r="R263" i="1"/>
  <c r="Q263" i="1"/>
  <c r="M263" i="1"/>
  <c r="L263" i="1"/>
  <c r="K263" i="1"/>
  <c r="J263" i="1"/>
  <c r="A263" i="1"/>
  <c r="A264" i="1"/>
  <c r="J264" i="1"/>
  <c r="K264" i="1"/>
  <c r="L264" i="1"/>
  <c r="M264" i="1"/>
  <c r="Q264" i="1"/>
  <c r="R264" i="1"/>
  <c r="S264" i="1"/>
  <c r="T264" i="1"/>
  <c r="T250" i="1"/>
  <c r="S250" i="1"/>
  <c r="R250" i="1"/>
  <c r="Q250" i="1"/>
  <c r="M250" i="1"/>
  <c r="L250" i="1"/>
  <c r="K250" i="1"/>
  <c r="J250" i="1"/>
  <c r="A250" i="1"/>
  <c r="A255" i="1"/>
  <c r="J255" i="1"/>
  <c r="K255" i="1"/>
  <c r="L255" i="1"/>
  <c r="M255" i="1"/>
  <c r="Q255" i="1"/>
  <c r="R255" i="1"/>
  <c r="S255" i="1"/>
  <c r="T255" i="1"/>
  <c r="U318" i="1" l="1"/>
  <c r="A611" i="1"/>
  <c r="O314" i="1"/>
  <c r="Q150" i="1" l="1"/>
  <c r="L151" i="1"/>
  <c r="M151" i="1"/>
  <c r="K151" i="1"/>
  <c r="T150" i="1"/>
  <c r="S150" i="1"/>
  <c r="R150" i="1"/>
  <c r="K150" i="1"/>
  <c r="L150" i="1"/>
  <c r="M150" i="1"/>
  <c r="J150" i="1"/>
  <c r="P149" i="1"/>
  <c r="P148" i="1"/>
  <c r="P147" i="1"/>
  <c r="P146" i="1"/>
  <c r="P144" i="1"/>
  <c r="P143" i="1"/>
  <c r="P142" i="1"/>
  <c r="P141" i="1"/>
  <c r="P139" i="1"/>
  <c r="P138" i="1"/>
  <c r="P137" i="1"/>
  <c r="P136" i="1"/>
  <c r="P134" i="1"/>
  <c r="P133" i="1"/>
  <c r="P132" i="1"/>
  <c r="P129" i="1"/>
  <c r="N134" i="1" l="1"/>
  <c r="O134" i="1" s="1"/>
  <c r="N133" i="1"/>
  <c r="O133" i="1" s="1"/>
  <c r="N132" i="1"/>
  <c r="O132" i="1" s="1"/>
  <c r="P130" i="1"/>
  <c r="N130" i="1"/>
  <c r="N129" i="1"/>
  <c r="O129" i="1" s="1"/>
  <c r="P128" i="1"/>
  <c r="N128" i="1"/>
  <c r="P126" i="1"/>
  <c r="N126" i="1"/>
  <c r="P125" i="1"/>
  <c r="N125" i="1"/>
  <c r="P124" i="1"/>
  <c r="N124" i="1"/>
  <c r="P122" i="1"/>
  <c r="N122" i="1"/>
  <c r="P121" i="1"/>
  <c r="N121" i="1"/>
  <c r="P120" i="1"/>
  <c r="N120" i="1"/>
  <c r="P118" i="1"/>
  <c r="N118" i="1"/>
  <c r="P117" i="1"/>
  <c r="N117" i="1"/>
  <c r="P116" i="1"/>
  <c r="N116" i="1"/>
  <c r="O125" i="1" l="1"/>
  <c r="O124" i="1"/>
  <c r="O118" i="1"/>
  <c r="O120" i="1"/>
  <c r="O117" i="1"/>
  <c r="O121" i="1"/>
  <c r="O126" i="1"/>
  <c r="O116" i="1"/>
  <c r="O128" i="1"/>
  <c r="O130" i="1"/>
  <c r="O122" i="1"/>
  <c r="J229" i="1" l="1"/>
  <c r="M601" i="1" l="1"/>
  <c r="L601" i="1"/>
  <c r="K601" i="1"/>
  <c r="S600" i="1"/>
  <c r="R600" i="1"/>
  <c r="Q600" i="1"/>
  <c r="M600" i="1"/>
  <c r="L600" i="1"/>
  <c r="K600" i="1"/>
  <c r="J600" i="1"/>
  <c r="P597" i="1"/>
  <c r="N597" i="1"/>
  <c r="P596" i="1"/>
  <c r="N596" i="1"/>
  <c r="P594" i="1"/>
  <c r="N594" i="1"/>
  <c r="P593" i="1"/>
  <c r="N593" i="1"/>
  <c r="P591" i="1"/>
  <c r="N591" i="1"/>
  <c r="O591" i="1" s="1"/>
  <c r="P590" i="1"/>
  <c r="N590" i="1"/>
  <c r="M577" i="1"/>
  <c r="L577" i="1"/>
  <c r="K577" i="1"/>
  <c r="S576" i="1"/>
  <c r="R576" i="1"/>
  <c r="Q576" i="1"/>
  <c r="M576" i="1"/>
  <c r="L576" i="1"/>
  <c r="K576" i="1"/>
  <c r="J576" i="1"/>
  <c r="P573" i="1"/>
  <c r="N573" i="1"/>
  <c r="P572" i="1"/>
  <c r="N572" i="1"/>
  <c r="P570" i="1"/>
  <c r="N570" i="1"/>
  <c r="P569" i="1"/>
  <c r="N569" i="1"/>
  <c r="P567" i="1"/>
  <c r="N567" i="1"/>
  <c r="P566" i="1"/>
  <c r="N566" i="1"/>
  <c r="O572" i="1" l="1"/>
  <c r="O570" i="1"/>
  <c r="O569" i="1"/>
  <c r="K602" i="1"/>
  <c r="O573" i="1"/>
  <c r="O594" i="1"/>
  <c r="K578" i="1"/>
  <c r="P601" i="1"/>
  <c r="N577" i="1"/>
  <c r="O593" i="1"/>
  <c r="N601" i="1"/>
  <c r="O597" i="1"/>
  <c r="O596" i="1"/>
  <c r="P600" i="1"/>
  <c r="P577" i="1"/>
  <c r="O566" i="1"/>
  <c r="O590" i="1"/>
  <c r="N600" i="1"/>
  <c r="O567" i="1"/>
  <c r="N576" i="1"/>
  <c r="P576" i="1"/>
  <c r="O577" i="1" l="1"/>
  <c r="N578" i="1" s="1"/>
  <c r="O600" i="1"/>
  <c r="O601" i="1"/>
  <c r="N602" i="1" s="1"/>
  <c r="O576" i="1"/>
  <c r="M548" i="1" l="1"/>
  <c r="L548" i="1"/>
  <c r="K548" i="1"/>
  <c r="S547" i="1"/>
  <c r="R547" i="1"/>
  <c r="Q547" i="1"/>
  <c r="M547" i="1"/>
  <c r="L547" i="1"/>
  <c r="K547" i="1"/>
  <c r="J547" i="1"/>
  <c r="P544" i="1"/>
  <c r="N544" i="1"/>
  <c r="P543" i="1"/>
  <c r="N543" i="1"/>
  <c r="P541" i="1"/>
  <c r="N541" i="1"/>
  <c r="P540" i="1"/>
  <c r="N540" i="1"/>
  <c r="P538" i="1"/>
  <c r="N538" i="1"/>
  <c r="P537" i="1"/>
  <c r="N537" i="1"/>
  <c r="K549" i="1" l="1"/>
  <c r="O544" i="1"/>
  <c r="O543" i="1"/>
  <c r="O537" i="1"/>
  <c r="O538" i="1"/>
  <c r="N548" i="1"/>
  <c r="O541" i="1"/>
  <c r="P547" i="1"/>
  <c r="P548" i="1"/>
  <c r="N547" i="1"/>
  <c r="O540" i="1"/>
  <c r="O548" i="1" l="1"/>
  <c r="N549" i="1" s="1"/>
  <c r="O547" i="1"/>
  <c r="T229" i="1" l="1"/>
  <c r="T230" i="1"/>
  <c r="T231" i="1"/>
  <c r="L178" i="1" l="1"/>
  <c r="M178" i="1"/>
  <c r="K178" i="1"/>
  <c r="T177" i="1"/>
  <c r="S177" i="1"/>
  <c r="R177" i="1"/>
  <c r="Q177" i="1"/>
  <c r="K177" i="1"/>
  <c r="L177" i="1"/>
  <c r="M177" i="1"/>
  <c r="J177" i="1"/>
  <c r="P175" i="1"/>
  <c r="P176" i="1"/>
  <c r="P174" i="1"/>
  <c r="P89" i="1" l="1"/>
  <c r="P90" i="1"/>
  <c r="P91" i="1"/>
  <c r="P263" i="1" s="1"/>
  <c r="P92" i="1"/>
  <c r="P264" i="1" s="1"/>
  <c r="P93" i="1"/>
  <c r="P94" i="1"/>
  <c r="P88" i="1"/>
  <c r="T253" i="1" l="1"/>
  <c r="S253" i="1"/>
  <c r="R253" i="1"/>
  <c r="Q253" i="1"/>
  <c r="M253" i="1"/>
  <c r="L253" i="1"/>
  <c r="K253" i="1"/>
  <c r="J253" i="1"/>
  <c r="A253" i="1"/>
  <c r="T258" i="1"/>
  <c r="S258" i="1"/>
  <c r="R258" i="1"/>
  <c r="Q258" i="1"/>
  <c r="M258" i="1"/>
  <c r="L258" i="1"/>
  <c r="K258" i="1"/>
  <c r="J258" i="1"/>
  <c r="A258" i="1"/>
  <c r="T257" i="1"/>
  <c r="S257" i="1"/>
  <c r="R257" i="1"/>
  <c r="Q257" i="1"/>
  <c r="M257" i="1"/>
  <c r="L257" i="1"/>
  <c r="K257" i="1"/>
  <c r="J257" i="1"/>
  <c r="A257" i="1"/>
  <c r="T256" i="1"/>
  <c r="S256" i="1"/>
  <c r="R256" i="1"/>
  <c r="Q256" i="1"/>
  <c r="M256" i="1"/>
  <c r="L256" i="1"/>
  <c r="K256" i="1"/>
  <c r="J256" i="1"/>
  <c r="A256" i="1"/>
  <c r="T254" i="1"/>
  <c r="S254" i="1"/>
  <c r="R254" i="1"/>
  <c r="Q254" i="1"/>
  <c r="M254" i="1"/>
  <c r="L254" i="1"/>
  <c r="K254" i="1"/>
  <c r="J254" i="1"/>
  <c r="A254" i="1"/>
  <c r="T252" i="1"/>
  <c r="S252" i="1"/>
  <c r="R252" i="1"/>
  <c r="Q252" i="1"/>
  <c r="M252" i="1"/>
  <c r="L252" i="1"/>
  <c r="K252" i="1"/>
  <c r="J252" i="1"/>
  <c r="A252" i="1"/>
  <c r="T251" i="1"/>
  <c r="S251" i="1"/>
  <c r="R251" i="1"/>
  <c r="Q251" i="1"/>
  <c r="M251" i="1"/>
  <c r="L251" i="1"/>
  <c r="K251" i="1"/>
  <c r="J251" i="1"/>
  <c r="A251" i="1"/>
  <c r="N94" i="1" l="1"/>
  <c r="N88" i="1"/>
  <c r="P72" i="1"/>
  <c r="N72" i="1"/>
  <c r="P65" i="1"/>
  <c r="N65" i="1"/>
  <c r="P59" i="1"/>
  <c r="N59" i="1"/>
  <c r="O65" i="1" l="1"/>
  <c r="O94" i="1"/>
  <c r="O59" i="1"/>
  <c r="O72" i="1"/>
  <c r="O88" i="1"/>
  <c r="L197" i="1" l="1"/>
  <c r="M197" i="1"/>
  <c r="K197" i="1"/>
  <c r="T196" i="1"/>
  <c r="S196" i="1"/>
  <c r="K196" i="1"/>
  <c r="L196" i="1"/>
  <c r="M196" i="1"/>
  <c r="J196" i="1"/>
  <c r="U33" i="1" l="1"/>
  <c r="N174" i="1" l="1"/>
  <c r="N175" i="1"/>
  <c r="N176" i="1"/>
  <c r="O175" i="1" l="1"/>
  <c r="O176" i="1"/>
  <c r="O174" i="1"/>
  <c r="R196" i="1"/>
  <c r="Q196" i="1"/>
  <c r="P171" i="1" l="1"/>
  <c r="N171" i="1"/>
  <c r="P167" i="1"/>
  <c r="N167" i="1"/>
  <c r="P163" i="1"/>
  <c r="N163" i="1"/>
  <c r="P194" i="1"/>
  <c r="N194" i="1"/>
  <c r="P193" i="1"/>
  <c r="N193" i="1"/>
  <c r="N197" i="1" l="1"/>
  <c r="N196" i="1"/>
  <c r="P197" i="1"/>
  <c r="P196" i="1"/>
  <c r="O163" i="1"/>
  <c r="O193" i="1"/>
  <c r="K198" i="1"/>
  <c r="O167" i="1"/>
  <c r="O194" i="1"/>
  <c r="O171" i="1"/>
  <c r="T213" i="1"/>
  <c r="O196" i="1" l="1"/>
  <c r="O197" i="1"/>
  <c r="N198" i="1" s="1"/>
  <c r="M214" i="1"/>
  <c r="L214" i="1"/>
  <c r="K214" i="1"/>
  <c r="S213" i="1" l="1"/>
  <c r="R213" i="1"/>
  <c r="Q213" i="1"/>
  <c r="M213" i="1"/>
  <c r="L213" i="1"/>
  <c r="K213" i="1"/>
  <c r="J213" i="1"/>
  <c r="A261" i="1" l="1"/>
  <c r="J261" i="1"/>
  <c r="K261" i="1"/>
  <c r="L261" i="1"/>
  <c r="M261" i="1"/>
  <c r="N261" i="1"/>
  <c r="O261" i="1"/>
  <c r="P261" i="1"/>
  <c r="Q261" i="1"/>
  <c r="R261" i="1"/>
  <c r="S261" i="1"/>
  <c r="T261" i="1"/>
  <c r="A262" i="1"/>
  <c r="J262" i="1"/>
  <c r="K262" i="1"/>
  <c r="L262" i="1"/>
  <c r="M262" i="1"/>
  <c r="P262" i="1"/>
  <c r="Q262" i="1"/>
  <c r="R262" i="1"/>
  <c r="S262" i="1"/>
  <c r="T262" i="1"/>
  <c r="J265" i="1" l="1"/>
  <c r="M265" i="1"/>
  <c r="T265" i="1"/>
  <c r="L265" i="1"/>
  <c r="Q265" i="1"/>
  <c r="R265" i="1"/>
  <c r="S265" i="1"/>
  <c r="K265" i="1"/>
  <c r="P265" i="1"/>
  <c r="T282" i="1"/>
  <c r="T278" i="1"/>
  <c r="T249" i="1"/>
  <c r="T248" i="1"/>
  <c r="T234" i="1"/>
  <c r="N162" i="1"/>
  <c r="P162" i="1"/>
  <c r="N164" i="1"/>
  <c r="P164" i="1"/>
  <c r="N166" i="1"/>
  <c r="P166" i="1"/>
  <c r="N168" i="1"/>
  <c r="P168" i="1"/>
  <c r="N170" i="1"/>
  <c r="P170" i="1"/>
  <c r="N172" i="1"/>
  <c r="P172" i="1"/>
  <c r="P50" i="1"/>
  <c r="N50" i="1"/>
  <c r="P49" i="1"/>
  <c r="N49" i="1"/>
  <c r="T235" i="1" l="1"/>
  <c r="P177" i="1"/>
  <c r="P213" i="1" s="1"/>
  <c r="P178" i="1"/>
  <c r="P214" i="1" s="1"/>
  <c r="N178" i="1"/>
  <c r="N214" i="1" s="1"/>
  <c r="N177" i="1"/>
  <c r="N213" i="1" s="1"/>
  <c r="T279" i="1"/>
  <c r="T259" i="1"/>
  <c r="O162" i="1"/>
  <c r="T232" i="1"/>
  <c r="K179" i="1"/>
  <c r="O172" i="1"/>
  <c r="O170" i="1"/>
  <c r="O168" i="1"/>
  <c r="O166" i="1"/>
  <c r="O164" i="1"/>
  <c r="O49" i="1"/>
  <c r="O50" i="1"/>
  <c r="T95" i="1"/>
  <c r="T80" i="1"/>
  <c r="T66" i="1"/>
  <c r="T51" i="1"/>
  <c r="U285" i="1" l="1"/>
  <c r="U268" i="1"/>
  <c r="U238" i="1"/>
  <c r="O178" i="1"/>
  <c r="O177" i="1"/>
  <c r="O213" i="1" s="1"/>
  <c r="K180" i="1"/>
  <c r="K199" i="1"/>
  <c r="K216" i="1"/>
  <c r="K215" i="1"/>
  <c r="K153" i="1"/>
  <c r="T283" i="1"/>
  <c r="K286" i="1" s="1"/>
  <c r="T236" i="1"/>
  <c r="T266" i="1"/>
  <c r="K269" i="1" s="1"/>
  <c r="S51" i="1"/>
  <c r="R51" i="1"/>
  <c r="Q51" i="1"/>
  <c r="S66" i="1"/>
  <c r="R66" i="1"/>
  <c r="Q66" i="1"/>
  <c r="U34" i="1"/>
  <c r="U287" i="1" l="1"/>
  <c r="U270" i="1"/>
  <c r="K239" i="1"/>
  <c r="U311" i="1" s="1"/>
  <c r="U240" i="1"/>
  <c r="U51" i="1"/>
  <c r="N179" i="1"/>
  <c r="N215" i="1" s="1"/>
  <c r="O214" i="1"/>
  <c r="U66" i="1"/>
  <c r="A234" i="1"/>
  <c r="A248" i="1"/>
  <c r="S282" i="1" l="1"/>
  <c r="R282" i="1"/>
  <c r="Q282" i="1"/>
  <c r="P282" i="1"/>
  <c r="O282" i="1"/>
  <c r="N282" i="1"/>
  <c r="M282" i="1"/>
  <c r="L282" i="1"/>
  <c r="K282" i="1"/>
  <c r="J282" i="1"/>
  <c r="S278" i="1"/>
  <c r="R278" i="1"/>
  <c r="Q278" i="1"/>
  <c r="M278" i="1"/>
  <c r="L278" i="1"/>
  <c r="K278" i="1"/>
  <c r="J278" i="1"/>
  <c r="A278" i="1"/>
  <c r="S249" i="1"/>
  <c r="R249" i="1"/>
  <c r="Q249" i="1"/>
  <c r="M249" i="1"/>
  <c r="L249" i="1"/>
  <c r="K249" i="1"/>
  <c r="J249" i="1"/>
  <c r="A249" i="1"/>
  <c r="S248" i="1"/>
  <c r="R248" i="1"/>
  <c r="Q248" i="1"/>
  <c r="M248" i="1"/>
  <c r="L248" i="1"/>
  <c r="K248" i="1"/>
  <c r="J248" i="1"/>
  <c r="S234" i="1"/>
  <c r="R234" i="1"/>
  <c r="Q234" i="1"/>
  <c r="M234" i="1"/>
  <c r="L234" i="1"/>
  <c r="K234" i="1"/>
  <c r="J234" i="1"/>
  <c r="J279" i="1" l="1"/>
  <c r="Q230" i="1"/>
  <c r="R229" i="1"/>
  <c r="S229" i="1"/>
  <c r="A231" i="1" l="1"/>
  <c r="A230" i="1"/>
  <c r="S231" i="1"/>
  <c r="R231" i="1"/>
  <c r="Q231" i="1"/>
  <c r="M231" i="1"/>
  <c r="L231" i="1"/>
  <c r="K231" i="1"/>
  <c r="J231" i="1"/>
  <c r="S230" i="1"/>
  <c r="R230" i="1"/>
  <c r="M230" i="1"/>
  <c r="L230" i="1"/>
  <c r="K230" i="1"/>
  <c r="J230" i="1"/>
  <c r="Q229" i="1"/>
  <c r="M229" i="1"/>
  <c r="L229" i="1"/>
  <c r="K229" i="1"/>
  <c r="A229" i="1"/>
  <c r="K232" i="1" l="1"/>
  <c r="L232" i="1"/>
  <c r="J232" i="1"/>
  <c r="M232" i="1"/>
  <c r="N147" i="1"/>
  <c r="S279" i="1"/>
  <c r="R279" i="1"/>
  <c r="Q279" i="1"/>
  <c r="M279" i="1"/>
  <c r="L279" i="1"/>
  <c r="K279" i="1"/>
  <c r="S259" i="1"/>
  <c r="R259" i="1"/>
  <c r="Q259" i="1"/>
  <c r="M259" i="1"/>
  <c r="L259" i="1"/>
  <c r="K259" i="1"/>
  <c r="J259" i="1"/>
  <c r="S235" i="1"/>
  <c r="R235" i="1"/>
  <c r="Q235" i="1"/>
  <c r="M235" i="1"/>
  <c r="L235" i="1"/>
  <c r="K235" i="1"/>
  <c r="J235" i="1"/>
  <c r="N149" i="1"/>
  <c r="N148" i="1"/>
  <c r="N141" i="1"/>
  <c r="P108" i="1"/>
  <c r="P109" i="1"/>
  <c r="N104" i="1"/>
  <c r="N105" i="1"/>
  <c r="N114" i="1"/>
  <c r="P114" i="1"/>
  <c r="N138" i="1"/>
  <c r="N144" i="1"/>
  <c r="N143" i="1"/>
  <c r="P113" i="1"/>
  <c r="N113" i="1"/>
  <c r="N136" i="1"/>
  <c r="N142" i="1"/>
  <c r="N109" i="1"/>
  <c r="P106" i="1"/>
  <c r="N106" i="1"/>
  <c r="N249" i="1"/>
  <c r="P249" i="1"/>
  <c r="N93" i="1"/>
  <c r="N92" i="1"/>
  <c r="N264" i="1" s="1"/>
  <c r="P79" i="1"/>
  <c r="N79" i="1"/>
  <c r="P78" i="1"/>
  <c r="N78" i="1"/>
  <c r="P62" i="1"/>
  <c r="N62" i="1"/>
  <c r="P48" i="1"/>
  <c r="P278" i="1" s="1"/>
  <c r="N48" i="1"/>
  <c r="N278" i="1" s="1"/>
  <c r="N146" i="1"/>
  <c r="N139" i="1"/>
  <c r="N137" i="1"/>
  <c r="P112" i="1"/>
  <c r="N112" i="1"/>
  <c r="P110" i="1"/>
  <c r="N110" i="1"/>
  <c r="N108" i="1"/>
  <c r="P105" i="1"/>
  <c r="P104" i="1"/>
  <c r="S95" i="1"/>
  <c r="R95" i="1"/>
  <c r="Q95" i="1"/>
  <c r="M95" i="1"/>
  <c r="L95" i="1"/>
  <c r="K95" i="1"/>
  <c r="J95" i="1"/>
  <c r="U88" i="1" s="1"/>
  <c r="N91" i="1"/>
  <c r="N263" i="1" s="1"/>
  <c r="N90" i="1"/>
  <c r="N262" i="1" s="1"/>
  <c r="N89" i="1"/>
  <c r="S80" i="1"/>
  <c r="R80" i="1"/>
  <c r="Q80" i="1"/>
  <c r="M80" i="1"/>
  <c r="L80" i="1"/>
  <c r="K80" i="1"/>
  <c r="J80" i="1"/>
  <c r="P77" i="1"/>
  <c r="N77" i="1"/>
  <c r="P76" i="1"/>
  <c r="P258" i="1" s="1"/>
  <c r="N76" i="1"/>
  <c r="N258" i="1" s="1"/>
  <c r="P75" i="1"/>
  <c r="P257" i="1" s="1"/>
  <c r="N75" i="1"/>
  <c r="N257" i="1" s="1"/>
  <c r="P74" i="1"/>
  <c r="P256" i="1" s="1"/>
  <c r="N74" i="1"/>
  <c r="N256" i="1" s="1"/>
  <c r="P73" i="1"/>
  <c r="P255" i="1" s="1"/>
  <c r="N73" i="1"/>
  <c r="N255" i="1" s="1"/>
  <c r="M66" i="1"/>
  <c r="L66" i="1"/>
  <c r="K66" i="1"/>
  <c r="J66" i="1"/>
  <c r="U59" i="1" s="1"/>
  <c r="P64" i="1"/>
  <c r="N64" i="1"/>
  <c r="P63" i="1"/>
  <c r="P254" i="1" s="1"/>
  <c r="N63" i="1"/>
  <c r="N254" i="1" s="1"/>
  <c r="P61" i="1"/>
  <c r="P252" i="1" s="1"/>
  <c r="N61" i="1"/>
  <c r="P60" i="1"/>
  <c r="N60" i="1"/>
  <c r="N47" i="1"/>
  <c r="N231" i="1" s="1"/>
  <c r="N46" i="1"/>
  <c r="N45" i="1"/>
  <c r="N44" i="1"/>
  <c r="P47" i="1"/>
  <c r="P231" i="1" s="1"/>
  <c r="K51" i="1"/>
  <c r="P46" i="1"/>
  <c r="P45" i="1"/>
  <c r="P44" i="1"/>
  <c r="M51" i="1"/>
  <c r="L51" i="1"/>
  <c r="J51" i="1"/>
  <c r="U44" i="1" s="1"/>
  <c r="N252" i="1" l="1"/>
  <c r="N265" i="1"/>
  <c r="P251" i="1"/>
  <c r="P250" i="1"/>
  <c r="N253" i="1"/>
  <c r="N251" i="1"/>
  <c r="N250" i="1"/>
  <c r="P253" i="1"/>
  <c r="H327" i="1"/>
  <c r="H328" i="1"/>
  <c r="N150" i="1"/>
  <c r="N151" i="1"/>
  <c r="J298" i="1" s="1"/>
  <c r="H298" i="1" s="1"/>
  <c r="P151" i="1"/>
  <c r="P150" i="1"/>
  <c r="U72" i="1"/>
  <c r="T297" i="1"/>
  <c r="T299" i="1" s="1"/>
  <c r="O146" i="1"/>
  <c r="R297" i="1"/>
  <c r="R299" i="1" s="1"/>
  <c r="O147" i="1"/>
  <c r="O108" i="1"/>
  <c r="N51" i="1"/>
  <c r="O74" i="1"/>
  <c r="O256" i="1" s="1"/>
  <c r="O149" i="1"/>
  <c r="P80" i="1"/>
  <c r="O75" i="1"/>
  <c r="O257" i="1" s="1"/>
  <c r="O141" i="1"/>
  <c r="U80" i="1"/>
  <c r="O136" i="1"/>
  <c r="O62" i="1"/>
  <c r="O104" i="1"/>
  <c r="O60" i="1"/>
  <c r="O61" i="1"/>
  <c r="O64" i="1"/>
  <c r="O105" i="1"/>
  <c r="N80" i="1"/>
  <c r="O5" i="1" s="1"/>
  <c r="U5" i="1" s="1"/>
  <c r="U95" i="1"/>
  <c r="S266" i="1"/>
  <c r="J283" i="1"/>
  <c r="M266" i="1"/>
  <c r="M283" i="1"/>
  <c r="K283" i="1"/>
  <c r="R283" i="1"/>
  <c r="K284" i="1"/>
  <c r="J266" i="1"/>
  <c r="L266" i="1"/>
  <c r="Q266" i="1"/>
  <c r="K267" i="1"/>
  <c r="M267" i="1"/>
  <c r="R266" i="1"/>
  <c r="M284" i="1"/>
  <c r="N248" i="1"/>
  <c r="N234" i="1"/>
  <c r="N235" i="1" s="1"/>
  <c r="N229" i="1"/>
  <c r="P66" i="1"/>
  <c r="P230" i="1"/>
  <c r="O89" i="1"/>
  <c r="O91" i="1"/>
  <c r="O263" i="1" s="1"/>
  <c r="O112" i="1"/>
  <c r="O137" i="1"/>
  <c r="O78" i="1"/>
  <c r="O79" i="1"/>
  <c r="O106" i="1"/>
  <c r="O142" i="1"/>
  <c r="O113" i="1"/>
  <c r="O144" i="1"/>
  <c r="O114" i="1"/>
  <c r="P279" i="1"/>
  <c r="P248" i="1"/>
  <c r="P234" i="1"/>
  <c r="P235" i="1" s="1"/>
  <c r="P229" i="1"/>
  <c r="N230" i="1"/>
  <c r="L267" i="1"/>
  <c r="O48" i="1"/>
  <c r="O278" i="1" s="1"/>
  <c r="O44" i="1"/>
  <c r="O47" i="1"/>
  <c r="O231" i="1" s="1"/>
  <c r="Q283" i="1"/>
  <c r="M236" i="1"/>
  <c r="K236" i="1"/>
  <c r="R232" i="1"/>
  <c r="R236" i="1" s="1"/>
  <c r="L236" i="1"/>
  <c r="Q232" i="1"/>
  <c r="Q236" i="1" s="1"/>
  <c r="S232" i="1"/>
  <c r="S236" i="1" s="1"/>
  <c r="O46" i="1"/>
  <c r="S283" i="1"/>
  <c r="N95" i="1"/>
  <c r="P51" i="1"/>
  <c r="O45" i="1"/>
  <c r="N66" i="1"/>
  <c r="R4" i="1" s="1"/>
  <c r="U4" i="1" s="1"/>
  <c r="O63" i="1"/>
  <c r="O254" i="1" s="1"/>
  <c r="O73" i="1"/>
  <c r="O255" i="1" s="1"/>
  <c r="O76" i="1"/>
  <c r="O258" i="1" s="1"/>
  <c r="O77" i="1"/>
  <c r="O90" i="1"/>
  <c r="O262" i="1" s="1"/>
  <c r="O110" i="1"/>
  <c r="O139" i="1"/>
  <c r="O92" i="1"/>
  <c r="O264" i="1" s="1"/>
  <c r="O93" i="1"/>
  <c r="O249" i="1"/>
  <c r="O143" i="1"/>
  <c r="O138" i="1"/>
  <c r="O109" i="1"/>
  <c r="O148" i="1"/>
  <c r="K152" i="1"/>
  <c r="P95" i="1"/>
  <c r="K266" i="1"/>
  <c r="L283" i="1"/>
  <c r="L284" i="1"/>
  <c r="O265" i="1" l="1"/>
  <c r="H329" i="1"/>
  <c r="O253" i="1"/>
  <c r="O252" i="1"/>
  <c r="O251" i="1"/>
  <c r="O250" i="1"/>
  <c r="U326" i="1"/>
  <c r="O4" i="1"/>
  <c r="U3" i="1" s="1"/>
  <c r="J297" i="1"/>
  <c r="D322" i="1"/>
  <c r="U322" i="1" s="1"/>
  <c r="D323" i="1"/>
  <c r="U323" i="1" s="1"/>
  <c r="O150" i="1"/>
  <c r="O151" i="1"/>
  <c r="L298" i="1" s="1"/>
  <c r="K200" i="1"/>
  <c r="K181" i="1"/>
  <c r="K217" i="1"/>
  <c r="K154" i="1"/>
  <c r="N232" i="1"/>
  <c r="N236" i="1" s="1"/>
  <c r="P232" i="1"/>
  <c r="P237" i="1" s="1"/>
  <c r="K285" i="1"/>
  <c r="R5" i="1"/>
  <c r="U6" i="1" s="1"/>
  <c r="P259" i="1"/>
  <c r="P266" i="1" s="1"/>
  <c r="N279" i="1"/>
  <c r="N284" i="1" s="1"/>
  <c r="J236" i="1"/>
  <c r="K268" i="1"/>
  <c r="K270" i="1" s="1"/>
  <c r="P283" i="1"/>
  <c r="K237" i="1"/>
  <c r="P284" i="1"/>
  <c r="O230" i="1"/>
  <c r="O279" i="1"/>
  <c r="O248" i="1"/>
  <c r="O234" i="1"/>
  <c r="O235" i="1" s="1"/>
  <c r="O229" i="1"/>
  <c r="N259" i="1"/>
  <c r="M237" i="1"/>
  <c r="L237" i="1"/>
  <c r="O66" i="1"/>
  <c r="O51" i="1"/>
  <c r="O95" i="1"/>
  <c r="O80" i="1"/>
  <c r="K287" i="1" l="1"/>
  <c r="K307" i="1" s="1"/>
  <c r="V307" i="1" s="1"/>
  <c r="I307" i="1"/>
  <c r="L297" i="1"/>
  <c r="L299" i="1" s="1"/>
  <c r="O232" i="1"/>
  <c r="O237" i="1" s="1"/>
  <c r="N298" i="1"/>
  <c r="U298" i="1" s="1"/>
  <c r="K306" i="1"/>
  <c r="V306" i="1" s="1"/>
  <c r="I306" i="1"/>
  <c r="H297" i="1"/>
  <c r="J299" i="1"/>
  <c r="N283" i="1"/>
  <c r="P267" i="1"/>
  <c r="N152" i="1"/>
  <c r="K238" i="1"/>
  <c r="P236" i="1"/>
  <c r="O259" i="1"/>
  <c r="O267" i="1" s="1"/>
  <c r="O284" i="1"/>
  <c r="N285" i="1" s="1"/>
  <c r="O307" i="1" s="1"/>
  <c r="O283" i="1"/>
  <c r="N267" i="1"/>
  <c r="N266" i="1"/>
  <c r="N237" i="1"/>
  <c r="N238" i="1" l="1"/>
  <c r="U299" i="1"/>
  <c r="N297" i="1"/>
  <c r="N299" i="1" s="1"/>
  <c r="I305" i="1"/>
  <c r="I308" i="1" s="1"/>
  <c r="U301" i="1" s="1"/>
  <c r="K240" i="1"/>
  <c r="U312" i="1" s="1"/>
  <c r="H299" i="1"/>
  <c r="P298" i="1" s="1"/>
  <c r="N268" i="1"/>
  <c r="O306" i="1" s="1"/>
  <c r="O236" i="1"/>
  <c r="O266" i="1"/>
  <c r="U313" i="1" l="1"/>
  <c r="U314" i="1"/>
  <c r="K305" i="1"/>
  <c r="V305" i="1" s="1"/>
  <c r="O305" i="1"/>
  <c r="P297" i="1"/>
  <c r="P299" i="1" s="1"/>
  <c r="K308" i="1" l="1"/>
  <c r="O308" i="1"/>
  <c r="U302" i="1" s="1"/>
  <c r="R307" i="1" l="1"/>
  <c r="R306" i="1"/>
  <c r="R305" i="1"/>
  <c r="R308" i="1" l="1"/>
</calcChain>
</file>

<file path=xl/comments1.xml><?xml version="1.0" encoding="utf-8"?>
<comments xmlns="http://schemas.openxmlformats.org/spreadsheetml/2006/main">
  <authors>
    <author>Windows User</author>
    <author>Gelu Gherghin</author>
    <author>tc={8F446BDE-26C4-408E-89E8-5EEB8BA661D7}</author>
    <author>tc={B13F8536-5E90-4A26-9912-157BBB2BECB1}</author>
    <author>Patricia Rechișan</author>
  </authors>
  <commentList>
    <comment ref="A4" authorId="0" shapeId="0">
      <text>
        <r>
          <rPr>
            <b/>
            <sz val="9"/>
            <color indexed="81"/>
            <rFont val="Tahoma"/>
            <family val="2"/>
            <charset val="238"/>
          </rPr>
          <t xml:space="preserve">Gelu Gherghin:
</t>
        </r>
        <r>
          <rPr>
            <sz val="9"/>
            <color indexed="10"/>
            <rFont val="Tahoma"/>
            <family val="2"/>
            <charset val="238"/>
          </rPr>
          <t>Se introduce numele facultății</t>
        </r>
      </text>
    </comment>
    <comment ref="O4" authorId="1" shapeId="0">
      <text>
        <r>
          <rPr>
            <b/>
            <sz val="9"/>
            <color indexed="81"/>
            <rFont val="Tahoma"/>
            <family val="2"/>
            <charset val="238"/>
          </rPr>
          <t xml:space="preserve">Gelu Gherghin:
</t>
        </r>
        <r>
          <rPr>
            <b/>
            <sz val="9"/>
            <color indexed="10"/>
            <rFont val="Tahoma"/>
            <family val="2"/>
            <charset val="238"/>
          </rPr>
          <t xml:space="preserve">Date preluate automat din tabelele cu discipline pe semestre. Nu introduceți manual.
</t>
        </r>
        <r>
          <rPr>
            <sz val="9"/>
            <color indexed="10"/>
            <rFont val="Tahoma"/>
            <family val="2"/>
            <charset val="238"/>
          </rPr>
          <t xml:space="preserve">
Valoarea de minim 22 ore/săptămână se aplică majorității domeniilor, dar unele standarde specifice prevăd alte valori. Verificați standardul domeniului dumneavoastră.</t>
        </r>
      </text>
    </comment>
    <comment ref="R4"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5"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1" shape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6" authorId="0"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A10" authorId="0"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11" authorId="0"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A14" authorId="1" shapeId="0">
      <text>
        <r>
          <rPr>
            <b/>
            <sz val="9"/>
            <color indexed="81"/>
            <rFont val="Segoe UI"/>
            <family val="2"/>
            <charset val="238"/>
          </rPr>
          <t>Gelu Gherghin:</t>
        </r>
        <r>
          <rPr>
            <sz val="9"/>
            <color indexed="81"/>
            <rFont val="Segoe UI"/>
            <family val="2"/>
            <charset val="238"/>
          </rPr>
          <t xml:space="preserve">
Alegeți una dintre variante: profesional/de cercetare/didactic. Ștergeți celelalte două variante.</t>
        </r>
      </text>
    </comment>
    <comment ref="A18" authorId="0" shapeId="0">
      <text>
        <r>
          <rPr>
            <b/>
            <sz val="9"/>
            <color indexed="81"/>
            <rFont val="Tahoma"/>
            <family val="2"/>
            <charset val="238"/>
          </rPr>
          <t xml:space="preserve">Gelu Gherghin:
</t>
        </r>
        <r>
          <rPr>
            <sz val="9"/>
            <color indexed="10"/>
            <rFont val="Tahoma"/>
            <family val="2"/>
            <charset val="238"/>
          </rPr>
          <t xml:space="preserve">nr. credite obligatorii + nr. credite opționale trebuie să dea 180
</t>
        </r>
      </text>
    </comment>
    <comment ref="A20" authorId="0" shapeId="0">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21"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M30" authorId="0"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cel puțin trei denumiri de instituții europene de învățământ superior, cu precădere instituții membre Eutopia sau The Guild</t>
        </r>
      </text>
    </comment>
    <comment ref="B48" authorId="2" shapeId="0">
      <text>
        <r>
          <rPr>
            <sz val="11"/>
            <color theme="1"/>
            <rFont val="Calibri"/>
            <family val="2"/>
            <charset val="238"/>
            <scheme val="minor"/>
          </rPr>
          <t>[Threaded comment]
Your version of Excel allows you to read this threaded comment; however, any edits to it will get removed if the file is opened in a newer version of Excel. Learn more: https://go.microsoft.com/fwlink/?linkid=870924
Comment:
    Schimbat? - vezi materii si coduri</t>
        </r>
      </text>
    </comment>
    <comment ref="B72" authorId="3" shapeId="0">
      <text>
        <r>
          <rPr>
            <sz val="11"/>
            <color theme="1"/>
            <rFont val="Calibri"/>
            <family val="2"/>
            <charset val="238"/>
            <scheme val="minor"/>
          </rPr>
          <t>[Threaded comment]
Your version of Excel allows you to read this threaded comment; however, any edits to it will get removed if the file is opened in a newer version of Excel. Learn more: https://go.microsoft.com/fwlink/?linkid=870924
Comment:
    Schimbat? - vezi materii si coduri</t>
        </r>
      </text>
    </comment>
    <comment ref="A103"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07"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A131" authorId="1" shape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Pachetele optionale vor primi la cod litera X în locul limbii de predare. De exemplu: MLX0001, MLX0002, MLX0003, etc. pentru Facultatea de Matematică și Informatică</t>
        </r>
      </text>
    </comment>
    <comment ref="B229" authorId="4" shapeId="0">
      <text>
        <r>
          <rPr>
            <b/>
            <sz val="9"/>
            <color indexed="81"/>
            <rFont val="Segoe UI"/>
            <family val="2"/>
            <charset val="238"/>
          </rPr>
          <t>Patricia Rechișan:</t>
        </r>
        <r>
          <rPr>
            <sz val="9"/>
            <color indexed="81"/>
            <rFont val="Segoe UI"/>
            <family val="2"/>
            <charset val="238"/>
          </rPr>
          <t xml:space="preserve">
</t>
        </r>
        <r>
          <rPr>
            <sz val="9"/>
            <color indexed="10"/>
            <rFont val="Segoe UI"/>
            <family val="2"/>
            <charset val="238"/>
          </rPr>
          <t xml:space="preserve">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b/>
            <sz val="9"/>
            <color indexed="10"/>
            <rFont val="Segoe UI"/>
            <family val="2"/>
            <charset val="238"/>
          </rPr>
          <t>Dacă inserați rânduri noi în tabel, copiați conținutul unui rând existent în rândul nou, pentru a avea formulele de preluare automată și în noile rânduri.</t>
        </r>
      </text>
    </comment>
  </commentList>
</comments>
</file>

<file path=xl/sharedStrings.xml><?xml version="1.0" encoding="utf-8"?>
<sst xmlns="http://schemas.openxmlformats.org/spreadsheetml/2006/main" count="818" uniqueCount="359">
  <si>
    <t>Activităţi didactice</t>
  </si>
  <si>
    <t>Sesiune de examene</t>
  </si>
  <si>
    <t>Vacanţă</t>
  </si>
  <si>
    <t>Sem I</t>
  </si>
  <si>
    <t>Sem II</t>
  </si>
  <si>
    <t>I</t>
  </si>
  <si>
    <t>V</t>
  </si>
  <si>
    <t>R</t>
  </si>
  <si>
    <t>Stagii de practică</t>
  </si>
  <si>
    <t xml:space="preserve">iarna </t>
  </si>
  <si>
    <t>prim</t>
  </si>
  <si>
    <t>vara</t>
  </si>
  <si>
    <t>Anul I</t>
  </si>
  <si>
    <t>Anul II</t>
  </si>
  <si>
    <t>II. DESFĂŞURAREA STUDIILOR (în număr de săptămani)</t>
  </si>
  <si>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</si>
  <si>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</si>
  <si>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</si>
  <si>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</si>
  <si>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</si>
  <si>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</si>
  <si>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</si>
  <si>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</si>
  <si>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</si>
  <si>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</si>
  <si>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</si>
  <si>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</si>
  <si>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</si>
  <si>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</si>
  <si>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</si>
  <si>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</si>
  <si>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</si>
  <si>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</si>
  <si>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</si>
  <si>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</si>
  <si>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</si>
  <si>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</si>
  <si>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</si>
  <si>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</si>
  <si>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</si>
  <si>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</si>
  <si>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t>
  </si>
  <si>
    <t xml:space="preserve">TOTAL ORE FIZICE / TOTAL ORE ALOCATE STUDIULUI </t>
  </si>
  <si>
    <t>An I, Semestrul 1</t>
  </si>
  <si>
    <t>An I, Semestrul 2</t>
  </si>
  <si>
    <t>An II, Semestrul 3</t>
  </si>
  <si>
    <t>An II, Semestrul 4</t>
  </si>
  <si>
    <t>DISCIPLINE</t>
  </si>
  <si>
    <t>OBLIGATORII</t>
  </si>
  <si>
    <t>OPȚIONALE</t>
  </si>
  <si>
    <t>ORE FIZICE</t>
  </si>
  <si>
    <t>ORE ALOCATE STUDIULUI</t>
  </si>
  <si>
    <t>NR. DE CREDITE</t>
  </si>
  <si>
    <t>AN I</t>
  </si>
  <si>
    <t>AN II</t>
  </si>
  <si>
    <t>BILANȚ GENERAL</t>
  </si>
  <si>
    <t>Și</t>
  </si>
  <si>
    <t xml:space="preserve">TOTAL CREDITE / ORE PE SĂPTĂMÂNĂ / EVALUĂRI </t>
  </si>
  <si>
    <t>UNIVERSITATEA BABEŞ-BOLYAI CLUJ-NAPOCA</t>
  </si>
  <si>
    <t>PROCENT DIN NUMĂRUL TOTAL DE DISCIPLINE</t>
  </si>
  <si>
    <t xml:space="preserve">PROCENT DIN NUMĂRUL TOTAL DE ORE FIZICE </t>
  </si>
  <si>
    <t xml:space="preserve">Procent total discipline </t>
  </si>
  <si>
    <t>Procent total ore fizie</t>
  </si>
  <si>
    <t>ÎN TOATE TABELELE DIN ACEASTĂ MACHETĂ, TREBUIE SĂ INTRODUCEȚI  CONȚINUT NUMAI ÎN CELULELE MARCATE CU GALBEN. 
NICIO CELULĂ GALBENA NU TREBUIE SĂ RĂMÂNĂ  NECOMPLETATĂ.</t>
  </si>
  <si>
    <t>În contul a cel mult 3 discipline opţionale, studentul are dreptul să aleagă 3 discipline de la alte specializări ale facultăţilor din Universitatea Babeş-Bolyai, respectând condiționările din planurile de învățământ ale respectivelor specializări.</t>
  </si>
  <si>
    <t>1.</t>
  </si>
  <si>
    <t>2.</t>
  </si>
  <si>
    <t>3.</t>
  </si>
  <si>
    <t xml:space="preserve">Propunerea a fost implementată </t>
  </si>
  <si>
    <t>4.</t>
  </si>
  <si>
    <t>5.</t>
  </si>
  <si>
    <t xml:space="preserve">1. </t>
  </si>
  <si>
    <t xml:space="preserve"> Pentru actualizarea planului de învățământ, au fost organizate consultări cu studenții</t>
  </si>
  <si>
    <t xml:space="preserve"> Propuneri și sugestii ale studenților cu privire la îmbunătățirea planurilor de învățământ</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</si>
  <si>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</si>
  <si>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</si>
  <si>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</si>
  <si>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</si>
  <si>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</si>
  <si>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Total discipline</t>
  </si>
  <si>
    <t>TOTAL CREDITE / ORE PE SĂPTĂMÂNĂ / EVALUĂRI / DISCIPLINE</t>
  </si>
  <si>
    <t xml:space="preserve">TOTAL CREDITE / ORE PE SĂPTĂMÂNĂ / EVALUĂRI / DISCIPLINE </t>
  </si>
  <si>
    <t>Fundamente de antreprenoriat / Fundamentals of Entrepreneurship</t>
  </si>
  <si>
    <t xml:space="preserve">Fundamente de educație umanistă (Teoria argumentării) / Fundamentals of humanities (Argumentation theory) </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</si>
  <si>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</si>
  <si>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BILANȚ PE TIPURI DE DISCIPLINE</t>
  </si>
  <si>
    <t>DF</t>
  </si>
  <si>
    <t>DS</t>
  </si>
  <si>
    <t>TIP DISCIPLINĂ</t>
  </si>
  <si>
    <t>TOTAL ORE PRACTICĂ</t>
  </si>
  <si>
    <r>
      <t>Titlul absolventului:</t>
    </r>
    <r>
      <rPr>
        <b/>
        <sz val="10"/>
        <color rgb="FF000000"/>
        <rFont val="Times New Roman"/>
        <family val="1"/>
        <charset val="238"/>
      </rPr>
      <t xml:space="preserve"> master</t>
    </r>
  </si>
  <si>
    <r>
      <t xml:space="preserve">Durata studiilor: </t>
    </r>
    <r>
      <rPr>
        <b/>
        <sz val="10"/>
        <color indexed="8"/>
        <rFont val="Times New Roman"/>
        <family val="1"/>
      </rPr>
      <t>4 semestre</t>
    </r>
  </si>
  <si>
    <t>I. CERINŢE PENTRU OBŢINEREA DIPLOMEI DE MASTER</t>
  </si>
  <si>
    <t>120 de credite din care:</t>
  </si>
  <si>
    <r>
      <rPr>
        <b/>
        <sz val="10"/>
        <rFont val="Times New Roman"/>
        <family val="1"/>
        <charset val="238"/>
      </rPr>
      <t xml:space="preserve">10 </t>
    </r>
    <r>
      <rPr>
        <sz val="10"/>
        <rFont val="Times New Roman"/>
        <family val="1"/>
        <charset val="238"/>
      </rPr>
      <t>de credite la examenul de susținere a disertației</t>
    </r>
  </si>
  <si>
    <t>Pentru a ocupa posturi didactice în învăţământul liceal, postliceal şi universitar, absolvenţii trebuie să posede Certificat de absolvire a Programului se studii psihopedagogice, Nivelul II, a Departamentului pentru pregătirea personalului didactic. Disciplinelor Departamentului li se repartizează 30 de credite (+ 5 credite aferente examenului de absolvire)</t>
  </si>
  <si>
    <t>Semestrul 1 / Semestrul 2 / Semestrul 3 / Semestrul 4</t>
  </si>
  <si>
    <t>XND 1101</t>
  </si>
  <si>
    <t>Psihopedagogia adolescenţilor, tinerilor şi adulţilor/Psycho-pedagogy of teenagers, youth and adults</t>
  </si>
  <si>
    <t>XND 1102</t>
  </si>
  <si>
    <t>Proiectarea şi managementul programelor educaţionale/Design and management of educational programmes</t>
  </si>
  <si>
    <t>XND 1203</t>
  </si>
  <si>
    <t>Didactica domeniului şi dezvoltări în didactica specialităţii (învăţământ liceal, postliceal, universitar)/Field didactics and developments in the didactics of the specialization (high school, post-high school, higher education)</t>
  </si>
  <si>
    <t>DP</t>
  </si>
  <si>
    <t>XND 1204</t>
  </si>
  <si>
    <t>Disciplină opțională 1/Optional discipline (1)</t>
  </si>
  <si>
    <t>DO</t>
  </si>
  <si>
    <t>XND 2305</t>
  </si>
  <si>
    <t xml:space="preserve">Practică pedagogică (în învăţământul liceal, postliceal şi universitar)/Pre-service teaching practice (at high school, post-high school, higher education level)
</t>
  </si>
  <si>
    <t>XND 2306</t>
  </si>
  <si>
    <t>Disciplină opțională 2/Optional discipline (2)</t>
  </si>
  <si>
    <t>Examen de absolvire: Nivelul II/Graduation exam: Level II</t>
  </si>
  <si>
    <t>DF – Discipline de extensie a pregătirii psihopedagogice fundamentale (obligatorii)</t>
  </si>
  <si>
    <t>DP – Discipline de extensie a pregătirii didactice şi practice de specialitate (obligatorii)</t>
  </si>
  <si>
    <t xml:space="preserve">DO - Discipline opţionale </t>
  </si>
  <si>
    <t>Psihopedagogia adolescenţilor, tinerilor şi adulţilor/Serdülők, fiatalok és felnőttek pszichopedagógiája/Psycho-pedagogy of teenagers, youth and adults</t>
  </si>
  <si>
    <t>Proiectarea şi managementul programelor educaţionale/Oktatási programok tervezése és menedzsmentje/Design and management of educational programmes</t>
  </si>
  <si>
    <t>Didactica domeniului şi dezvoltări în didactica specialităţii (învăţământ liceal, postliceal, universitar)/A tudományterület didaktikája, szakmódszetan a líceumi, postliceális és egyetemi oktatásban/Field didactics and developments in the didactics of the specialization (high school, post-high school, higher education)</t>
  </si>
  <si>
    <t>Disciplină opțională 1/Opcionális tantárgy I./Optional discipline (1)</t>
  </si>
  <si>
    <t xml:space="preserve">Practică pedagogică (în învăţământul liceal, postliceal şi universitar)/Pedagógiai gyakorlat (líceumi, posztliceális és egyetemi oktatás)/Pre-service teaching practice (at high school, post-high school, higher education level)
</t>
  </si>
  <si>
    <t>Disciplină opțională 2/Opcionális tantárgy II./Optional discipline (2)</t>
  </si>
  <si>
    <t>Examen de absolvire: Nivelul II/II-es modul záróvizsga/Graduation exam: Level II</t>
  </si>
  <si>
    <t>MODUL PEDAGOGIC PENTRU PROGRAMELE ÎN LIMBA ROMÂNĂ ȘI ÎN LIMBA ENGLEZĂ
Dacă programul este predat în limba română, ștergeți următoarele două pagini aferente Modulului Pedagogic în limba maghiară și în limba germană</t>
  </si>
  <si>
    <t xml:space="preserve">MODUL PEDAGOGIC PENTRU PROGRAMELE ÎN LIMBA MAGHIARĂ
Dacă programul este predat în limba maghiară, ștergeți pagina anterioară, aferentă Modulului Pedagogic în limba română și pagina următoare, aferentă Modulului Pedagogic în limba germană. </t>
  </si>
  <si>
    <t>MODUL PEDAGOGIC PENTRU PROGRAMELE ÎN LIMBA GERMANĂ
Dacă programul este predat în limba germană, ștergeți cele două pagini anterioare aferente Modulului Pedagogic în limba română și în limba maghiară</t>
  </si>
  <si>
    <t>NUMĂRUL ORELOR DE PRACTICĂ PENTRU ELABORAREA LUCRĂRII DE DISERTAȚIE:</t>
  </si>
  <si>
    <t>Psihopedagogia adolescenţilor, tinerilor şi adulţilor/Psychologie und Pädagogik der Jugendlichen und der Erwachsenen/Psycho-pedagogy of teenagers, youth and adults</t>
  </si>
  <si>
    <t>Proiectarea şi managementul programelor educaţionale/Design und Management von Bildungsprogrammen/Design and management of educational programmes</t>
  </si>
  <si>
    <t>Didactica domeniului şi dezvoltări în didactica specialităţii (învăţământ liceal, postliceal, universitar)/Die Fachdidaktik und Entwicklungen in der Fachdidaktik (Oberstufe, Hochschule)/Field didactics and developments in the didactics of the specialization (high school, post-high school, higher education)</t>
  </si>
  <si>
    <t>Disciplină opțională 1/Wahlfach (1)/Optional discipline (1)</t>
  </si>
  <si>
    <t xml:space="preserve">Practică pedagogică (în învăţământul liceal, postliceal şi universitar)/Sculpraktikum (Oberstufe, Hochschule)/Pre-service teaching practice (at high school, post-high school, higher education level)
</t>
  </si>
  <si>
    <t>Disciplină opțională 2/Wahlfach (2)/Optional discipline (2)</t>
  </si>
  <si>
    <t>Examen de absolvire: Nivelul II/Abschlussprüfung: Niveau II/Graduation exam: Level II</t>
  </si>
  <si>
    <t>NR. TOTAL
 ORE</t>
  </si>
  <si>
    <t>NR. ORE
 FIZICE</t>
  </si>
  <si>
    <t>PROCENT 
ORE FIZICE</t>
  </si>
  <si>
    <t>PROCENT 
TOTAL ORE</t>
  </si>
  <si>
    <t>NUMĂRUL ORELOR DE PRACTICĂ (fără practica pentru elaborarea lucrării de disertație):</t>
  </si>
  <si>
    <r>
      <rPr>
        <b/>
        <sz val="10"/>
        <color indexed="8"/>
        <rFont val="Times New Roman"/>
        <family val="1"/>
      </rPr>
      <t xml:space="preserve">IV. EXAMENUL DE DISERTAȚIE 
</t>
    </r>
    <r>
      <rPr>
        <sz val="10"/>
        <color indexed="8"/>
        <rFont val="Times New Roman"/>
        <family val="1"/>
        <charset val="238"/>
      </rPr>
      <t>Perioada iunie-iulie (1 săptămână)
Proba:  Prezentarea şi susţinerea lucrării de disertație - 10 credite</t>
    </r>
  </si>
  <si>
    <t>Semestrul 4 (12 săptămâni)</t>
  </si>
  <si>
    <t>Semestrele 1 - 3 (14 săptămâni)</t>
  </si>
  <si>
    <t>DISCIPLINE COMPLEMENTARE (DC)</t>
  </si>
  <si>
    <t>Eticheta generală pentru Dezvoltare durabilă</t>
  </si>
  <si>
    <t>ORE DE PRACTICĂ</t>
  </si>
  <si>
    <t xml:space="preserve">https://green.ubbcluj.ro/procedura-de-aplicare-a-etichetelor-odd </t>
  </si>
  <si>
    <r>
      <t xml:space="preserve">Numărul de ore de activități didactice din planul de învățământ este în medie de minimum </t>
    </r>
    <r>
      <rPr>
        <b/>
        <sz val="10"/>
        <color rgb="FFFF0000"/>
        <rFont val="Times New Roman"/>
        <family val="1"/>
        <charset val="238"/>
      </rPr>
      <t>14</t>
    </r>
    <r>
      <rPr>
        <sz val="10"/>
        <color rgb="FFFF0000"/>
        <rFont val="Times New Roman"/>
        <family val="1"/>
      </rPr>
      <t xml:space="preserve"> ore pe săptămână. </t>
    </r>
    <r>
      <rPr>
        <b/>
        <sz val="10"/>
        <color rgb="FFFF0000"/>
        <rFont val="Times New Roman"/>
        <family val="1"/>
        <charset val="238"/>
      </rPr>
      <t>Fac excepție programele de studii universitare încadrate în domeniile de studii universitare prezentate în tabelul următor:</t>
    </r>
  </si>
  <si>
    <t>Nr. crt.</t>
  </si>
  <si>
    <t>Domeniile de studii universitare</t>
  </si>
  <si>
    <t>Număr minim de ore</t>
  </si>
  <si>
    <r>
      <t xml:space="preserve">Domeniile de masterat și doctorat: </t>
    </r>
    <r>
      <rPr>
        <i/>
        <sz val="10"/>
        <color rgb="FF000000"/>
        <rFont val="Times New Roman"/>
        <family val="1"/>
        <charset val="238"/>
      </rPr>
      <t>Ştiințe ale comunicării, Sociologie, Asistență socială, Teatru și artele spectacolului, Cinematografie și media, Muzică</t>
    </r>
  </si>
  <si>
    <r>
      <t xml:space="preserve">Ramurile de știință: </t>
    </r>
    <r>
      <rPr>
        <i/>
        <sz val="10"/>
        <rFont val="Times New Roman"/>
        <family val="1"/>
        <charset val="238"/>
      </rPr>
      <t>Științe juridice, Științe economice, Filologie,
Filosofie, Istorie, Teologie, Studii culturale</t>
    </r>
  </si>
  <si>
    <t>Pentru nr. de ore al domeniului consultați standardul ARACIS 2025 rezumat în tabelul din partea dreaptă:</t>
  </si>
  <si>
    <t>VII. TABELUL DISCIPLINELOR</t>
  </si>
  <si>
    <t>DISCIPLINE OPȚIONALE (DOP)</t>
  </si>
  <si>
    <r>
      <t xml:space="preserve">PACHET OPȚIONAL 3 (An </t>
    </r>
    <r>
      <rPr>
        <b/>
        <sz val="10"/>
        <color rgb="FFFF0000"/>
        <rFont val="Times New Roman"/>
        <family val="1"/>
        <charset val="238"/>
      </rPr>
      <t>...</t>
    </r>
    <r>
      <rPr>
        <b/>
        <sz val="10"/>
        <color indexed="8"/>
        <rFont val="Times New Roman"/>
        <family val="1"/>
      </rPr>
      <t xml:space="preserve">, Semestrul </t>
    </r>
    <r>
      <rPr>
        <b/>
        <sz val="10"/>
        <color rgb="FFFF0000"/>
        <rFont val="Times New Roman"/>
        <family val="1"/>
        <charset val="238"/>
      </rPr>
      <t>...</t>
    </r>
    <r>
      <rPr>
        <b/>
        <sz val="10"/>
        <color indexed="8"/>
        <rFont val="Times New Roman"/>
        <family val="1"/>
      </rPr>
      <t>)</t>
    </r>
  </si>
  <si>
    <r>
      <t xml:space="preserve">PACHET OPȚIONAL 4 (An </t>
    </r>
    <r>
      <rPr>
        <b/>
        <sz val="10"/>
        <color rgb="FFFF0000"/>
        <rFont val="Times New Roman"/>
        <family val="1"/>
        <charset val="238"/>
      </rPr>
      <t>...</t>
    </r>
    <r>
      <rPr>
        <b/>
        <sz val="10"/>
        <color indexed="8"/>
        <rFont val="Times New Roman"/>
        <family val="1"/>
      </rPr>
      <t xml:space="preserve">, Semestrul </t>
    </r>
    <r>
      <rPr>
        <b/>
        <sz val="10"/>
        <color rgb="FFFF0000"/>
        <rFont val="Times New Roman"/>
        <family val="1"/>
        <charset val="238"/>
      </rPr>
      <t>...</t>
    </r>
    <r>
      <rPr>
        <b/>
        <sz val="10"/>
        <color indexed="8"/>
        <rFont val="Times New Roman"/>
        <family val="1"/>
      </rPr>
      <t>)</t>
    </r>
  </si>
  <si>
    <r>
      <t xml:space="preserve">PACHET OPȚIONAL 5 (An </t>
    </r>
    <r>
      <rPr>
        <b/>
        <sz val="10"/>
        <color rgb="FFFF0000"/>
        <rFont val="Times New Roman"/>
        <family val="1"/>
        <charset val="238"/>
      </rPr>
      <t>...</t>
    </r>
    <r>
      <rPr>
        <b/>
        <sz val="10"/>
        <color indexed="8"/>
        <rFont val="Times New Roman"/>
        <family val="1"/>
      </rPr>
      <t xml:space="preserve">, Semestrul </t>
    </r>
    <r>
      <rPr>
        <b/>
        <sz val="10"/>
        <color rgb="FFFF0000"/>
        <rFont val="Times New Roman"/>
        <family val="1"/>
        <charset val="238"/>
      </rPr>
      <t>...</t>
    </r>
    <r>
      <rPr>
        <b/>
        <sz val="10"/>
        <color indexed="8"/>
        <rFont val="Times New Roman"/>
        <family val="1"/>
      </rPr>
      <t>)</t>
    </r>
  </si>
  <si>
    <r>
      <t xml:space="preserve">PACHET OPȚIONAL 6 (An </t>
    </r>
    <r>
      <rPr>
        <b/>
        <sz val="10"/>
        <color rgb="FFFF0000"/>
        <rFont val="Times New Roman"/>
        <family val="1"/>
        <charset val="238"/>
      </rPr>
      <t>...</t>
    </r>
    <r>
      <rPr>
        <b/>
        <sz val="10"/>
        <color indexed="8"/>
        <rFont val="Times New Roman"/>
        <family val="1"/>
      </rPr>
      <t xml:space="preserve">, Semestrul </t>
    </r>
    <r>
      <rPr>
        <b/>
        <sz val="10"/>
        <color rgb="FFFF0000"/>
        <rFont val="Times New Roman"/>
        <family val="1"/>
        <charset val="238"/>
      </rPr>
      <t>...</t>
    </r>
    <r>
      <rPr>
        <b/>
        <sz val="10"/>
        <color indexed="8"/>
        <rFont val="Times New Roman"/>
        <family val="1"/>
      </rPr>
      <t>)</t>
    </r>
  </si>
  <si>
    <r>
      <t xml:space="preserve">PACHET OPȚIONAL 7 (An </t>
    </r>
    <r>
      <rPr>
        <b/>
        <sz val="10"/>
        <color rgb="FFFF0000"/>
        <rFont val="Times New Roman"/>
        <family val="1"/>
        <charset val="238"/>
      </rPr>
      <t>...</t>
    </r>
    <r>
      <rPr>
        <b/>
        <sz val="10"/>
        <color indexed="8"/>
        <rFont val="Times New Roman"/>
        <family val="1"/>
      </rPr>
      <t xml:space="preserve">, Semestrul </t>
    </r>
    <r>
      <rPr>
        <b/>
        <sz val="10"/>
        <color rgb="FFFF0000"/>
        <rFont val="Times New Roman"/>
        <family val="1"/>
        <charset val="238"/>
      </rPr>
      <t>...</t>
    </r>
    <r>
      <rPr>
        <b/>
        <sz val="10"/>
        <color indexed="8"/>
        <rFont val="Times New Roman"/>
        <family val="1"/>
      </rPr>
      <t>)</t>
    </r>
  </si>
  <si>
    <t>DISCIPLINE FACULTATIVE (DFA I)</t>
  </si>
  <si>
    <t>DISCIPLINE FACULTATIVE TRANSVERSALE  (DFA II)</t>
  </si>
  <si>
    <t>TOTALURI DISCIPLINE FACULTATIVE (DFA I + DFA II)</t>
  </si>
  <si>
    <t>ANEXA 1 - STRUCTURA PLANULUI DE ÎNVĂȚĂMÂNT PE TIPURI DE DISCIPLINE</t>
  </si>
  <si>
    <t>DISCIPLINE FUNDAMENTALE (DF)</t>
  </si>
  <si>
    <t>CHEIE DE VERIFICARE!</t>
  </si>
  <si>
    <t>ACEST TABEL TREBUIE SĂ CONȚINĂ:</t>
  </si>
  <si>
    <t>PACHET OPȚIONAL 9 (An 2, Semestrul 4)</t>
  </si>
  <si>
    <r>
      <t xml:space="preserve">PACHET OPȚIONAL 10 (An 2, Semestrul 4) </t>
    </r>
    <r>
      <rPr>
        <b/>
        <sz val="10"/>
        <color rgb="FFFF0000"/>
        <rFont val="Times New Roman"/>
        <family val="1"/>
        <charset val="238"/>
      </rPr>
      <t>- suplimentar, în cazul în care sunt mai mult de patru pachete de opționale</t>
    </r>
  </si>
  <si>
    <r>
      <t xml:space="preserve">PACHET OPȚIONAL 11 (An 2, Semestrul 4) </t>
    </r>
    <r>
      <rPr>
        <b/>
        <sz val="10"/>
        <color rgb="FFFF0000"/>
        <rFont val="Times New Roman"/>
        <family val="1"/>
        <charset val="238"/>
      </rPr>
      <t>- suplimentar, în cazul în care sunt mai mult de patru pachete de opționale</t>
    </r>
  </si>
  <si>
    <t>Formulă cu 12 săptămâni pentru ultimul semestru!
Dacă în semestrele 1-3 sunt mai puțin de 7 pachete de opționale, ștergeți unul din acele pachete. Nu ștergeți din  pachetele 8-11 decât dacă sunt mai puțin de patru pachete de opționale în semestrul 4.</t>
  </si>
  <si>
    <t>DISCIPLINE DE SPECIALIZARE (DS)</t>
  </si>
  <si>
    <t>ANEXA 2 - BILANȚURI ȘI STATISTICI</t>
  </si>
  <si>
    <t>DISCIPLINE FUNDAMENTALE</t>
  </si>
  <si>
    <t>DISCIPLINE DE SPECIALIZARE</t>
  </si>
  <si>
    <t>DISCIPLINE COMPLEMENTARE</t>
  </si>
  <si>
    <r>
      <t>TOTAL ORE ELABORARE LUCRARE DE DISERTAȚIE,</t>
    </r>
    <r>
      <rPr>
        <b/>
        <sz val="10"/>
        <color rgb="FFFF0000"/>
        <rFont val="Times New Roman"/>
        <family val="1"/>
        <charset val="238"/>
      </rPr>
      <t xml:space="preserve"> INCLUSIV ORE DE PRACTICĂ</t>
    </r>
  </si>
  <si>
    <t>NUMĂRUL ORELOR DESTINATE ELABORĂRII LUCRĂRII DE DISERTAȚIE:</t>
  </si>
  <si>
    <t>NUMĂR ORE ANUL I</t>
  </si>
  <si>
    <t>NUMĂR ORE DE APLICARE PRACTICĂ / NUMĂR ORE DE CURS</t>
  </si>
  <si>
    <t>NUMĂR ORE DE CURS</t>
  </si>
  <si>
    <t>NUMĂR ORE DE APLICARE PRACTICĂ</t>
  </si>
  <si>
    <t>RAPORT ORE APLICARE PRACTICĂ/ORE CURS</t>
  </si>
  <si>
    <t>NUMĂR ORE ANUL II</t>
  </si>
  <si>
    <t>Planul este corect dacă adunând procentele din toate tipurile de discipline  se obține 100%</t>
  </si>
  <si>
    <t>Consultați standardul ARACIS pentru verificarea numărului minim al orelor de practică.</t>
  </si>
  <si>
    <t>ANEXA 3 - ETICHETE OBIECTIVE DE DEZVOLTARE DURABILĂ</t>
  </si>
  <si>
    <r>
      <t xml:space="preserve">Vă rugăm să consultați </t>
    </r>
    <r>
      <rPr>
        <b/>
        <i/>
        <sz val="10"/>
        <color rgb="FF000000"/>
        <rFont val="Times New Roman"/>
        <family val="1"/>
        <charset val="238"/>
      </rPr>
      <t xml:space="preserve">Procedura de aplicare a etichetelor ODD (Obiective de Dezvoltare Durabilă - Sustainable Development Goals) în procesul academic </t>
    </r>
    <r>
      <rPr>
        <sz val="10"/>
        <color rgb="FF000000"/>
        <rFont val="Times New Roman"/>
        <family val="1"/>
        <charset val="238"/>
      </rPr>
      <t>primită împreună cu macheta și disponibilă la link-ul de mai sus.</t>
    </r>
    <r>
      <rPr>
        <b/>
        <sz val="10"/>
        <color rgb="FFFF0000"/>
        <rFont val="Times New Roman"/>
        <family val="1"/>
        <charset val="238"/>
      </rPr>
      <t xml:space="preserve">
Fișa fiecarei discipline din planul de învățământ trebuie să conțină o singură etichetă ODD. În tabelul din stânga (Anexa 3) selectați toate etichetele ODD care se regăsesc în fișele disciplinelor, inclusiv Eticheta generală pentru Dezvoltare durabilă, dacă este cazul (adică dacă aceasta se regăsește în cel puțin o fișă de disiplină). Selectarea presupune bifarea căsuței aferente opțiunii.
În cazul improbabil (și exclusiv în acest caz)  în care în fișele tuturor disciplinelor din plan s-a bifat "</t>
    </r>
    <r>
      <rPr>
        <b/>
        <i/>
        <sz val="10"/>
        <color rgb="FFFF0000"/>
        <rFont val="Times New Roman"/>
        <family val="1"/>
        <charset val="238"/>
      </rPr>
      <t>Nu se aplică nici o etichetă</t>
    </r>
    <r>
      <rPr>
        <b/>
        <sz val="10"/>
        <color rgb="FFFF0000"/>
        <rFont val="Times New Roman"/>
        <family val="1"/>
        <charset val="238"/>
      </rPr>
      <t>", selectați și în planul de învățământ ultima opțiune: „</t>
    </r>
    <r>
      <rPr>
        <b/>
        <i/>
        <sz val="10"/>
        <color rgb="FFFF0000"/>
        <rFont val="Times New Roman"/>
        <family val="1"/>
        <charset val="238"/>
      </rPr>
      <t>Nu se aplică nici o etichetă</t>
    </r>
    <r>
      <rPr>
        <b/>
        <sz val="10"/>
        <color rgb="FFFF0000"/>
        <rFont val="Times New Roman"/>
        <family val="1"/>
        <charset val="238"/>
      </rPr>
      <t xml:space="preserve">”. Dacă ați selectat această opțiune, nu mai este permisă folosirea etichetelor ODD 1 - 17 sau a </t>
    </r>
    <r>
      <rPr>
        <b/>
        <i/>
        <sz val="10"/>
        <color rgb="FFFF0000"/>
        <rFont val="Times New Roman"/>
        <family val="1"/>
        <charset val="238"/>
      </rPr>
      <t xml:space="preserve">Etichetei generale pentru Dezvoltare durabilă.
</t>
    </r>
    <r>
      <rPr>
        <b/>
        <sz val="10"/>
        <color rgb="FFFF0000"/>
        <rFont val="Times New Roman"/>
        <family val="1"/>
        <charset val="238"/>
      </rPr>
      <t xml:space="preserve">Cu alte cuvinte:
</t>
    </r>
    <r>
      <rPr>
        <b/>
        <i/>
        <sz val="10"/>
        <color rgb="FFFF0000"/>
        <rFont val="Times New Roman"/>
        <family val="1"/>
        <charset val="238"/>
      </rPr>
      <t>Eticheta generală pentru Dezvoltare durabilă</t>
    </r>
    <r>
      <rPr>
        <b/>
        <sz val="10"/>
        <color rgb="FFFF0000"/>
        <rFont val="Times New Roman"/>
        <family val="1"/>
        <charset val="238"/>
      </rPr>
      <t xml:space="preserve"> poate fi folosită alaturi de celelalte etichete ODD (1 - 17) - în funcție de alegerile făcute în fișele disciplinelor.
Selectarea opțiunii „</t>
    </r>
    <r>
      <rPr>
        <b/>
        <i/>
        <sz val="10"/>
        <color rgb="FFFF0000"/>
        <rFont val="Times New Roman"/>
        <family val="1"/>
        <charset val="238"/>
      </rPr>
      <t>Nu se aplică nici o etichetă</t>
    </r>
    <r>
      <rPr>
        <b/>
        <sz val="10"/>
        <color rgb="FFFF0000"/>
        <rFont val="Times New Roman"/>
        <family val="1"/>
        <charset val="238"/>
      </rPr>
      <t xml:space="preserve">” nu este compatibilă cu niciuna dintre celelalte 17+1 opțiuni.
</t>
    </r>
  </si>
  <si>
    <t>ETICHETE ODD (OBIECTIVE DE DEZVOLTARE DURABILĂ / SUSTAINABLE DEVELOPMENT GOALS)</t>
  </si>
  <si>
    <t>Nu se aplică nici o etichetă</t>
  </si>
  <si>
    <t>ANEXA 4 - COMPETENȚELE OFERITE DE PROGRAM</t>
  </si>
  <si>
    <t>COMPETENȚE DOBÂNDITE ÎN URMA ABSOLVIRII PROGRAMULU DE STUDII</t>
  </si>
  <si>
    <t>Codul comp.</t>
  </si>
  <si>
    <r>
      <t xml:space="preserve">COMPETENȚE PROFESIONALE 
</t>
    </r>
    <r>
      <rPr>
        <b/>
        <i/>
        <sz val="10"/>
        <color rgb="FF000000"/>
        <rFont val="Times New Roman"/>
        <family val="1"/>
        <charset val="238"/>
      </rPr>
      <t>PROFESSIONAL COMPETENCES</t>
    </r>
  </si>
  <si>
    <t>CP1</t>
  </si>
  <si>
    <r>
      <rPr>
        <sz val="10"/>
        <color rgb="FF000000"/>
        <rFont val="Times New Roman"/>
        <family val="1"/>
        <charset val="238"/>
      </rPr>
      <t>Română</t>
    </r>
    <r>
      <rPr>
        <i/>
        <sz val="10"/>
        <color rgb="FF000000"/>
        <rFont val="Times New Roman"/>
        <family val="1"/>
        <charset val="238"/>
      </rPr>
      <t xml:space="preserve">
Engleză</t>
    </r>
  </si>
  <si>
    <r>
      <rPr>
        <b/>
        <sz val="10"/>
        <color rgb="FFFF0000"/>
        <rFont val="Times New Roman"/>
        <family val="1"/>
        <charset val="238"/>
      </rPr>
      <t>DACĂ EXISTĂ</t>
    </r>
    <r>
      <rPr>
        <sz val="10"/>
        <color rgb="FFFF0000"/>
        <rFont val="Times New Roman"/>
        <family val="1"/>
      </rPr>
      <t xml:space="preserve">, adică au fost deja definite, competențele profesionale și competențele transversale </t>
    </r>
    <r>
      <rPr>
        <b/>
        <sz val="10"/>
        <color rgb="FFFF0000"/>
        <rFont val="Times New Roman"/>
        <family val="1"/>
        <charset val="238"/>
      </rPr>
      <t>se preiau din Suplimentul la Diplomă</t>
    </r>
    <r>
      <rPr>
        <sz val="10"/>
        <color rgb="FFFF0000"/>
        <rFont val="Times New Roman"/>
        <family val="1"/>
      </rPr>
      <t xml:space="preserve"> cu care se finalizează programul de studii, ultima versiunea care a fost trimisă Autorității Naționale pentru Calificări (ANC) spre a fi înregistrată în Registrul Național al Calificărilor din Învățământul Superior (RNCIS). </t>
    </r>
    <r>
      <rPr>
        <b/>
        <sz val="10"/>
        <color rgb="FFFF0000"/>
        <rFont val="Times New Roman"/>
        <family val="1"/>
        <charset val="238"/>
      </rPr>
      <t xml:space="preserve">Suplimentul la Diplomă se găsește la secretariatul facultății/departamentului și în RNCIS. </t>
    </r>
  </si>
  <si>
    <t>CP2</t>
  </si>
  <si>
    <t>CP3</t>
  </si>
  <si>
    <t>CP4</t>
  </si>
  <si>
    <t>https://www.anc.edu.ro/rnc/rncis</t>
  </si>
  <si>
    <t>CP5</t>
  </si>
  <si>
    <t>CP6</t>
  </si>
  <si>
    <r>
      <t xml:space="preserve">COMPETENȚE TRANSVERSALE
</t>
    </r>
    <r>
      <rPr>
        <b/>
        <i/>
        <sz val="10"/>
        <color rgb="FF000000"/>
        <rFont val="Times New Roman"/>
        <family val="1"/>
        <charset val="238"/>
      </rPr>
      <t xml:space="preserve"> TRANSVERSAL COMPETENCES</t>
    </r>
  </si>
  <si>
    <t>CT1</t>
  </si>
  <si>
    <t>CT2</t>
  </si>
  <si>
    <t>CT3</t>
  </si>
  <si>
    <t>ANEXA 5 - REZULTATELE ÎNVĂȚĂRII</t>
  </si>
  <si>
    <r>
      <t xml:space="preserve">REZULTATELE ÎNVĂȚĂRII SE VOR COMPLETA ÎN LIMBA ROMÂNĂ ȘI LIMBA ENGLEZĂ, VERSIUNEA ÎN LIMBA  ENGLEZĂ FIIND SCRISĂ FOLOSIND CARACTERE </t>
    </r>
    <r>
      <rPr>
        <b/>
        <i/>
        <sz val="10"/>
        <color rgb="FFFF0000"/>
        <rFont val="Times New Roman"/>
        <family val="1"/>
        <charset val="238"/>
      </rPr>
      <t>CURSIVE</t>
    </r>
    <r>
      <rPr>
        <b/>
        <sz val="10"/>
        <color rgb="FFFF0000"/>
        <rFont val="Times New Roman"/>
        <family val="1"/>
        <charset val="238"/>
      </rPr>
      <t xml:space="preserve"> </t>
    </r>
  </si>
  <si>
    <t>REZULTATELE ÎNVĂȚĂRII SPECIFICE PROGRAMULUI DE STUDII</t>
  </si>
  <si>
    <t>Rezultatele învățării corespunzătoarea Disciplinelor Fundamentale (DF)</t>
  </si>
  <si>
    <r>
      <rPr>
        <b/>
        <sz val="10"/>
        <color rgb="FF000000"/>
        <rFont val="Times New Roman"/>
        <family val="1"/>
        <charset val="238"/>
      </rPr>
      <t>Cunoștințe și înțelegere</t>
    </r>
    <r>
      <rPr>
        <b/>
        <i/>
        <sz val="10"/>
        <color indexed="8"/>
        <rFont val="Times New Roman"/>
        <family val="1"/>
        <charset val="238"/>
      </rPr>
      <t xml:space="preserve">
Knowledge and understanding</t>
    </r>
  </si>
  <si>
    <r>
      <rPr>
        <b/>
        <sz val="10"/>
        <color rgb="FF000000"/>
        <rFont val="Times New Roman"/>
        <family val="1"/>
        <charset val="238"/>
      </rPr>
      <t>Abilități academice specifice</t>
    </r>
    <r>
      <rPr>
        <b/>
        <i/>
        <sz val="10"/>
        <color indexed="8"/>
        <rFont val="Times New Roman"/>
        <family val="1"/>
        <charset val="238"/>
      </rPr>
      <t xml:space="preserve">
Specific academic skills</t>
    </r>
  </si>
  <si>
    <r>
      <rPr>
        <b/>
        <sz val="10"/>
        <color rgb="FF000000"/>
        <rFont val="Times New Roman"/>
        <family val="1"/>
        <charset val="238"/>
      </rPr>
      <t>Responsabilitate și autonomie</t>
    </r>
    <r>
      <rPr>
        <b/>
        <i/>
        <sz val="10"/>
        <color indexed="8"/>
        <rFont val="Times New Roman"/>
        <family val="1"/>
        <charset val="238"/>
      </rPr>
      <t xml:space="preserve">
Responsibility and autonomy</t>
    </r>
  </si>
  <si>
    <t>Trebuie formulate rezultate ale învățării aferente DF, DS și DC, după cum urmeză:</t>
  </si>
  <si>
    <t>CP...</t>
  </si>
  <si>
    <t>Cunoștințe și înțelegere = Cunoștințe (în Standarde)</t>
  </si>
  <si>
    <t>Abilități academice specifice = Aptitudini (în Standarde)</t>
  </si>
  <si>
    <r>
      <rPr>
        <b/>
        <sz val="10"/>
        <color rgb="FFFF0000"/>
        <rFont val="Times New Roman"/>
        <family val="1"/>
        <charset val="238"/>
      </rPr>
      <t>DACĂ EXISTĂ</t>
    </r>
    <r>
      <rPr>
        <sz val="10"/>
        <color rgb="FFFF0000"/>
        <rFont val="Times New Roman"/>
        <family val="1"/>
      </rPr>
      <t xml:space="preserve">, adică au fost deja definite, </t>
    </r>
    <r>
      <rPr>
        <b/>
        <sz val="10"/>
        <color rgb="FFFF0000"/>
        <rFont val="Times New Roman"/>
        <family val="1"/>
        <charset val="238"/>
      </rPr>
      <t>toate</t>
    </r>
    <r>
      <rPr>
        <sz val="10"/>
        <color rgb="FFFF0000"/>
        <rFont val="Times New Roman"/>
        <family val="1"/>
      </rPr>
      <t xml:space="preserve"> </t>
    </r>
    <r>
      <rPr>
        <b/>
        <sz val="10"/>
        <color rgb="FFFF0000"/>
        <rFont val="Times New Roman"/>
        <family val="1"/>
        <charset val="238"/>
      </rPr>
      <t>rezultatele învățării se preiau din Suplimentul la Diplomă</t>
    </r>
    <r>
      <rPr>
        <sz val="10"/>
        <color rgb="FFFF0000"/>
        <rFont val="Times New Roman"/>
        <family val="1"/>
      </rPr>
      <t xml:space="preserve"> cu care se finalizează programul de studii, ultima versiunea care a fost trimisă Autorității Naționale pentru Calificări (ANC) spre a fi înregistrată în Registrul Național al Calificărilor din Învățământul Superior (RNCIS). </t>
    </r>
    <r>
      <rPr>
        <b/>
        <sz val="10"/>
        <color rgb="FFFF0000"/>
        <rFont val="Times New Roman"/>
        <family val="1"/>
        <charset val="238"/>
      </rPr>
      <t xml:space="preserve">Suplimentul la Diplomă se găsește la secretariatul facultății/departamentului și în RNCIS. </t>
    </r>
  </si>
  <si>
    <r>
      <rPr>
        <b/>
        <sz val="10"/>
        <color rgb="FFFF0000"/>
        <rFont val="Times New Roman"/>
        <family val="1"/>
        <charset val="238"/>
      </rPr>
      <t xml:space="preserve">DACĂ NU EXISTĂ, </t>
    </r>
    <r>
      <rPr>
        <sz val="10"/>
        <color rgb="FFFF0000"/>
        <rFont val="Times New Roman"/>
        <family val="1"/>
        <charset val="238"/>
      </rPr>
      <t xml:space="preserve">adică în suplimentul la diplomă au fost formulate doar competențe, </t>
    </r>
    <r>
      <rPr>
        <b/>
        <sz val="10"/>
        <color rgb="FFFF0000"/>
        <rFont val="Times New Roman"/>
        <family val="1"/>
        <charset val="238"/>
      </rPr>
      <t>atunci rezultatele învățării trebuie definite acum,</t>
    </r>
    <r>
      <rPr>
        <sz val="10"/>
        <color rgb="FFFF0000"/>
        <rFont val="Times New Roman"/>
        <family val="1"/>
        <charset val="238"/>
      </rPr>
      <t xml:space="preserve"> urmând a fi ulterior trimise la Autoritatea Națională pentru Calificări (ANC), atunci când se face actualizarea datelor din RNCIS.</t>
    </r>
  </si>
  <si>
    <r>
      <t xml:space="preserve">În cazul </t>
    </r>
    <r>
      <rPr>
        <b/>
        <sz val="10"/>
        <color rgb="FFFF0000"/>
        <rFont val="Times New Roman"/>
        <family val="1"/>
        <charset val="238"/>
      </rPr>
      <t>masteratului de cercetare</t>
    </r>
    <r>
      <rPr>
        <sz val="10"/>
        <color rgb="FFFF0000"/>
        <rFont val="Times New Roman"/>
        <family val="1"/>
        <charset val="238"/>
      </rPr>
      <t>, rezultatele învățării vor include cunoştinţe, abilităţi, responsabilitate şi autonomie astfel definite încât să îi permită absolventului să desfășoare</t>
    </r>
    <r>
      <rPr>
        <b/>
        <sz val="10"/>
        <color rgb="FFFF0000"/>
        <rFont val="Times New Roman"/>
        <family val="1"/>
        <charset val="238"/>
      </rPr>
      <t xml:space="preserve"> activități de cercetare științifică independentă.</t>
    </r>
  </si>
  <si>
    <t>Rezultatele învățării corespunzătoarea Disciplinelor de Specializare (DS)</t>
  </si>
  <si>
    <t>Rezultatele învățării corespunzătoarea Disciplinelor Complementare (DC)</t>
  </si>
  <si>
    <r>
      <t xml:space="preserve">25.
</t>
    </r>
    <r>
      <rPr>
        <i/>
        <sz val="10"/>
        <color rgb="FF000000"/>
        <rFont val="Times New Roman"/>
        <family val="1"/>
        <charset val="238"/>
      </rPr>
      <t>25.</t>
    </r>
  </si>
  <si>
    <r>
      <t xml:space="preserve">26.
</t>
    </r>
    <r>
      <rPr>
        <i/>
        <sz val="10"/>
        <color rgb="FF000000"/>
        <rFont val="Times New Roman"/>
        <family val="1"/>
        <charset val="238"/>
      </rPr>
      <t>26.</t>
    </r>
  </si>
  <si>
    <r>
      <t xml:space="preserve">27.
</t>
    </r>
    <r>
      <rPr>
        <i/>
        <sz val="10"/>
        <color rgb="FF000000"/>
        <rFont val="Times New Roman"/>
        <family val="1"/>
        <charset val="238"/>
      </rPr>
      <t>27.</t>
    </r>
  </si>
  <si>
    <t xml:space="preserve">ANEXA 6 - PROGRAM DE STUDII PSIHOPEDAGOGICE </t>
  </si>
  <si>
    <t>PROGRAM DE STUDII PSIHOPEDAGOGICE - Nivelul II: 30 de credite ECTS  + 5 credite ECTS aferente examenului de absolvire</t>
  </si>
  <si>
    <t>Bifați o singură variantă pentru fiecare propunere.</t>
  </si>
  <si>
    <t xml:space="preserve">2. </t>
  </si>
  <si>
    <t xml:space="preserve">3. </t>
  </si>
  <si>
    <t xml:space="preserve">4. </t>
  </si>
  <si>
    <t>ANEXA 7 - RAPORT DE REVIZUIRE</t>
  </si>
  <si>
    <t>RAPORT DE REVIZUIRE A PLANULUI DE ÎNVĂȚĂMÂNT VALABIL ÎNCEPÂND DIN ANUL UNIVERSITAR 2026-2027</t>
  </si>
  <si>
    <t>PLAN DE ÎNVĂŢĂMÂNT valabil începând din anul universitar 2026-2027</t>
  </si>
  <si>
    <t>ORE PE ANI DE STUDII</t>
  </si>
  <si>
    <r>
      <t xml:space="preserve">PENTRU DEFINIREA COMPETENȚELOR SE VA UTILIZA CLASIFICARE EUROPEANĂ A APTITUDINILOR/ COMPETENŢELOR, CALIFICĂRILOR ŞI OCUPAŢIILOR </t>
    </r>
    <r>
      <rPr>
        <b/>
        <sz val="11"/>
        <color rgb="FFFF0000"/>
        <rFont val="Times New Roman"/>
        <family val="1"/>
        <charset val="238"/>
      </rPr>
      <t>(ESCO)</t>
    </r>
  </si>
  <si>
    <t>Link pentru competențe profesionale ESCO</t>
  </si>
  <si>
    <t>Link pentru competențe transversale ESCO</t>
  </si>
  <si>
    <r>
      <t xml:space="preserve">COMPETENȚELE SE VOR COMPLETA ÎN LIMBA ROMÂNĂ ȘI LIMBA ENGLEZĂ, VERSIUNEA ÎN LIMBA ENGLEZĂ FIIND SCRISĂ FOLOSIND CARACTERE </t>
    </r>
    <r>
      <rPr>
        <b/>
        <i/>
        <sz val="10"/>
        <color rgb="FFFF0000"/>
        <rFont val="Times New Roman"/>
        <family val="1"/>
        <charset val="238"/>
      </rPr>
      <t>CURSIVE</t>
    </r>
    <r>
      <rPr>
        <b/>
        <sz val="10"/>
        <color rgb="FFFF0000"/>
        <rFont val="Times New Roman"/>
        <family val="1"/>
        <charset val="238"/>
      </rPr>
      <t xml:space="preserve"> 
(traducerea se poate face automat în ESCO)</t>
    </r>
  </si>
  <si>
    <r>
      <rPr>
        <b/>
        <sz val="10"/>
        <color rgb="FFFF0000"/>
        <rFont val="Times New Roman"/>
        <family val="1"/>
        <charset val="238"/>
      </rPr>
      <t xml:space="preserve">DACĂ NU EXISTĂ, </t>
    </r>
    <r>
      <rPr>
        <sz val="10"/>
        <color rgb="FFFF0000"/>
        <rFont val="Times New Roman"/>
        <family val="1"/>
        <charset val="238"/>
      </rPr>
      <t xml:space="preserve">adică în suplimentul la diplomă au fost formulate doar rezultate ale învățării, </t>
    </r>
    <r>
      <rPr>
        <b/>
        <sz val="10"/>
        <color rgb="FFFF0000"/>
        <rFont val="Times New Roman"/>
        <family val="1"/>
        <charset val="238"/>
      </rPr>
      <t>atunci competențele trebuie definite acum,</t>
    </r>
    <r>
      <rPr>
        <sz val="10"/>
        <color rgb="FFFF0000"/>
        <rFont val="Times New Roman"/>
        <family val="1"/>
        <charset val="238"/>
      </rPr>
      <t xml:space="preserve"> urmând a fi ulterior trimise la Autoritatea Națională pentru Calificări (ANC), atunci când se face actualizarea datelor din RNCIS. </t>
    </r>
  </si>
  <si>
    <t xml:space="preserve">FACULTATEA DE  ŞTIINŢE POLITICE, ADMINISTRATIVE ŞI ALE COMUNICĂRII </t>
  </si>
  <si>
    <r>
      <t>Domeniul:</t>
    </r>
    <r>
      <rPr>
        <b/>
        <sz val="10"/>
        <rFont val="Times New Roman"/>
        <family val="1"/>
        <charset val="238"/>
      </rPr>
      <t xml:space="preserve"> ŞTIINŢE ADMINISTRATIVE</t>
    </r>
  </si>
  <si>
    <r>
      <t>Tipul programului de master:</t>
    </r>
    <r>
      <rPr>
        <b/>
        <sz val="10"/>
        <color rgb="FF000000"/>
        <rFont val="Times New Roman"/>
        <family val="1"/>
        <charset val="238"/>
      </rPr>
      <t xml:space="preserve"> profesional </t>
    </r>
  </si>
  <si>
    <r>
      <rPr>
        <b/>
        <sz val="10"/>
        <color indexed="8"/>
        <rFont val="Times New Roman"/>
        <family val="1"/>
      </rPr>
      <t xml:space="preserve">  </t>
    </r>
    <r>
      <rPr>
        <b/>
        <sz val="10"/>
        <color rgb="FFFF0000"/>
        <rFont val="Times New Roman"/>
        <family val="1"/>
      </rPr>
      <t xml:space="preserve"> 106</t>
    </r>
    <r>
      <rPr>
        <b/>
        <sz val="10"/>
        <color indexed="8"/>
        <rFont val="Times New Roman"/>
        <family val="1"/>
      </rPr>
      <t xml:space="preserve"> </t>
    </r>
    <r>
      <rPr>
        <sz val="10"/>
        <color indexed="8"/>
        <rFont val="Times New Roman"/>
        <family val="1"/>
      </rPr>
      <t>de credite la disciplinele obligatorii;</t>
    </r>
  </si>
  <si>
    <r>
      <t xml:space="preserve">   </t>
    </r>
    <r>
      <rPr>
        <b/>
        <sz val="10"/>
        <color rgb="FFFF0000"/>
        <rFont val="Times New Roman"/>
        <family val="1"/>
      </rPr>
      <t>14</t>
    </r>
    <r>
      <rPr>
        <sz val="10"/>
        <color indexed="8"/>
        <rFont val="Times New Roman"/>
        <family val="1"/>
      </rPr>
      <t xml:space="preserve"> credite la disciplinele opţionale;</t>
    </r>
  </si>
  <si>
    <t>Sem. 3: Se alege o disciplină (1) din pachetul opțional 1 (UMX2303)</t>
  </si>
  <si>
    <t>Sem. 4: Se alege o disciplină (2) din pachetul opțional 2 (UMX2404)</t>
  </si>
  <si>
    <r>
      <rPr>
        <b/>
        <sz val="10"/>
        <color indexed="8"/>
        <rFont val="Times New Roman"/>
        <family val="1"/>
      </rPr>
      <t>VI. UNIVERSITĂŢI DE REFERINŢĂ DIN TOP 500:</t>
    </r>
    <r>
      <rPr>
        <sz val="10"/>
        <color indexed="8"/>
        <rFont val="Times New Roman"/>
        <family val="1"/>
      </rPr>
      <t xml:space="preserve">
Catholic University Leuven, Fac. of Social Sciences;  University of Leiden, Department of Public Administration; Michigan State University</t>
    </r>
  </si>
  <si>
    <t>UMR2102</t>
  </si>
  <si>
    <t>Teorii organizaţionale  / Organizational theories</t>
  </si>
  <si>
    <t>UMR2140</t>
  </si>
  <si>
    <t>Managementul Relațiilor Contractuale de Muncă / Management of empoloyment contractual relations</t>
  </si>
  <si>
    <t>UMR2313</t>
  </si>
  <si>
    <t>Managementul resurselor umane / Human resource management</t>
  </si>
  <si>
    <t>UME2315</t>
  </si>
  <si>
    <t>Planificare strategică in sectorul public (engleză) / Strategic planning in public sector (english)</t>
  </si>
  <si>
    <t>UMR2250</t>
  </si>
  <si>
    <t>Legislația ocupării forței de muncă / Employment legislation</t>
  </si>
  <si>
    <t>UME2210</t>
  </si>
  <si>
    <t xml:space="preserve">Sisteme de integritate publică (engleza) / Integrity Systems for Public Organizations (english) </t>
  </si>
  <si>
    <t>UMR2242</t>
  </si>
  <si>
    <t>Comportament organizaţional / Organizational behavior</t>
  </si>
  <si>
    <t>UMR2243</t>
  </si>
  <si>
    <t>Training, Coaching, Mentoring / Training, Coaching, Mentoring</t>
  </si>
  <si>
    <t>UMR2225</t>
  </si>
  <si>
    <t>Egalitate de gen, egalitatea de șanse și nediscriminarea / Gender equality, equal opportunities and non-discrimination</t>
  </si>
  <si>
    <t>UMR2017</t>
  </si>
  <si>
    <t>Etică academică și cercetare științifică / Academic ethics and scientific research</t>
  </si>
  <si>
    <t>UMR2344</t>
  </si>
  <si>
    <t>Managementul carierei / Career management</t>
  </si>
  <si>
    <t>UMR2341</t>
  </si>
  <si>
    <t>Eficienţă organizaţională: echipele de muncă  /  Organizational efficiency: teamwork</t>
  </si>
  <si>
    <t>UMX2303</t>
  </si>
  <si>
    <t>Curs opțional 3 / Optional 3</t>
  </si>
  <si>
    <t>UMR2316</t>
  </si>
  <si>
    <t>Practică de specialitate / Practicum</t>
  </si>
  <si>
    <t>UMR2453</t>
  </si>
  <si>
    <t>Justiția organizaţională în managementul resurselor umane / Organizational justice in human resources management</t>
  </si>
  <si>
    <t>UMR2420</t>
  </si>
  <si>
    <t>Leadership in sectorul public / Leadership in public sector</t>
  </si>
  <si>
    <t>UMR2451</t>
  </si>
  <si>
    <t>Psihologia muncii / Psychology of labor</t>
  </si>
  <si>
    <t>UMX2404</t>
  </si>
  <si>
    <t>Curs opțional 4 / Optional 4</t>
  </si>
  <si>
    <t>UMR2452</t>
  </si>
  <si>
    <t>Elaborarea lucrării de disertație / Preparation of dissertation</t>
  </si>
  <si>
    <r>
      <t xml:space="preserve">PACHET OPȚIONAL </t>
    </r>
    <r>
      <rPr>
        <b/>
        <sz val="10"/>
        <color rgb="FFFF0000"/>
        <rFont val="Times New Roman"/>
        <family val="1"/>
        <charset val="238"/>
      </rPr>
      <t>1</t>
    </r>
    <r>
      <rPr>
        <b/>
        <sz val="10"/>
        <color indexed="8"/>
        <rFont val="Times New Roman"/>
        <family val="1"/>
      </rPr>
      <t xml:space="preserve"> (An II, Semestrul 3)</t>
    </r>
  </si>
  <si>
    <t>UMR2312</t>
  </si>
  <si>
    <t>Dezvoltare organizaţională şi măsurarea performanţelor organizaţionale / Organizational development and performance measurement</t>
  </si>
  <si>
    <t>UMRnnnn</t>
  </si>
  <si>
    <t xml:space="preserve">Curs nenominalizat oferit de alte secţii sau facultăţi / Unnamed course from other specializations </t>
  </si>
  <si>
    <r>
      <t xml:space="preserve">PACHET OPȚIONAL </t>
    </r>
    <r>
      <rPr>
        <b/>
        <sz val="10"/>
        <color rgb="FFFF0000"/>
        <rFont val="Times New Roman"/>
        <family val="1"/>
        <charset val="238"/>
      </rPr>
      <t xml:space="preserve">2 </t>
    </r>
    <r>
      <rPr>
        <b/>
        <sz val="10"/>
        <color indexed="8"/>
        <rFont val="Times New Roman"/>
        <family val="1"/>
      </rPr>
      <t>(An II, Semestrul 4)</t>
    </r>
  </si>
  <si>
    <t>UMR2328</t>
  </si>
  <si>
    <t>Negociere și mediere în organizații / Negotiation and mediation in organizations</t>
  </si>
  <si>
    <t>UMR2445</t>
  </si>
  <si>
    <t>Evaluarea profesională a angajaţilor / Professional appraisal</t>
  </si>
  <si>
    <t>Managementul sistemelor de recompense și salarizare / Management of reward and salary systems</t>
  </si>
  <si>
    <t>UMR2020</t>
  </si>
  <si>
    <r>
      <t xml:space="preserve">Programul de studii: </t>
    </r>
    <r>
      <rPr>
        <b/>
        <sz val="10"/>
        <color rgb="FFFF0000"/>
        <rFont val="Times New Roman"/>
        <family val="1"/>
        <charset val="238"/>
      </rPr>
      <t>Managementul Resurselor Umane în Sectorul Public / Human Resource Management in the Public Sector</t>
    </r>
  </si>
  <si>
    <r>
      <t xml:space="preserve">Limba de predare: </t>
    </r>
    <r>
      <rPr>
        <b/>
        <sz val="10"/>
        <color indexed="8"/>
        <rFont val="Times New Roman"/>
        <family val="1"/>
      </rPr>
      <t>română</t>
    </r>
  </si>
  <si>
    <r>
      <t>Utilizarea conceptelor și principiilor de organizare funcțională și structurală a resurselor umane din cadrul instituțiilor publice și/sau private</t>
    </r>
    <r>
      <rPr>
        <i/>
        <sz val="10"/>
        <color rgb="FF000000"/>
        <rFont val="Times New Roman"/>
        <family val="1"/>
        <charset val="238"/>
      </rPr>
      <t xml:space="preserve">
Shall use of concepts and principles of functional and structural organization of human resources from public and/or private institutions</t>
    </r>
  </si>
  <si>
    <r>
      <t>Elaborarea de acte normative și proceduri legale privind resursele umane, oferind sprijin și expertiză în procesul de luare a deciziei</t>
    </r>
    <r>
      <rPr>
        <i/>
        <sz val="10"/>
        <color rgb="FF000000"/>
        <rFont val="Times New Roman"/>
        <family val="1"/>
        <charset val="238"/>
      </rPr>
      <t xml:space="preserve">
Shall develop normative acts and legal procedures on human resources providing support and expertise in the decision-making process</t>
    </r>
  </si>
  <si>
    <r>
      <t>Elaborarea și implementarea de măsuri legale privind egalitatea de șanse și nediscriminarea de gen, religie, rasă</t>
    </r>
    <r>
      <rPr>
        <i/>
        <sz val="10"/>
        <color rgb="FF000000"/>
        <rFont val="Times New Roman"/>
        <family val="1"/>
        <charset val="238"/>
      </rPr>
      <t xml:space="preserve">
Shall develop and implement the legal measures regarding equal opportunities and non-discrimination of gender, religion, race</t>
    </r>
  </si>
  <si>
    <r>
      <t>Elaborarea și implementarea de acțiuni și strategii de dezvoltare instituțională și proceduri operaționale în instituții publice și/sau private</t>
    </r>
    <r>
      <rPr>
        <i/>
        <sz val="10"/>
        <color rgb="FF000000"/>
        <rFont val="Times New Roman"/>
        <family val="1"/>
        <charset val="238"/>
      </rPr>
      <t xml:space="preserve">
Shall develop and implement the institutional development actions and strategies and operational procedures in public and/or private institutions</t>
    </r>
  </si>
  <si>
    <r>
      <t>Elaborarea și implementarea de măsuri de prevenire și combatere a comportamentelor imorale și neetice ale angajaților din cadrul instituțiilor publice și/sau private</t>
    </r>
    <r>
      <rPr>
        <i/>
        <sz val="10"/>
        <color rgb="FF000000"/>
        <rFont val="Times New Roman"/>
        <family val="1"/>
        <charset val="238"/>
      </rPr>
      <t xml:space="preserve">
Shall develop and implement the measures to prevent and combat immoral and unethical behavior of employees in public and/or private institutions</t>
    </r>
  </si>
  <si>
    <r>
      <t>Aplicarea de proceduri și norme juridice privind dezvoltarea carierei de funcționar public</t>
    </r>
    <r>
      <rPr>
        <i/>
        <sz val="10"/>
        <color rgb="FF000000"/>
        <rFont val="Times New Roman"/>
        <family val="1"/>
        <charset val="238"/>
      </rPr>
      <t xml:space="preserve">
Shall apply the procedures and legal rules regarding  the development of civil servant career</t>
    </r>
  </si>
  <si>
    <r>
      <t>1.1. Cunoștințe și principii de structurare și organizare a resurselor umane; 
1.1.</t>
    </r>
    <r>
      <rPr>
        <i/>
        <sz val="10"/>
        <color rgb="FF000000"/>
        <rFont val="Times New Roman"/>
        <family val="1"/>
        <charset val="238"/>
      </rPr>
      <t>Knowledge and principles of structuring and organization of human resources;</t>
    </r>
  </si>
  <si>
    <r>
      <t xml:space="preserve">1.2. Cunoștințe privind problematica specifică activității de resurse umane
</t>
    </r>
    <r>
      <rPr>
        <i/>
        <sz val="10"/>
        <color rgb="FF000000"/>
        <rFont val="Times New Roman"/>
        <family val="1"/>
        <charset val="238"/>
      </rPr>
      <t xml:space="preserve">1.2. Knowledge of the issues specific to the human resources activity; </t>
    </r>
  </si>
  <si>
    <r>
      <t xml:space="preserve">1.3. Cunoștințe privind tehnicile de planificare și pregătire profesională a resurselor umane. 
</t>
    </r>
    <r>
      <rPr>
        <i/>
        <sz val="10"/>
        <color rgb="FF000000"/>
        <rFont val="Times New Roman"/>
        <family val="1"/>
        <charset val="238"/>
      </rPr>
      <t>1.3. Knowledge of the techniques of planning and professional training of human resources.</t>
    </r>
  </si>
  <si>
    <r>
      <t xml:space="preserve">1.1. Utilizeze metode și scheme de organizare eficientă a resurselor umane din cadrul  instituțiilor publice și/sau private;
</t>
    </r>
    <r>
      <rPr>
        <i/>
        <sz val="10"/>
        <color rgb="FF000000"/>
        <rFont val="Times New Roman"/>
        <family val="1"/>
        <charset val="238"/>
      </rPr>
      <t>1.1. Use methods and schemes for the efficient organization of human resources within public and/or private institutions;</t>
    </r>
  </si>
  <si>
    <r>
      <t xml:space="preserve">1.2. Aplice metode și tehnici de analiza posturilor și ȋntocmire a fișei de post;
</t>
    </r>
    <r>
      <rPr>
        <i/>
        <sz val="10"/>
        <color rgb="FF000000"/>
        <rFont val="Times New Roman"/>
        <family val="1"/>
        <charset val="238"/>
      </rPr>
      <t>1.2. Apply methods and techniques for job analysis and job description;</t>
    </r>
  </si>
  <si>
    <r>
      <t xml:space="preserve">1.3. Utilizeze metode de eficientizare a muncii ȋn echipă;
</t>
    </r>
    <r>
      <rPr>
        <i/>
        <sz val="10"/>
        <color rgb="FF000000"/>
        <rFont val="Times New Roman"/>
        <family val="1"/>
        <charset val="238"/>
      </rPr>
      <t>1.3. Use methods to streamline teamwork;</t>
    </r>
  </si>
  <si>
    <r>
      <t xml:space="preserve">1.4. Aplice metode și scheme de planificare a resurselor umane; 
</t>
    </r>
    <r>
      <rPr>
        <i/>
        <sz val="10"/>
        <color rgb="FF000000"/>
        <rFont val="Times New Roman"/>
        <family val="1"/>
        <charset val="238"/>
      </rPr>
      <t>1.4. Apply human resource planning methods and schemes;</t>
    </r>
  </si>
  <si>
    <r>
      <t xml:space="preserve">1.5. Utilizeze scheme și metode de evaluare profesională. 
</t>
    </r>
    <r>
      <rPr>
        <i/>
        <sz val="10"/>
        <color rgb="FF000000"/>
        <rFont val="Times New Roman"/>
        <family val="1"/>
        <charset val="238"/>
      </rPr>
      <t>1.5. Use professional evaluation schemes and methods.</t>
    </r>
  </si>
  <si>
    <r>
      <t xml:space="preserve">4.1. Cunoștințe legate de organizarea şi planificarea activităților interne;
</t>
    </r>
    <r>
      <rPr>
        <i/>
        <sz val="10"/>
        <color rgb="FF000000"/>
        <rFont val="Times New Roman"/>
        <family val="1"/>
        <charset val="238"/>
      </rPr>
      <t>4.1. Knowledge of the organization and planning of internal activities;</t>
    </r>
  </si>
  <si>
    <r>
      <t xml:space="preserve">4.2. Cunoștințe de management public și strategic;
</t>
    </r>
    <r>
      <rPr>
        <i/>
        <sz val="10"/>
        <color rgb="FF000000"/>
        <rFont val="Times New Roman"/>
        <family val="1"/>
        <charset val="238"/>
      </rPr>
      <t>4.2. Knowledge of public and strategic management;</t>
    </r>
  </si>
  <si>
    <r>
      <t xml:space="preserve">4.3. Cunoștințe privind evaluarea și măsurarea performanțelor organizaționale;
</t>
    </r>
    <r>
      <rPr>
        <i/>
        <sz val="10"/>
        <color rgb="FF000000"/>
        <rFont val="Times New Roman"/>
        <family val="1"/>
        <charset val="238"/>
      </rPr>
      <t>4.3. Knowledge of the evaluation and measurement of organizational performance;</t>
    </r>
  </si>
  <si>
    <r>
      <t xml:space="preserve">4.4. Cunoștințe privind diagnoza și dezvoltarea organizațională. 
</t>
    </r>
    <r>
      <rPr>
        <i/>
        <sz val="10"/>
        <color rgb="FF000000"/>
        <rFont val="Times New Roman"/>
        <family val="1"/>
        <charset val="238"/>
      </rPr>
      <t>4.4. Knowledge of diagnosis and organizational development.</t>
    </r>
  </si>
  <si>
    <r>
      <t xml:space="preserve">4.1. Sprijine personalul de conducere de nivel superior și să asigure fluiditatea fluxului intern de informații;
</t>
    </r>
    <r>
      <rPr>
        <i/>
        <sz val="10"/>
        <color rgb="FF000000"/>
        <rFont val="Times New Roman"/>
        <family val="1"/>
        <charset val="238"/>
      </rPr>
      <t>4.1. Support senior management staff and ensure smooth internal flow of information;</t>
    </r>
  </si>
  <si>
    <r>
      <t xml:space="preserve">4.2. Identifice disfuncționalități și să formuleze proiecte și măsuri de eficientizare a muncii
</t>
    </r>
    <r>
      <rPr>
        <i/>
        <sz val="10"/>
        <color indexed="8"/>
        <rFont val="Times New Roman"/>
        <family val="1"/>
      </rPr>
      <t>4.2. Identify dysfunctions and formulate projects and measures to make work more efficient;</t>
    </r>
  </si>
  <si>
    <r>
      <t xml:space="preserve">4.3. Implementeze sisteme de măsurare a performanțelor instituționale și/sau de măsurare a satisfacției cetățenilor/clienților;
</t>
    </r>
    <r>
      <rPr>
        <i/>
        <sz val="10"/>
        <color rgb="FF000000"/>
        <rFont val="Times New Roman"/>
        <family val="1"/>
        <charset val="238"/>
      </rPr>
      <t>4.3. Implement systems for measuring institutional performance and/or measuring citizen/customer satisfaction;</t>
    </r>
  </si>
  <si>
    <r>
      <t xml:space="preserve">4.4. Elaboreze și să implementeze măsuri de diagnoză instrucțională și dezvoltare organizațională;
</t>
    </r>
    <r>
      <rPr>
        <i/>
        <sz val="10"/>
        <color rgb="FF000000"/>
        <rFont val="Times New Roman"/>
        <family val="1"/>
        <charset val="238"/>
      </rPr>
      <t>4.4. Develop and implement measures of instructional diagnosis and organizational development</t>
    </r>
  </si>
  <si>
    <r>
      <t xml:space="preserve">4.5. Elaboreze măsuri de motivare și recompensare a resursei umane
</t>
    </r>
    <r>
      <rPr>
        <i/>
        <sz val="10"/>
        <color rgb="FF000000"/>
        <rFont val="Times New Roman"/>
        <family val="1"/>
        <charset val="238"/>
      </rPr>
      <t>4.5. Develop measures to motivate and reward the human resource.</t>
    </r>
  </si>
  <si>
    <r>
      <t xml:space="preserve">1. Să rezolve în mod realist și argumentativ (cu argumentare atât teoretică, cât și practică) situații profesionale uzuale, în vederea soluționării eficiente și deontologice a acestora;
</t>
    </r>
    <r>
      <rPr>
        <i/>
        <sz val="10"/>
        <color rgb="FF000000"/>
        <rFont val="Times New Roman"/>
        <family val="1"/>
        <charset val="238"/>
      </rPr>
      <t>1. Solve the usual professional situations in a realistic and argumentative way (with both theoretical and practical arguments), to solve them efficiently and deontologically;</t>
    </r>
  </si>
  <si>
    <r>
      <t xml:space="preserve">2. Să aplice tehnici și metode de muncă eficientă în echipe multidisciplinare;
</t>
    </r>
    <r>
      <rPr>
        <i/>
        <sz val="10"/>
        <color rgb="FF000000"/>
        <rFont val="Times New Roman"/>
        <family val="1"/>
        <charset val="238"/>
      </rPr>
      <t>2. Apply effective work techniques and methods in multidisciplinary teams;</t>
    </r>
  </si>
  <si>
    <r>
      <t xml:space="preserve">3. Să aplice metode și tehnici de creștere și dezvoltarea a abilităților de comunicare interpersonală și de relaționare cu colegii de muncă;
</t>
    </r>
    <r>
      <rPr>
        <i/>
        <sz val="10"/>
        <color rgb="FF000000"/>
        <rFont val="Times New Roman"/>
        <family val="1"/>
        <charset val="238"/>
      </rPr>
      <t>3. Apply methods and techniques to increase and develop interpersonal communication and coworking skills;</t>
    </r>
  </si>
  <si>
    <r>
      <t xml:space="preserve">4. Să dezvolte și să implementeze idei creative și inovative la locul de muncă;
</t>
    </r>
    <r>
      <rPr>
        <i/>
        <sz val="10"/>
        <color rgb="FF000000"/>
        <rFont val="Times New Roman"/>
        <family val="1"/>
        <charset val="238"/>
      </rPr>
      <t>4. Develop and implement creative and innovative ideas in the workplace;</t>
    </r>
  </si>
  <si>
    <r>
      <t xml:space="preserve">5. Să elaboreze soluții și propuneri de rezolvare a problemelor profesionale și complexe.
</t>
    </r>
    <r>
      <rPr>
        <i/>
        <sz val="10"/>
        <color rgb="FF000000"/>
        <rFont val="Times New Roman"/>
        <family val="1"/>
        <charset val="238"/>
      </rPr>
      <t>5. Develop solutions and proposals for solving professional and complex problems.</t>
    </r>
  </si>
  <si>
    <r>
      <t xml:space="preserve">2.1. Cunoștințe legislative și norme legale privind executarea, modificarea, suspendarea şi încetarea contractelor individuale de muncă;
</t>
    </r>
    <r>
      <rPr>
        <i/>
        <sz val="10"/>
        <color rgb="FF000000"/>
        <rFont val="Times New Roman"/>
        <family val="1"/>
        <charset val="238"/>
      </rPr>
      <t>2.1. Legislative knowledge and legal norms regarding the execution, modification, suspension and termination of individual labor contracts;</t>
    </r>
  </si>
  <si>
    <r>
      <t xml:space="preserve">2.2. Cunoștințe legislative privind drepturile și obligațiile angajaților; 
</t>
    </r>
    <r>
      <rPr>
        <i/>
        <sz val="10"/>
        <color rgb="FF000000"/>
        <rFont val="Times New Roman"/>
        <family val="1"/>
        <charset val="238"/>
      </rPr>
      <t xml:space="preserve">2.2. Knowledge of the legislation regarding the rights and obligations of employees; </t>
    </r>
  </si>
  <si>
    <r>
      <t xml:space="preserve">2. 3. Cunoștințe privind gestionarea problemelor legate de ocuparea forței de muncă.
</t>
    </r>
    <r>
      <rPr>
        <i/>
        <sz val="10"/>
        <color rgb="FF000000"/>
        <rFont val="Times New Roman"/>
        <family val="1"/>
        <charset val="238"/>
      </rPr>
      <t>2.3. Knowledge on managing employment-related issues.</t>
    </r>
  </si>
  <si>
    <t>2.1. Elaboreze și să ȋntocmească contracte de muncă;
2.1. Develop and draw up employment contracts</t>
  </si>
  <si>
    <t>2.2. Elaboreze și să implementeze măsuri legale privind drepturile și obligațiile angajaților din sectorul public și/sau privat;
2.2. Develop and implement legal measures regarding the rights and obligations of public and/or private sector employees;</t>
  </si>
  <si>
    <t>2.3. Utilizeze mijloace legale (juridice) privind integrarea și reconversia pe piața muncii;
2.3. Use legal (legal) means regarding integration and reconversion on the labor market;</t>
  </si>
  <si>
    <t>2.4. Utilizeze metode și tehnici de evaluare a aptitudinilor și competențelor profesionale.. 
2.4. Use methods and techniques for assessing professional skills and competences.</t>
  </si>
  <si>
    <r>
      <t xml:space="preserve">3.1. Cunoștințe legate de principiile și normele legale privind egalitatea de șanse și nediscriminare a angajaților;
</t>
    </r>
    <r>
      <rPr>
        <i/>
        <sz val="10"/>
        <color rgb="FF000000"/>
        <rFont val="Times New Roman"/>
        <family val="1"/>
        <charset val="238"/>
      </rPr>
      <t>3.1. Knowledge, principles and legal norms regarding equal opportunities and non-discrimination of employees;</t>
    </r>
  </si>
  <si>
    <r>
      <t xml:space="preserve">3.2. Cunoștințe privind tehnici și metode de prevenire și combatere a discriminării din cadrul instituțiilor publice și/sau private;
</t>
    </r>
    <r>
      <rPr>
        <i/>
        <sz val="10"/>
        <color rgb="FF000000"/>
        <rFont val="Times New Roman"/>
        <family val="1"/>
        <charset val="238"/>
      </rPr>
      <t>3.2. Knowledge of techniques and methods for preventing and combating discrimination in public and/or private institutions;</t>
    </r>
  </si>
  <si>
    <r>
      <t xml:space="preserve">3.3. Cunoștințe privind tehnici și metode de organizare de campanii de conștientizare cu privire la egalitatea de gen și combaterea discriminării de gen, rasă sau religie.
</t>
    </r>
    <r>
      <rPr>
        <i/>
        <sz val="10"/>
        <color rgb="FF000000"/>
        <rFont val="Times New Roman"/>
        <family val="1"/>
        <charset val="238"/>
      </rPr>
      <t>3.3. Knowledge of techniques and methods of organizing awareness campaigns on gender equality and combating gender, race or religion discrimination.</t>
    </r>
  </si>
  <si>
    <r>
      <t xml:space="preserve">3.1. Implementeze măsuri privind asigurarea unui regim de egalitate de șanse și nediscriminare ȋn instituții publice și/sau private;
</t>
    </r>
    <r>
      <rPr>
        <i/>
        <sz val="10"/>
        <color indexed="8"/>
        <rFont val="Times New Roman"/>
        <family val="1"/>
      </rPr>
      <t>3.1. Implement measures to ensure a regime of equal opportunities and non-discrimination in public and/or private institutions;</t>
    </r>
  </si>
  <si>
    <r>
      <t xml:space="preserve">3.2. Elaboreze ghiduri și alte documente interne privind prevenirea și combaterea discriminării ȋn cadrul instituțiilor publice și/sau private;
</t>
    </r>
    <r>
      <rPr>
        <i/>
        <sz val="10"/>
        <color indexed="8"/>
        <rFont val="Times New Roman"/>
        <family val="1"/>
      </rPr>
      <t>3.2. Develop guidelines and other internal documents on preventing and combating discrimination in public and/or private institutions;.</t>
    </r>
  </si>
  <si>
    <r>
      <t xml:space="preserve">3.3. Implementeze campanii de conștientizare, prevenire și combatere a discriminării de gen, rasă sau religie.
</t>
    </r>
    <r>
      <rPr>
        <i/>
        <sz val="10"/>
        <color indexed="8"/>
        <rFont val="Times New Roman"/>
        <family val="1"/>
      </rPr>
      <t>3.3. Implement campaigns to raise awareness, prevent and combat discrimination based on gender, race or religion.</t>
    </r>
  </si>
  <si>
    <r>
      <t xml:space="preserve">5.1. Cunoștințe privind sistemele de integritate etică și morală;
</t>
    </r>
    <r>
      <rPr>
        <i/>
        <sz val="10"/>
        <color rgb="FF000000"/>
        <rFont val="Times New Roman"/>
        <family val="1"/>
        <charset val="238"/>
      </rPr>
      <t>5.1. Knowledge of ethical and moral integrity systems;</t>
    </r>
  </si>
  <si>
    <r>
      <t xml:space="preserve">5.2. Cunoștințe privind metodele și instrumentele de combatere a comportamentului imoral și neetic;
</t>
    </r>
    <r>
      <rPr>
        <i/>
        <sz val="10"/>
        <color rgb="FF000000"/>
        <rFont val="Times New Roman"/>
        <family val="1"/>
        <charset val="238"/>
      </rPr>
      <t>5.2. Knowledge of the methods and tools for combating immoral and unethical behavior;</t>
    </r>
  </si>
  <si>
    <r>
      <t xml:space="preserve">5.3. Cunoștințe privind asigurarea transparenței decizionale și a justiției organizaționale.
</t>
    </r>
    <r>
      <rPr>
        <i/>
        <sz val="10"/>
        <color rgb="FF000000"/>
        <rFont val="Times New Roman"/>
        <family val="1"/>
        <charset val="238"/>
      </rPr>
      <t>5.3. Knowledge of ensuring decision-making transparency and organizational justice.</t>
    </r>
  </si>
  <si>
    <r>
      <t xml:space="preserve">5.1. Elaboreze și să implementeze ghiduri și coduri etice și deontologice;
</t>
    </r>
    <r>
      <rPr>
        <i/>
        <sz val="10"/>
        <color indexed="8"/>
        <rFont val="Times New Roman"/>
        <family val="1"/>
      </rPr>
      <t>5.1. Develop and implement ethical and deontological guidelines and codes;</t>
    </r>
  </si>
  <si>
    <r>
      <t xml:space="preserve">5.2. Utilizeze tehnici și metode de combatere a comportamentului imoral și neetic
</t>
    </r>
    <r>
      <rPr>
        <i/>
        <sz val="10"/>
        <color rgb="FF000000"/>
        <rFont val="Times New Roman"/>
        <family val="1"/>
        <charset val="238"/>
      </rPr>
      <t>5.2. Use techniques and methods to combat immoral and unethical behavior;</t>
    </r>
  </si>
  <si>
    <r>
      <t xml:space="preserve">5.3. Organizeze și să participe ȋn comisii de anchete disciplinare;
</t>
    </r>
    <r>
      <rPr>
        <i/>
        <sz val="10"/>
        <color indexed="8"/>
        <rFont val="Times New Roman"/>
        <family val="1"/>
      </rPr>
      <t>5.3. Organize and participate in disciplinary investigation commissions;</t>
    </r>
  </si>
  <si>
    <r>
      <t xml:space="preserve">5.4. Implementeze măsuri de asigurare a unui nivel ridicat de transparență decizională; 
</t>
    </r>
    <r>
      <rPr>
        <i/>
        <sz val="10"/>
        <color indexed="8"/>
        <rFont val="Times New Roman"/>
        <family val="1"/>
      </rPr>
      <t>5.4. Implement measures to ensure a high level of decision-making transparency;</t>
    </r>
  </si>
  <si>
    <r>
      <t xml:space="preserve">5.5. Implementeze măsuri venite a asigura un nivel ridicat de justiție organizațională.
</t>
    </r>
    <r>
      <rPr>
        <i/>
        <sz val="10"/>
        <color indexed="8"/>
        <rFont val="Times New Roman"/>
        <family val="1"/>
      </rPr>
      <t>5.5. Implement measures to ensure a high level of organizational justice.</t>
    </r>
  </si>
  <si>
    <r>
      <t xml:space="preserve">6.1. Cunoștințe juridice privind recrutarea și selecția funcționarului public;
</t>
    </r>
    <r>
      <rPr>
        <i/>
        <sz val="10"/>
        <color rgb="FF000000"/>
        <rFont val="Times New Roman"/>
        <family val="1"/>
        <charset val="238"/>
      </rPr>
      <t>6.1. Legal knowledge regarding the recruitment and selection of the public official;</t>
    </r>
  </si>
  <si>
    <r>
      <t xml:space="preserve">6.2. Cunoștințe juridice privind evaluarea profesională a funcționarului public;
</t>
    </r>
    <r>
      <rPr>
        <i/>
        <sz val="10"/>
        <color rgb="FF000000"/>
        <rFont val="Times New Roman"/>
        <family val="1"/>
        <charset val="238"/>
      </rPr>
      <t>6.2. Legal knowledge regarding the professional evaluation of the public official;</t>
    </r>
  </si>
  <si>
    <r>
      <t xml:space="preserve">6.3. Cunoștințe juridice privind remunerarea și promovarea funcționarului public;
</t>
    </r>
    <r>
      <rPr>
        <i/>
        <sz val="10"/>
        <color rgb="FF000000"/>
        <rFont val="Times New Roman"/>
        <family val="1"/>
        <charset val="238"/>
      </rPr>
      <t>6.3. Legal knowledge regarding the remuneration and promotion of the public official;</t>
    </r>
  </si>
  <si>
    <r>
      <t xml:space="preserve">6.4. Cunoștințe juridice privind pregătirea profesională și de mentorat a funcționarului public.
</t>
    </r>
    <r>
      <rPr>
        <i/>
        <sz val="10"/>
        <color rgb="FF000000"/>
        <rFont val="Times New Roman"/>
        <family val="1"/>
        <charset val="238"/>
      </rPr>
      <t>6.4. Legal knowledge regarding the professional training and mentoring of the public official.</t>
    </r>
  </si>
  <si>
    <r>
      <t xml:space="preserve">6.1. Aplice prevederile, criteriile metodologice și normele legale privind procesul de recrutare și selecție a funcționarilor publici; 
</t>
    </r>
    <r>
      <rPr>
        <i/>
        <sz val="10"/>
        <color indexed="8"/>
        <rFont val="Times New Roman"/>
        <family val="1"/>
      </rPr>
      <t>6.1. Apply the provisions, methodological criteria and legal norms regarding the process of recruitment and selection of civil servants;</t>
    </r>
  </si>
  <si>
    <r>
      <t xml:space="preserve">6.2. Aplice prevederile, criteriile metodologice și normele legale cu privire la evaluare profesională a funcționarilor publici;
</t>
    </r>
    <r>
      <rPr>
        <i/>
        <sz val="10"/>
        <color indexed="8"/>
        <rFont val="Times New Roman"/>
        <family val="1"/>
      </rPr>
      <t>6.2. Apply the provisions, methodological criteria and legal norms regarding the professional evaluation of civil servants;</t>
    </r>
  </si>
  <si>
    <r>
      <t xml:space="preserve">6.3. Aplice prevederile, criteriile metodologice și normele legale privind procesul de pregătire profesională și mentorat pentru funcționarii publici. 
</t>
    </r>
    <r>
      <rPr>
        <i/>
        <sz val="10"/>
        <color indexed="8"/>
        <rFont val="Times New Roman"/>
        <family val="1"/>
      </rPr>
      <t>6.3. Apply the provisions, methodological criteria and legal norms regarding the process of professional training and mentoring for civil servants.</t>
    </r>
  </si>
  <si>
    <r>
      <t xml:space="preserve">5.2. Cunoștințe privind metodele și instrumentele de combatere a comportamentului imoral și neetic;
</t>
    </r>
    <r>
      <rPr>
        <i/>
        <sz val="10"/>
        <color indexed="8"/>
        <rFont val="Times New Roman"/>
        <family val="1"/>
      </rPr>
      <t>5.2. Knowledge of the methods and tools for combating immoral and unethical behavior;</t>
    </r>
  </si>
  <si>
    <r>
      <t xml:space="preserve">5.2. Utilizeze tehnici și metode de combatere a comportamentului imoral și neetic
</t>
    </r>
    <r>
      <rPr>
        <i/>
        <sz val="10"/>
        <color indexed="8"/>
        <rFont val="Times New Roman"/>
        <family val="1"/>
      </rPr>
      <t>5.2. Use techniques and methods to combat immoral and unethical</t>
    </r>
    <r>
      <rPr>
        <sz val="10"/>
        <color indexed="8"/>
        <rFont val="Times New Roman"/>
        <family val="1"/>
        <charset val="238"/>
      </rPr>
      <t xml:space="preserve"> behavior;</t>
    </r>
  </si>
  <si>
    <r>
      <t xml:space="preserve">1. Să rezolve în mod realist și argumentativ (cu argumentare atât teoretică, cât și practică) situații profesionale uzuale, în vederea soluționării eficiente și deontologice a acestora;
</t>
    </r>
    <r>
      <rPr>
        <i/>
        <sz val="10"/>
        <color indexed="8"/>
        <rFont val="Times New Roman"/>
        <family val="1"/>
      </rPr>
      <t>1. Solve the usual professional situations in a realistic and argumentative way (with both theoretical and practical arguments), to solve them efficiently and deontologically;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</si>
</sst>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b/>
      <sz val="10"/>
      <color rgb="FFFF0000"/>
      <name val="Times New Roman"/>
      <family val="1"/>
    </font>
    <font>
      <sz val="10"/>
      <color theme="1"/>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b/>
      <sz val="10"/>
      <color rgb="FFFF0000"/>
      <name val="Times New Roman"/>
      <family val="1"/>
      <charset val="238"/>
    </font>
    <font>
      <b/>
      <sz val="10"/>
      <color indexed="8"/>
      <name val="Times New Roman"/>
      <family val="1"/>
      <charset val="238"/>
    </font>
    <font>
      <b/>
      <sz val="10"/>
      <name val="Times New Roman"/>
      <family val="1"/>
      <charset val="238"/>
    </font>
    <font>
      <b/>
      <sz val="9"/>
      <color indexed="8"/>
      <name val="Times New Roman"/>
      <family val="1"/>
    </font>
    <font>
      <sz val="10"/>
      <name val="Times New Roman"/>
      <family val="1"/>
      <charset val="238"/>
    </font>
    <font>
      <sz val="9"/>
      <color indexed="81"/>
      <name val="Segoe UI"/>
      <family val="2"/>
      <charset val="238"/>
    </font>
    <font>
      <b/>
      <sz val="9"/>
      <color indexed="81"/>
      <name val="Segoe UI"/>
      <family val="2"/>
      <charset val="238"/>
    </font>
    <font>
      <b/>
      <sz val="10"/>
      <color rgb="FF000000"/>
      <name val="Times New Roman"/>
      <family val="1"/>
      <charset val="238"/>
    </font>
    <font>
      <sz val="10"/>
      <color rgb="FF000000"/>
      <name val="Times New Roman"/>
      <family val="1"/>
      <charset val="238"/>
    </font>
    <font>
      <b/>
      <sz val="10"/>
      <name val="Times New Roman"/>
      <family val="1"/>
    </font>
    <font>
      <b/>
      <sz val="10"/>
      <color theme="1"/>
      <name val="Times New Roman"/>
      <family val="1"/>
      <charset val="238"/>
    </font>
    <font>
      <b/>
      <i/>
      <sz val="10"/>
      <color rgb="FFFF0000"/>
      <name val="Times New Roman"/>
      <family val="1"/>
      <charset val="238"/>
    </font>
    <font>
      <u/>
      <sz val="11"/>
      <color theme="10"/>
      <name val="Calibri"/>
      <family val="2"/>
      <charset val="238"/>
      <scheme val="minor"/>
    </font>
    <font>
      <sz val="10"/>
      <color rgb="FFFF0000"/>
      <name val="Times New Roman"/>
      <family val="1"/>
    </font>
    <font>
      <u/>
      <sz val="10"/>
      <color theme="10"/>
      <name val="Times New Roman"/>
      <family val="1"/>
      <charset val="238"/>
    </font>
    <font>
      <b/>
      <i/>
      <sz val="10"/>
      <color rgb="FF000000"/>
      <name val="Times New Roman"/>
      <family val="1"/>
      <charset val="238"/>
    </font>
    <font>
      <sz val="10"/>
      <color theme="1"/>
      <name val="Times New Roman"/>
      <family val="1"/>
      <charset val="238"/>
    </font>
    <font>
      <sz val="10"/>
      <color rgb="FFFF0000"/>
      <name val="Times New Roman"/>
      <family val="1"/>
      <charset val="238"/>
    </font>
    <font>
      <i/>
      <sz val="10"/>
      <color rgb="FF000000"/>
      <name val="Times New Roman"/>
      <family val="1"/>
      <charset val="238"/>
    </font>
    <font>
      <i/>
      <sz val="10"/>
      <name val="Times New Roman"/>
      <family val="1"/>
      <charset val="238"/>
    </font>
    <font>
      <b/>
      <u/>
      <sz val="10"/>
      <color theme="10"/>
      <name val="Times New Roman"/>
      <family val="1"/>
      <charset val="238"/>
    </font>
    <font>
      <sz val="9"/>
      <color indexed="10"/>
      <name val="Segoe UI"/>
      <family val="2"/>
      <charset val="238"/>
    </font>
    <font>
      <b/>
      <sz val="9"/>
      <color indexed="10"/>
      <name val="Segoe UI"/>
      <family val="2"/>
      <charset val="238"/>
    </font>
    <font>
      <b/>
      <i/>
      <sz val="10"/>
      <color indexed="8"/>
      <name val="Times New Roman"/>
      <family val="1"/>
      <charset val="238"/>
    </font>
    <font>
      <b/>
      <sz val="11"/>
      <color rgb="FFFF0000"/>
      <name val="Times New Roman"/>
      <family val="1"/>
      <charset val="238"/>
    </font>
    <font>
      <sz val="8"/>
      <color rgb="FF000000"/>
      <name val="Segoe UI"/>
      <family val="2"/>
    </font>
    <font>
      <i/>
      <sz val="10"/>
      <color indexed="8"/>
      <name val="Times New Roman"/>
      <family val="1"/>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423">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3"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3" borderId="1" xfId="0" applyFont="1" applyFill="1" applyBorder="1" applyAlignment="1" applyProtection="1">
      <alignment horizontal="left" vertical="center"/>
      <protection locked="0"/>
    </xf>
    <xf numFmtId="0" fontId="1" fillId="0" borderId="1" xfId="0" applyFont="1" applyBorder="1" applyAlignment="1">
      <alignment horizontal="left" vertical="center"/>
    </xf>
    <xf numFmtId="1" fontId="1" fillId="4" borderId="1"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0" xfId="0" applyFont="1" applyAlignment="1">
      <alignment horizontal="center" vertical="center"/>
    </xf>
    <xf numFmtId="0" fontId="8"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wrapText="1"/>
      <protection locked="0"/>
    </xf>
    <xf numFmtId="0" fontId="0" fillId="0" borderId="0" xfId="0" applyAlignment="1">
      <alignment wrapText="1"/>
    </xf>
    <xf numFmtId="0" fontId="0" fillId="0" borderId="0" xfId="0" applyAlignment="1">
      <alignment horizontal="center" vertical="center" wrapText="1"/>
    </xf>
    <xf numFmtId="0" fontId="2" fillId="0" borderId="0" xfId="0" applyFont="1" applyAlignment="1" applyProtection="1">
      <alignment horizontal="left" vertical="center"/>
      <protection locked="0"/>
    </xf>
    <xf numFmtId="10" fontId="2" fillId="0" borderId="0" xfId="0" applyNumberFormat="1" applyFont="1" applyAlignment="1" applyProtection="1">
      <alignment horizontal="center" vertical="center"/>
      <protection locked="0"/>
    </xf>
    <xf numFmtId="0" fontId="2" fillId="0" borderId="0" xfId="0" applyFont="1" applyAlignment="1">
      <alignment horizontal="center" vertical="center" wrapText="1"/>
    </xf>
    <xf numFmtId="9" fontId="2" fillId="0" borderId="0" xfId="0" applyNumberFormat="1" applyFont="1" applyAlignment="1">
      <alignment horizontal="center" vertical="center"/>
    </xf>
    <xf numFmtId="1" fontId="1" fillId="3" borderId="1" xfId="0" applyNumberFormat="1" applyFont="1" applyFill="1" applyBorder="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10" fontId="2" fillId="0" borderId="0" xfId="0" applyNumberFormat="1"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justify" vertical="center"/>
      <protection locked="0"/>
    </xf>
    <xf numFmtId="0" fontId="8" fillId="0" borderId="0" xfId="0" applyFont="1" applyAlignment="1" applyProtection="1">
      <alignment vertical="center" wrapText="1"/>
      <protection locked="0"/>
    </xf>
    <xf numFmtId="0" fontId="8" fillId="0" borderId="0" xfId="0" applyFont="1" applyAlignment="1" applyProtection="1">
      <alignment vertical="center"/>
      <protection locked="0"/>
    </xf>
    <xf numFmtId="1" fontId="2" fillId="4" borderId="1" xfId="0" applyNumberFormat="1" applyFont="1" applyFill="1" applyBorder="1" applyAlignment="1">
      <alignment horizontal="center" vertical="center" wrapText="1"/>
    </xf>
    <xf numFmtId="1" fontId="1"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5" fillId="0" borderId="0" xfId="0" applyFont="1" applyAlignment="1" applyProtection="1">
      <alignment vertical="center"/>
      <protection locked="0"/>
    </xf>
    <xf numFmtId="1" fontId="1" fillId="4" borderId="1" xfId="0" applyNumberFormat="1" applyFont="1" applyFill="1" applyBorder="1" applyAlignment="1">
      <alignment horizontal="center" vertical="center" wrapText="1"/>
    </xf>
    <xf numFmtId="1" fontId="23" fillId="4" borderId="1" xfId="0" applyNumberFormat="1" applyFont="1" applyFill="1" applyBorder="1" applyAlignment="1">
      <alignment horizontal="center" vertical="center" wrapText="1"/>
    </xf>
    <xf numFmtId="0" fontId="2" fillId="4" borderId="1" xfId="0" applyFont="1" applyFill="1" applyBorder="1" applyAlignment="1" applyProtection="1">
      <alignment vertical="center" wrapText="1"/>
      <protection locked="0"/>
    </xf>
    <xf numFmtId="0" fontId="7" fillId="0" borderId="1" xfId="0" applyFont="1" applyBorder="1" applyAlignment="1">
      <alignment vertical="center" wrapText="1"/>
    </xf>
    <xf numFmtId="0" fontId="2" fillId="0" borderId="0" xfId="0" applyFont="1" applyAlignment="1" applyProtection="1">
      <alignment vertical="center"/>
      <protection locked="0"/>
    </xf>
    <xf numFmtId="1" fontId="1"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1" fillId="7" borderId="12" xfId="0" applyFont="1" applyFill="1" applyBorder="1" applyAlignment="1" applyProtection="1">
      <alignment horizontal="center" vertical="center"/>
      <protection locked="0"/>
    </xf>
    <xf numFmtId="0" fontId="15" fillId="7" borderId="12" xfId="0" applyFont="1" applyFill="1" applyBorder="1" applyAlignment="1" applyProtection="1">
      <alignment horizontal="center"/>
      <protection locked="0"/>
    </xf>
    <xf numFmtId="0" fontId="1" fillId="0" borderId="9" xfId="0" applyFont="1" applyBorder="1" applyProtection="1">
      <protection locked="0"/>
    </xf>
    <xf numFmtId="0" fontId="1" fillId="0" borderId="4" xfId="0" applyFont="1" applyBorder="1" applyProtection="1">
      <protection locked="0"/>
    </xf>
    <xf numFmtId="0" fontId="1" fillId="0" borderId="1" xfId="0" applyFont="1" applyBorder="1" applyAlignment="1" applyProtection="1">
      <alignment horizontal="center" vertical="center"/>
      <protection locked="0"/>
    </xf>
    <xf numFmtId="10" fontId="1" fillId="0" borderId="1" xfId="0" applyNumberFormat="1" applyFont="1" applyBorder="1" applyAlignment="1" applyProtection="1">
      <alignment horizontal="center" vertical="center"/>
      <protection locked="0"/>
    </xf>
    <xf numFmtId="0" fontId="34" fillId="7" borderId="0" xfId="1" applyFont="1" applyFill="1" applyProtection="1">
      <protection locked="0"/>
    </xf>
    <xf numFmtId="0" fontId="1" fillId="7" borderId="0" xfId="0" applyFont="1" applyFill="1" applyProtection="1">
      <protection locked="0"/>
    </xf>
    <xf numFmtId="0" fontId="28" fillId="0" borderId="0" xfId="1" applyFont="1" applyProtection="1">
      <protection locked="0"/>
    </xf>
    <xf numFmtId="0" fontId="15"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31" fillId="7" borderId="0" xfId="0" applyFont="1" applyFill="1" applyAlignment="1" applyProtection="1">
      <alignment horizontal="left" vertical="center"/>
      <protection locked="0"/>
    </xf>
    <xf numFmtId="0" fontId="13" fillId="0" borderId="0" xfId="0" applyFont="1" applyProtection="1">
      <protection locked="0"/>
    </xf>
    <xf numFmtId="0" fontId="24" fillId="0" borderId="0" xfId="0" applyFont="1" applyAlignment="1">
      <alignment horizontal="center"/>
    </xf>
    <xf numFmtId="0" fontId="13" fillId="0" borderId="0" xfId="0" applyFont="1" applyAlignment="1" applyProtection="1">
      <alignment vertical="center"/>
      <protection locked="0"/>
    </xf>
    <xf numFmtId="0" fontId="8" fillId="3" borderId="1" xfId="0" applyFont="1" applyFill="1" applyBorder="1" applyAlignment="1" applyProtection="1">
      <alignment horizontal="center" vertical="center" wrapText="1"/>
      <protection locked="0"/>
    </xf>
    <xf numFmtId="49" fontId="8" fillId="3" borderId="1" xfId="0"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0" fontId="7" fillId="3" borderId="1" xfId="0" applyFont="1" applyFill="1" applyBorder="1" applyAlignment="1" applyProtection="1">
      <alignment horizontal="center" vertical="center"/>
      <protection locked="0"/>
    </xf>
    <xf numFmtId="0" fontId="18" fillId="3" borderId="1" xfId="0" applyFont="1" applyFill="1" applyBorder="1" applyAlignment="1" applyProtection="1">
      <alignment horizontal="left" vertical="center"/>
      <protection locked="0"/>
    </xf>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1" fillId="0" borderId="0" xfId="0" applyFont="1" applyProtection="1">
      <protection locked="0"/>
    </xf>
    <xf numFmtId="0" fontId="24" fillId="3"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left" vertical="center" wrapText="1"/>
      <protection locked="0"/>
    </xf>
    <xf numFmtId="0" fontId="24" fillId="3" borderId="3" xfId="0" applyFont="1" applyFill="1" applyBorder="1" applyAlignment="1" applyProtection="1">
      <alignment horizontal="center" vertical="center" wrapText="1"/>
      <protection locked="0"/>
    </xf>
    <xf numFmtId="0" fontId="24" fillId="3" borderId="13" xfId="0" applyFont="1" applyFill="1" applyBorder="1" applyAlignment="1" applyProtection="1">
      <alignment horizontal="center" vertical="center" wrapText="1"/>
      <protection locked="0"/>
    </xf>
    <xf numFmtId="0" fontId="24" fillId="3" borderId="12" xfId="0" applyFont="1" applyFill="1" applyBorder="1" applyAlignment="1" applyProtection="1">
      <alignment horizontal="center" vertical="center" wrapText="1"/>
      <protection locked="0"/>
    </xf>
    <xf numFmtId="0" fontId="13" fillId="3" borderId="9"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10"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13" fillId="3" borderId="15"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8"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1" fillId="0" borderId="0" xfId="0" applyFont="1" applyAlignment="1">
      <alignment vertical="center" wrapText="1"/>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protection locked="0"/>
    </xf>
    <xf numFmtId="0" fontId="27" fillId="0" borderId="0" xfId="0" applyFont="1" applyAlignment="1" applyProtection="1">
      <alignment vertical="center" wrapText="1"/>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justify"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left"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3" borderId="2"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1" fillId="0" borderId="3"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2" fontId="1"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1" fontId="2" fillId="4" borderId="1" xfId="0" applyNumberFormat="1" applyFont="1" applyFill="1" applyBorder="1" applyAlignment="1">
      <alignment horizontal="center" vertical="center" wrapText="1"/>
    </xf>
    <xf numFmtId="0" fontId="7" fillId="0" borderId="0" xfId="0" applyFont="1" applyAlignment="1">
      <alignment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0" fontId="13" fillId="4" borderId="2" xfId="0" applyNumberFormat="1" applyFont="1" applyFill="1" applyBorder="1" applyAlignment="1">
      <alignment horizontal="center" vertical="center" wrapText="1"/>
    </xf>
    <xf numFmtId="10" fontId="13" fillId="4" borderId="5" xfId="0" applyNumberFormat="1" applyFont="1" applyFill="1" applyBorder="1" applyAlignment="1">
      <alignment horizontal="center" vertical="center" wrapText="1"/>
    </xf>
    <xf numFmtId="10" fontId="13" fillId="4" borderId="6" xfId="0" applyNumberFormat="1" applyFont="1" applyFill="1" applyBorder="1" applyAlignment="1">
      <alignment horizontal="center" vertical="center" wrapText="1"/>
    </xf>
    <xf numFmtId="0" fontId="2" fillId="0" borderId="0" xfId="0" applyFont="1" applyAlignment="1">
      <alignment horizontal="left" vertical="center" wrapText="1"/>
    </xf>
    <xf numFmtId="1"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1" fontId="13" fillId="4" borderId="2" xfId="0" applyNumberFormat="1" applyFont="1" applyFill="1" applyBorder="1" applyAlignment="1">
      <alignment horizontal="center" vertical="center" wrapText="1"/>
    </xf>
    <xf numFmtId="0" fontId="13" fillId="4" borderId="6" xfId="0" applyFont="1" applyFill="1" applyBorder="1" applyAlignment="1">
      <alignment horizontal="center" vertical="center" wrapText="1"/>
    </xf>
    <xf numFmtId="1" fontId="2" fillId="4" borderId="2" xfId="0" applyNumberFormat="1" applyFont="1" applyFill="1" applyBorder="1" applyAlignment="1" applyProtection="1">
      <alignment horizontal="center" vertical="center" wrapText="1"/>
      <protection locked="0"/>
    </xf>
    <xf numFmtId="1" fontId="2" fillId="4" borderId="5" xfId="0" applyNumberFormat="1" applyFont="1" applyFill="1" applyBorder="1" applyAlignment="1" applyProtection="1">
      <alignment horizontal="center" vertical="center" wrapText="1"/>
      <protection locked="0"/>
    </xf>
    <xf numFmtId="1" fontId="2" fillId="4" borderId="6" xfId="0" applyNumberFormat="1" applyFont="1" applyFill="1" applyBorder="1" applyAlignment="1" applyProtection="1">
      <alignment horizontal="center" vertical="center" wrapText="1"/>
      <protection locked="0"/>
    </xf>
    <xf numFmtId="1" fontId="2" fillId="0" borderId="2" xfId="0" applyNumberFormat="1" applyFont="1" applyBorder="1" applyAlignment="1" applyProtection="1">
      <alignment horizontal="center" vertical="center" wrapText="1"/>
      <protection locked="0"/>
    </xf>
    <xf numFmtId="1" fontId="2" fillId="0" borderId="5" xfId="0" applyNumberFormat="1" applyFont="1" applyBorder="1" applyAlignment="1" applyProtection="1">
      <alignment horizontal="center" vertical="center" wrapText="1"/>
      <protection locked="0"/>
    </xf>
    <xf numFmtId="1" fontId="2" fillId="0" borderId="6" xfId="0" applyNumberFormat="1" applyFont="1" applyBorder="1" applyAlignment="1" applyProtection="1">
      <alignment horizontal="center" vertical="center" wrapText="1"/>
      <protection locked="0"/>
    </xf>
    <xf numFmtId="1" fontId="1" fillId="4" borderId="1" xfId="0" applyNumberFormat="1" applyFont="1" applyFill="1" applyBorder="1" applyAlignment="1" applyProtection="1">
      <alignment horizontal="left" vertical="justify" wrapText="1"/>
      <protection locked="0"/>
    </xf>
    <xf numFmtId="1" fontId="1" fillId="4" borderId="1"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1" fillId="6" borderId="14" xfId="0" applyFont="1" applyFill="1" applyBorder="1" applyAlignment="1">
      <alignment vertical="center" wrapText="1"/>
    </xf>
    <xf numFmtId="0" fontId="1" fillId="6" borderId="0" xfId="0" applyFont="1" applyFill="1" applyAlignment="1">
      <alignment vertical="center" wrapText="1"/>
    </xf>
    <xf numFmtId="0" fontId="2" fillId="5" borderId="0" xfId="0" applyFont="1" applyFill="1" applyAlignment="1" applyProtection="1">
      <alignment horizontal="left" vertical="center" wrapText="1"/>
      <protection locked="0"/>
    </xf>
    <xf numFmtId="10" fontId="2"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8" fillId="0" borderId="0" xfId="0" applyFont="1" applyAlignment="1" applyProtection="1">
      <alignment vertical="center"/>
      <protection locked="0"/>
    </xf>
    <xf numFmtId="0" fontId="2" fillId="0" borderId="0" xfId="0" applyFont="1" applyAlignment="1" applyProtection="1">
      <alignment horizontal="left" vertical="center" wrapText="1"/>
      <protection locked="0"/>
    </xf>
    <xf numFmtId="1" fontId="1" fillId="3" borderId="1" xfId="0" applyNumberFormat="1" applyFont="1" applyFill="1" applyBorder="1" applyAlignment="1" applyProtection="1">
      <alignment horizontal="left" vertical="center"/>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1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top" wrapText="1"/>
      <protection locked="0"/>
    </xf>
    <xf numFmtId="0" fontId="2" fillId="0" borderId="1" xfId="0" applyFont="1" applyBorder="1" applyAlignment="1" applyProtection="1">
      <alignment horizontal="center" vertical="center"/>
      <protection locked="0"/>
    </xf>
    <xf numFmtId="0" fontId="8"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5" xfId="0" applyFont="1" applyBorder="1" applyAlignment="1" applyProtection="1">
      <alignment horizontal="left" vertical="center" wrapText="1"/>
      <protection locked="0"/>
    </xf>
    <xf numFmtId="10" fontId="2" fillId="0" borderId="1" xfId="0" applyNumberFormat="1" applyFont="1" applyBorder="1" applyAlignment="1" applyProtection="1">
      <alignment horizontal="left" vertical="center"/>
      <protection locked="0"/>
    </xf>
    <xf numFmtId="2" fontId="1" fillId="0" borderId="9"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10" xfId="0" applyNumberFormat="1" applyFont="1" applyBorder="1" applyAlignment="1">
      <alignment horizontal="center" vertical="center"/>
    </xf>
    <xf numFmtId="2" fontId="1" fillId="0" borderId="11" xfId="0" applyNumberFormat="1" applyFont="1" applyBorder="1" applyAlignment="1">
      <alignment horizontal="center" vertic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12" xfId="0" applyNumberFormat="1" applyFont="1" applyBorder="1" applyAlignment="1">
      <alignment horizontal="center" vertical="center"/>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0" fontId="1" fillId="0" borderId="1" xfId="0" applyFont="1" applyBorder="1" applyAlignment="1">
      <alignment horizontal="left" vertical="top"/>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1" fontId="2" fillId="0" borderId="1" xfId="0" applyNumberFormat="1" applyFont="1" applyBorder="1" applyAlignment="1" applyProtection="1">
      <alignment horizontal="center" vertical="center"/>
      <protection locked="0"/>
    </xf>
    <xf numFmtId="0" fontId="27" fillId="0" borderId="0" xfId="0" applyFont="1" applyAlignment="1" applyProtection="1">
      <alignment horizontal="left" vertical="top" wrapText="1"/>
      <protection locked="0"/>
    </xf>
    <xf numFmtId="0" fontId="1" fillId="3" borderId="3"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1" fontId="1" fillId="3" borderId="3"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1" fontId="1" fillId="3" borderId="9" xfId="0" applyNumberFormat="1" applyFont="1" applyFill="1" applyBorder="1" applyAlignment="1" applyProtection="1">
      <alignment horizontal="left" vertical="center" wrapText="1"/>
      <protection locked="0"/>
    </xf>
    <xf numFmtId="1" fontId="1" fillId="3" borderId="4" xfId="0" applyNumberFormat="1" applyFont="1" applyFill="1" applyBorder="1" applyAlignment="1" applyProtection="1">
      <alignment horizontal="left" vertical="center" wrapText="1"/>
      <protection locked="0"/>
    </xf>
    <xf numFmtId="1" fontId="1" fillId="3" borderId="10" xfId="0" applyNumberFormat="1" applyFont="1" applyFill="1" applyBorder="1" applyAlignment="1" applyProtection="1">
      <alignment horizontal="left" vertical="center" wrapText="1"/>
      <protection locked="0"/>
    </xf>
    <xf numFmtId="1" fontId="1" fillId="3" borderId="11" xfId="0" applyNumberFormat="1" applyFont="1" applyFill="1" applyBorder="1" applyAlignment="1" applyProtection="1">
      <alignment horizontal="left" vertical="center" wrapText="1"/>
      <protection locked="0"/>
    </xf>
    <xf numFmtId="1" fontId="1" fillId="3" borderId="7" xfId="0" applyNumberFormat="1" applyFont="1" applyFill="1" applyBorder="1" applyAlignment="1" applyProtection="1">
      <alignment horizontal="left" vertical="center" wrapText="1"/>
      <protection locked="0"/>
    </xf>
    <xf numFmtId="1" fontId="1" fillId="3" borderId="8" xfId="0" applyNumberFormat="1" applyFont="1" applyFill="1" applyBorder="1" applyAlignment="1" applyProtection="1">
      <alignment horizontal="left" vertical="center" wrapText="1"/>
      <protection locked="0"/>
    </xf>
    <xf numFmtId="1" fontId="1" fillId="3" borderId="3"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13" fillId="0" borderId="4" xfId="0" applyFont="1" applyBorder="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1" fontId="1" fillId="3" borderId="2" xfId="0" applyNumberFormat="1" applyFont="1" applyFill="1" applyBorder="1" applyAlignment="1" applyProtection="1">
      <alignment horizontal="left" vertical="center"/>
      <protection locked="0"/>
    </xf>
    <xf numFmtId="1" fontId="1" fillId="3" borderId="5" xfId="0" applyNumberFormat="1" applyFont="1" applyFill="1" applyBorder="1" applyAlignment="1" applyProtection="1">
      <alignment horizontal="left" vertical="center"/>
      <protection locked="0"/>
    </xf>
    <xf numFmtId="1" fontId="1" fillId="3" borderId="6" xfId="0" applyNumberFormat="1" applyFont="1" applyFill="1" applyBorder="1" applyAlignment="1" applyProtection="1">
      <alignment horizontal="left" vertical="center"/>
      <protection locked="0"/>
    </xf>
    <xf numFmtId="2" fontId="1"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1" fontId="1" fillId="3" borderId="1" xfId="0" applyNumberFormat="1" applyFont="1" applyFill="1" applyBorder="1" applyAlignment="1" applyProtection="1">
      <alignment horizontal="left" vertical="top"/>
      <protection locked="0"/>
    </xf>
    <xf numFmtId="2" fontId="1" fillId="3" borderId="3"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1" fontId="1" fillId="4" borderId="2" xfId="0" applyNumberFormat="1" applyFont="1" applyFill="1" applyBorder="1" applyAlignment="1" applyProtection="1">
      <alignment horizontal="left" vertical="center" wrapText="1"/>
      <protection locked="0"/>
    </xf>
    <xf numFmtId="1" fontId="1" fillId="4" borderId="5" xfId="0" applyNumberFormat="1" applyFont="1" applyFill="1" applyBorder="1" applyAlignment="1" applyProtection="1">
      <alignment horizontal="left" vertical="center" wrapText="1"/>
      <protection locked="0"/>
    </xf>
    <xf numFmtId="1" fontId="1" fillId="4" borderId="6" xfId="0" applyNumberFormat="1" applyFont="1" applyFill="1" applyBorder="1" applyAlignment="1" applyProtection="1">
      <alignment horizontal="left" vertical="center" wrapText="1"/>
      <protection locked="0"/>
    </xf>
    <xf numFmtId="1" fontId="1" fillId="4" borderId="2" xfId="0" applyNumberFormat="1" applyFont="1" applyFill="1" applyBorder="1" applyAlignment="1" applyProtection="1">
      <alignment horizontal="left" vertical="justify" wrapText="1"/>
      <protection locked="0"/>
    </xf>
    <xf numFmtId="1" fontId="1" fillId="4" borderId="5" xfId="0" applyNumberFormat="1" applyFont="1" applyFill="1" applyBorder="1" applyAlignment="1" applyProtection="1">
      <alignment horizontal="left" vertical="justify" wrapText="1"/>
      <protection locked="0"/>
    </xf>
    <xf numFmtId="1" fontId="1" fillId="4" borderId="6" xfId="0" applyNumberFormat="1" applyFont="1" applyFill="1" applyBorder="1" applyAlignment="1" applyProtection="1">
      <alignment horizontal="left" vertical="justify" wrapText="1"/>
      <protection locked="0"/>
    </xf>
    <xf numFmtId="2" fontId="1" fillId="4" borderId="1" xfId="0" applyNumberFormat="1" applyFont="1" applyFill="1" applyBorder="1" applyAlignment="1">
      <alignment horizontal="center" vertical="center" wrapText="1"/>
    </xf>
    <xf numFmtId="0" fontId="14" fillId="0" borderId="2" xfId="0" applyFont="1" applyBorder="1" applyAlignment="1">
      <alignment horizontal="left" vertical="center" wrapText="1"/>
    </xf>
    <xf numFmtId="0" fontId="13" fillId="3" borderId="2" xfId="0" applyFont="1" applyFill="1" applyBorder="1" applyAlignment="1">
      <alignment horizontal="center" vertical="center"/>
    </xf>
    <xf numFmtId="0" fontId="13" fillId="3" borderId="6" xfId="0" applyFont="1" applyFill="1" applyBorder="1" applyAlignment="1">
      <alignment horizontal="center" vertical="center"/>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 fontId="1" fillId="0" borderId="2" xfId="0" applyNumberFormat="1" applyFont="1" applyBorder="1" applyAlignment="1" applyProtection="1">
      <alignment horizontal="center" vertical="center"/>
      <protection locked="0"/>
    </xf>
    <xf numFmtId="1" fontId="1" fillId="0" borderId="6" xfId="0" applyNumberFormat="1"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1" fontId="2" fillId="0" borderId="2"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6" xfId="0" applyNumberFormat="1" applyFont="1" applyBorder="1" applyAlignment="1">
      <alignment horizontal="center" vertical="center"/>
    </xf>
    <xf numFmtId="9" fontId="2" fillId="0" borderId="2" xfId="0" applyNumberFormat="1" applyFont="1" applyBorder="1" applyAlignment="1">
      <alignment horizontal="center" vertical="center"/>
    </xf>
    <xf numFmtId="9" fontId="2" fillId="0" borderId="6" xfId="0" applyNumberFormat="1" applyFont="1" applyBorder="1" applyAlignment="1">
      <alignment horizontal="center" vertical="center"/>
    </xf>
    <xf numFmtId="9" fontId="1" fillId="0" borderId="2" xfId="0" applyNumberFormat="1" applyFont="1" applyBorder="1" applyAlignment="1">
      <alignment horizontal="center"/>
    </xf>
    <xf numFmtId="9" fontId="1" fillId="0" borderId="6" xfId="0" applyNumberFormat="1" applyFont="1" applyBorder="1" applyAlignment="1">
      <alignment horizont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xf>
    <xf numFmtId="0" fontId="1" fillId="0" borderId="6" xfId="0" applyFont="1" applyBorder="1" applyAlignment="1">
      <alignment horizontal="center"/>
    </xf>
    <xf numFmtId="1" fontId="1" fillId="0" borderId="2" xfId="0" applyNumberFormat="1" applyFont="1" applyBorder="1" applyAlignment="1">
      <alignment horizontal="center" vertical="center" wrapText="1"/>
    </xf>
    <xf numFmtId="0" fontId="14" fillId="7" borderId="1"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1" fontId="2" fillId="4" borderId="2"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0" fontId="13"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34" fillId="7" borderId="0" xfId="1" applyFont="1" applyFill="1" applyAlignment="1" applyProtection="1">
      <alignment horizontal="left" vertical="center" wrapText="1"/>
      <protection locked="0"/>
    </xf>
    <xf numFmtId="0" fontId="27" fillId="7" borderId="1" xfId="0" applyFont="1" applyFill="1" applyBorder="1" applyAlignment="1" applyProtection="1">
      <alignment horizontal="left" vertical="center" wrapText="1"/>
      <protection locked="0"/>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30" fillId="0" borderId="3" xfId="0" applyFont="1" applyBorder="1" applyAlignment="1">
      <alignment horizontal="center" vertical="center"/>
    </xf>
    <xf numFmtId="0" fontId="30" fillId="0" borderId="12" xfId="0" applyFont="1" applyBorder="1" applyAlignment="1">
      <alignment horizontal="center" vertical="center"/>
    </xf>
    <xf numFmtId="0" fontId="18" fillId="0" borderId="9" xfId="0" applyFont="1" applyBorder="1" applyAlignment="1">
      <alignment horizontal="left"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8" xfId="0" applyFont="1" applyBorder="1" applyAlignment="1">
      <alignment horizontal="center" vertical="center" wrapText="1"/>
    </xf>
    <xf numFmtId="0" fontId="30" fillId="0" borderId="13" xfId="0" applyFont="1" applyBorder="1" applyAlignment="1">
      <alignment horizontal="center" vertical="center"/>
    </xf>
    <xf numFmtId="0" fontId="13" fillId="0" borderId="9"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 fillId="0" borderId="14" xfId="0" applyFont="1" applyBorder="1" applyProtection="1">
      <protection locked="0"/>
    </xf>
    <xf numFmtId="0" fontId="1" fillId="0" borderId="0" xfId="0" applyFont="1" applyProtection="1">
      <protection locked="0"/>
    </xf>
    <xf numFmtId="0" fontId="14" fillId="7" borderId="1" xfId="0" applyFont="1" applyFill="1" applyBorder="1" applyAlignment="1" applyProtection="1">
      <alignment horizontal="center"/>
      <protection locked="0"/>
    </xf>
    <xf numFmtId="0" fontId="16" fillId="7" borderId="1" xfId="0" applyFont="1" applyFill="1" applyBorder="1" applyAlignment="1" applyProtection="1">
      <alignment horizontal="center" vertical="center"/>
      <protection locked="0"/>
    </xf>
    <xf numFmtId="0" fontId="1" fillId="0" borderId="14" xfId="0" applyFont="1" applyBorder="1" applyAlignment="1" applyProtection="1">
      <alignment horizontal="left"/>
      <protection locked="0"/>
    </xf>
    <xf numFmtId="0" fontId="1" fillId="0" borderId="0" xfId="0" applyFont="1" applyAlignment="1" applyProtection="1">
      <alignment horizontal="left"/>
      <protection locked="0"/>
    </xf>
    <xf numFmtId="0" fontId="14" fillId="7" borderId="0" xfId="0" applyFont="1" applyFill="1" applyAlignment="1" applyProtection="1">
      <alignment horizontal="left" vertical="center" wrapText="1"/>
      <protection locked="0"/>
    </xf>
    <xf numFmtId="1" fontId="2" fillId="0" borderId="2" xfId="0" applyNumberFormat="1" applyFont="1" applyBorder="1" applyAlignment="1" applyProtection="1">
      <alignment horizontal="center" vertical="center"/>
      <protection locked="0"/>
    </xf>
    <xf numFmtId="1" fontId="2" fillId="0" borderId="5"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7" xfId="0" applyFont="1" applyBorder="1" applyAlignment="1" applyProtection="1">
      <alignment horizontal="left"/>
      <protection locked="0"/>
    </xf>
    <xf numFmtId="0" fontId="1" fillId="2" borderId="2"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0" borderId="0" xfId="0" applyFont="1" applyAlignment="1">
      <alignment wrapText="1"/>
    </xf>
    <xf numFmtId="0" fontId="1" fillId="0" borderId="14" xfId="0" applyFont="1" applyBorder="1" applyAlignment="1" applyProtection="1">
      <alignment horizontal="left" vertical="center"/>
      <protection locked="0"/>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4" fillId="7" borderId="1"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2" fillId="0" borderId="0" xfId="0" applyFont="1" applyAlignment="1">
      <alignment horizontal="left" vertical="center"/>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Border="1" applyAlignment="1">
      <alignment horizontal="left" vertical="center"/>
    </xf>
    <xf numFmtId="0" fontId="28" fillId="0" borderId="0" xfId="1" applyFont="1" applyBorder="1" applyAlignment="1" applyProtection="1">
      <alignment horizontal="left" vertical="center"/>
      <protection locked="0"/>
    </xf>
    <xf numFmtId="0" fontId="1" fillId="7" borderId="0" xfId="0" applyFont="1" applyFill="1" applyAlignment="1" applyProtection="1">
      <alignment horizontal="left" vertical="center" wrapText="1"/>
      <protection locked="0"/>
    </xf>
    <xf numFmtId="0" fontId="24" fillId="0" borderId="0" xfId="0" applyFont="1" applyAlignment="1">
      <alignment horizontal="center" vertical="center"/>
    </xf>
    <xf numFmtId="0" fontId="1" fillId="0" borderId="9"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9"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5" xfId="0" applyFont="1" applyBorder="1" applyAlignment="1" applyProtection="1">
      <alignment horizontal="left" vertical="center"/>
      <protection locked="0"/>
    </xf>
    <xf numFmtId="0" fontId="1" fillId="0" borderId="1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9"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protection locked="0"/>
    </xf>
    <xf numFmtId="0" fontId="22" fillId="3" borderId="9"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0" xfId="0" applyFont="1" applyFill="1" applyAlignment="1" applyProtection="1">
      <alignment horizontal="left" vertical="center" wrapText="1"/>
      <protection locked="0"/>
    </xf>
    <xf numFmtId="0" fontId="15" fillId="3" borderId="15"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0" fontId="34" fillId="7" borderId="0" xfId="1" applyFont="1" applyFill="1" applyBorder="1" applyAlignment="1" applyProtection="1">
      <alignment horizontal="left" vertical="center"/>
      <protection locked="0"/>
    </xf>
    <xf numFmtId="0" fontId="31" fillId="7" borderId="0" xfId="0" applyFont="1" applyFill="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1" fillId="7" borderId="0" xfId="0" applyFont="1" applyFill="1" applyAlignment="1" applyProtection="1">
      <alignment horizontal="left" vertical="center"/>
      <protection locked="0"/>
    </xf>
    <xf numFmtId="0" fontId="27" fillId="7" borderId="0" xfId="0" applyFont="1" applyFill="1" applyAlignment="1" applyProtection="1">
      <alignment horizontal="left" vertical="center" wrapText="1"/>
      <protection locked="0"/>
    </xf>
    <xf numFmtId="0" fontId="31" fillId="7" borderId="0" xfId="0" applyFont="1" applyFill="1" applyAlignment="1">
      <alignment horizontal="left" vertical="center" wrapText="1"/>
    </xf>
    <xf numFmtId="0" fontId="13" fillId="3" borderId="0" xfId="0" applyFont="1" applyFill="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30" fillId="0" borderId="9" xfId="0" applyFont="1" applyBorder="1" applyAlignment="1">
      <alignment horizontal="left" vertical="center" wrapText="1"/>
    </xf>
    <xf numFmtId="0" fontId="30" fillId="0" borderId="4" xfId="0" applyFont="1" applyBorder="1" applyAlignment="1">
      <alignment horizontal="lef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24" fillId="0" borderId="2" xfId="0" applyFont="1" applyBorder="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30" fillId="0" borderId="9" xfId="0" applyFont="1" applyBorder="1" applyAlignment="1">
      <alignment horizontal="left" vertical="center"/>
    </xf>
    <xf numFmtId="0" fontId="30" fillId="0" borderId="4"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1" xfId="0" applyFont="1" applyBorder="1"/>
    <xf numFmtId="0" fontId="24" fillId="0" borderId="1" xfId="0" applyFont="1" applyBorder="1" applyAlignment="1">
      <alignment horizontal="left" vertical="center"/>
    </xf>
    <xf numFmtId="0" fontId="30" fillId="0" borderId="1" xfId="0" applyFont="1" applyBorder="1" applyAlignment="1">
      <alignment vertical="center"/>
    </xf>
    <xf numFmtId="0" fontId="24" fillId="0" borderId="0" xfId="0" applyFont="1" applyAlignment="1">
      <alignment horizontal="center"/>
    </xf>
    <xf numFmtId="0" fontId="24" fillId="0" borderId="0" xfId="0" applyFont="1" applyAlignment="1">
      <alignment horizontal="left" vertical="center"/>
    </xf>
  </cellXfs>
  <cellStyles count="2">
    <cellStyle name="Hyperlink" xfId="1" builtinId="8"/>
    <cellStyle name="Normal" xfId="0" builtinId="0"/>
  </cellStyles>
  <dxfs count="104">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rgb="FFC0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70393</xdr:colOff>
      <xdr:row>335</xdr:row>
      <xdr:rowOff>59571</xdr:rowOff>
    </xdr:from>
    <xdr:to>
      <xdr:col>0</xdr:col>
      <xdr:colOff>609752</xdr:colOff>
      <xdr:row>338</xdr:row>
      <xdr:rowOff>102399</xdr:rowOff>
    </xdr:to>
    <xdr:pic>
      <xdr:nvPicPr>
        <xdr:cNvPr id="4" name="Imagine 3">
          <a:extLst>
            <a:ext uri="{FF2B5EF4-FFF2-40B4-BE49-F238E27FC236}">
              <a16:creationId xmlns:a16="http://schemas.microsoft.com/office/drawing/2014/main" xmlns="" id="{EE517C58-C116-4291-B4F6-8439DC7F6F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51351696"/>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6" name="Imagine 5">
          <a:extLst>
            <a:ext uri="{FF2B5EF4-FFF2-40B4-BE49-F238E27FC236}">
              <a16:creationId xmlns:a16="http://schemas.microsoft.com/office/drawing/2014/main" xmlns="" id="{443D5F65-89C7-41FA-B035-21F7014D7A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51992804"/>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7" name="Imagine 6">
          <a:extLst>
            <a:ext uri="{FF2B5EF4-FFF2-40B4-BE49-F238E27FC236}">
              <a16:creationId xmlns:a16="http://schemas.microsoft.com/office/drawing/2014/main" xmlns="" id="{937ED9B7-DBC4-4AF8-A855-927FF19969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51992804"/>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8" name="Imagine 7">
          <a:extLst>
            <a:ext uri="{FF2B5EF4-FFF2-40B4-BE49-F238E27FC236}">
              <a16:creationId xmlns:a16="http://schemas.microsoft.com/office/drawing/2014/main" xmlns="" id="{76DA62B2-DDB7-461B-A4B4-85D2A6A09B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51992804"/>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9" name="Imagine 8">
          <a:extLst>
            <a:ext uri="{FF2B5EF4-FFF2-40B4-BE49-F238E27FC236}">
              <a16:creationId xmlns:a16="http://schemas.microsoft.com/office/drawing/2014/main" xmlns="" id="{87936BEF-7572-4FD3-A5E2-592398F457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51992804"/>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0" name="Imagine 9">
          <a:extLst>
            <a:ext uri="{FF2B5EF4-FFF2-40B4-BE49-F238E27FC236}">
              <a16:creationId xmlns:a16="http://schemas.microsoft.com/office/drawing/2014/main" xmlns="" id="{BF5DB324-0246-49CA-B063-56216CEE52B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51992804"/>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1" name="Imagine 10">
          <a:extLst>
            <a:ext uri="{FF2B5EF4-FFF2-40B4-BE49-F238E27FC236}">
              <a16:creationId xmlns:a16="http://schemas.microsoft.com/office/drawing/2014/main" xmlns="" id="{3E6F3E88-D999-48F5-B169-FC3104E3637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51992804"/>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2" name="Imagine 11">
          <a:extLst>
            <a:ext uri="{FF2B5EF4-FFF2-40B4-BE49-F238E27FC236}">
              <a16:creationId xmlns:a16="http://schemas.microsoft.com/office/drawing/2014/main" xmlns="" id="{D4181803-C62D-4581-B0FD-A801F565D7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51992804"/>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3" name="Imagine 12">
          <a:extLst>
            <a:ext uri="{FF2B5EF4-FFF2-40B4-BE49-F238E27FC236}">
              <a16:creationId xmlns:a16="http://schemas.microsoft.com/office/drawing/2014/main" xmlns="" id="{7E88CD72-FAEB-40F3-9DC5-CEAFCA97C7B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51992804"/>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4" name="Imagine 13">
          <a:extLst>
            <a:ext uri="{FF2B5EF4-FFF2-40B4-BE49-F238E27FC236}">
              <a16:creationId xmlns:a16="http://schemas.microsoft.com/office/drawing/2014/main" xmlns="" id="{BD8EBD31-168A-47F9-BF09-049DE8131B6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51992804"/>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5" name="Imagine 14">
          <a:extLst>
            <a:ext uri="{FF2B5EF4-FFF2-40B4-BE49-F238E27FC236}">
              <a16:creationId xmlns:a16="http://schemas.microsoft.com/office/drawing/2014/main" xmlns="" id="{6CF7FF92-9996-45CA-88EA-A3CF447B70F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51992804"/>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6" name="Imagine 15">
          <a:extLst>
            <a:ext uri="{FF2B5EF4-FFF2-40B4-BE49-F238E27FC236}">
              <a16:creationId xmlns:a16="http://schemas.microsoft.com/office/drawing/2014/main" xmlns="" id="{738C30B5-EB07-4E32-9967-D98A14F332C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51992804"/>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7" name="Imagine 16">
          <a:extLst>
            <a:ext uri="{FF2B5EF4-FFF2-40B4-BE49-F238E27FC236}">
              <a16:creationId xmlns:a16="http://schemas.microsoft.com/office/drawing/2014/main" xmlns="" id="{30CC2B9C-478D-4AFE-B917-91B1176486E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51992804"/>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8" name="Imagine 17">
          <a:extLst>
            <a:ext uri="{FF2B5EF4-FFF2-40B4-BE49-F238E27FC236}">
              <a16:creationId xmlns:a16="http://schemas.microsoft.com/office/drawing/2014/main" xmlns="" id="{6F77485D-B10E-449A-A131-88C5EEB543E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51992804"/>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9" name="Imagine 18">
          <a:extLst>
            <a:ext uri="{FF2B5EF4-FFF2-40B4-BE49-F238E27FC236}">
              <a16:creationId xmlns:a16="http://schemas.microsoft.com/office/drawing/2014/main" xmlns="" id="{4CEFE3E2-C7E8-4BB4-80EA-8CC04F29DFC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51992804"/>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33" name="Imagine 32">
          <a:extLst>
            <a:ext uri="{FF2B5EF4-FFF2-40B4-BE49-F238E27FC236}">
              <a16:creationId xmlns:a16="http://schemas.microsoft.com/office/drawing/2014/main" xmlns="" id="{AA0BDC90-5686-4F31-9ACB-F5F80FCA926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51992804"/>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35" name="Imagine 34">
          <a:extLst>
            <a:ext uri="{FF2B5EF4-FFF2-40B4-BE49-F238E27FC236}">
              <a16:creationId xmlns:a16="http://schemas.microsoft.com/office/drawing/2014/main" xmlns="" id="{93287EEB-B64E-41A8-BEEC-4B838286753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51992804"/>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37" name="Imagine 36">
          <a:extLst>
            <a:ext uri="{FF2B5EF4-FFF2-40B4-BE49-F238E27FC236}">
              <a16:creationId xmlns:a16="http://schemas.microsoft.com/office/drawing/2014/main" xmlns="" id="{BC08F094-3196-42BD-BB4A-9801431592B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51992804"/>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2" name="Imagine 1">
          <a:extLst>
            <a:ext uri="{FF2B5EF4-FFF2-40B4-BE49-F238E27FC236}">
              <a16:creationId xmlns:a16="http://schemas.microsoft.com/office/drawing/2014/main" xmlns="" id="{4B91049B-604F-43CA-99D8-D23279CB3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3" name="Imagine 2">
          <a:extLst>
            <a:ext uri="{FF2B5EF4-FFF2-40B4-BE49-F238E27FC236}">
              <a16:creationId xmlns:a16="http://schemas.microsoft.com/office/drawing/2014/main" xmlns="" id="{07534C19-90A7-449B-A94F-57630AC9CB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5" name="Imagine 4">
          <a:extLst>
            <a:ext uri="{FF2B5EF4-FFF2-40B4-BE49-F238E27FC236}">
              <a16:creationId xmlns:a16="http://schemas.microsoft.com/office/drawing/2014/main" xmlns="" id="{CEB85492-A895-490C-B834-ECA5306CCB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20" name="Imagine 19">
          <a:extLst>
            <a:ext uri="{FF2B5EF4-FFF2-40B4-BE49-F238E27FC236}">
              <a16:creationId xmlns:a16="http://schemas.microsoft.com/office/drawing/2014/main" xmlns="" id="{C7325848-DEBB-4CD0-8743-995B64A284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21" name="Imagine 20">
          <a:extLst>
            <a:ext uri="{FF2B5EF4-FFF2-40B4-BE49-F238E27FC236}">
              <a16:creationId xmlns:a16="http://schemas.microsoft.com/office/drawing/2014/main" xmlns="" id="{0068834C-45C0-4CC3-A0BC-5FECB7E9E3D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22" name="Imagine 21">
          <a:extLst>
            <a:ext uri="{FF2B5EF4-FFF2-40B4-BE49-F238E27FC236}">
              <a16:creationId xmlns:a16="http://schemas.microsoft.com/office/drawing/2014/main" xmlns="" id="{C954E460-9FB6-44C7-A20A-5A1A0BA6F74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23" name="Imagine 22">
          <a:extLst>
            <a:ext uri="{FF2B5EF4-FFF2-40B4-BE49-F238E27FC236}">
              <a16:creationId xmlns:a16="http://schemas.microsoft.com/office/drawing/2014/main" xmlns="" id="{371D7B79-F1EB-42AC-AC7E-9DC61F3377C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24" name="Imagine 23">
          <a:extLst>
            <a:ext uri="{FF2B5EF4-FFF2-40B4-BE49-F238E27FC236}">
              <a16:creationId xmlns:a16="http://schemas.microsoft.com/office/drawing/2014/main" xmlns="" id="{656F6A2A-CFB8-45E3-B54B-91B6C25306D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25" name="Imagine 24">
          <a:extLst>
            <a:ext uri="{FF2B5EF4-FFF2-40B4-BE49-F238E27FC236}">
              <a16:creationId xmlns:a16="http://schemas.microsoft.com/office/drawing/2014/main" xmlns="" id="{80D06B95-9393-4C29-B3AD-E585743A4D3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26" name="Imagine 25">
          <a:extLst>
            <a:ext uri="{FF2B5EF4-FFF2-40B4-BE49-F238E27FC236}">
              <a16:creationId xmlns:a16="http://schemas.microsoft.com/office/drawing/2014/main" xmlns="" id="{694D32FA-821A-4035-9A57-2A35615F360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27" name="Imagine 26">
          <a:extLst>
            <a:ext uri="{FF2B5EF4-FFF2-40B4-BE49-F238E27FC236}">
              <a16:creationId xmlns:a16="http://schemas.microsoft.com/office/drawing/2014/main" xmlns="" id="{8D7AC15B-7A2C-4165-BBDF-F5770C8A380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28" name="Imagine 27">
          <a:extLst>
            <a:ext uri="{FF2B5EF4-FFF2-40B4-BE49-F238E27FC236}">
              <a16:creationId xmlns:a16="http://schemas.microsoft.com/office/drawing/2014/main" xmlns="" id="{C494568A-88CD-40D7-A4C9-DA64794F32A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29" name="Imagine 28">
          <a:extLst>
            <a:ext uri="{FF2B5EF4-FFF2-40B4-BE49-F238E27FC236}">
              <a16:creationId xmlns:a16="http://schemas.microsoft.com/office/drawing/2014/main" xmlns="" id="{0B9B8129-94C8-4174-BE48-01FB8CC064F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30" name="Imagine 29">
          <a:extLst>
            <a:ext uri="{FF2B5EF4-FFF2-40B4-BE49-F238E27FC236}">
              <a16:creationId xmlns:a16="http://schemas.microsoft.com/office/drawing/2014/main" xmlns="" id="{22E48806-3C70-4A49-8F1F-B5F0DF03468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31" name="Imagine 30">
          <a:extLst>
            <a:ext uri="{FF2B5EF4-FFF2-40B4-BE49-F238E27FC236}">
              <a16:creationId xmlns:a16="http://schemas.microsoft.com/office/drawing/2014/main" xmlns="" id="{E82159E1-F8A8-471B-8036-86F7102AC9A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32" name="Imagine 31">
          <a:extLst>
            <a:ext uri="{FF2B5EF4-FFF2-40B4-BE49-F238E27FC236}">
              <a16:creationId xmlns:a16="http://schemas.microsoft.com/office/drawing/2014/main" xmlns="" id="{EADC9E48-6286-4537-8067-3E31B13952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34" name="Imagine 33">
          <a:extLst>
            <a:ext uri="{FF2B5EF4-FFF2-40B4-BE49-F238E27FC236}">
              <a16:creationId xmlns:a16="http://schemas.microsoft.com/office/drawing/2014/main" xmlns="" id="{3AB6FE91-13F0-4F53-8D92-6746BA17FF5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36" name="Imagine 35">
          <a:extLst>
            <a:ext uri="{FF2B5EF4-FFF2-40B4-BE49-F238E27FC236}">
              <a16:creationId xmlns:a16="http://schemas.microsoft.com/office/drawing/2014/main" xmlns="" id="{6555C1FD-1E0C-4AF0-900C-AE5E21E170B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152400</xdr:colOff>
          <xdr:row>616</xdr:row>
          <xdr:rowOff>9525</xdr:rowOff>
        </xdr:from>
        <xdr:to>
          <xdr:col>18</xdr:col>
          <xdr:colOff>104775</xdr:colOff>
          <xdr:row>618</xdr:row>
          <xdr:rowOff>0</xdr:rowOff>
        </xdr:to>
        <xdr:sp macro="" textlink="">
          <xdr:nvSpPr>
            <xdr:cNvPr id="1483" name="Check Box 459" descr="Da" hidden="1">
              <a:extLst>
                <a:ext uri="{63B3BB69-23CF-44E3-9099-C40C66FF867C}">
                  <a14:compatExt spid="_x0000_s1483"/>
                </a:ext>
                <a:ext uri="{FF2B5EF4-FFF2-40B4-BE49-F238E27FC236}">
                  <a16:creationId xmlns:a16="http://schemas.microsoft.com/office/drawing/2014/main" xmlns=""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616</xdr:row>
          <xdr:rowOff>9525</xdr:rowOff>
        </xdr:from>
        <xdr:to>
          <xdr:col>19</xdr:col>
          <xdr:colOff>38100</xdr:colOff>
          <xdr:row>618</xdr:row>
          <xdr:rowOff>9525</xdr:rowOff>
        </xdr:to>
        <xdr:sp macro="" textlink="">
          <xdr:nvSpPr>
            <xdr:cNvPr id="1484" name="Check Box 460" descr="Da" hidden="1">
              <a:extLst>
                <a:ext uri="{63B3BB69-23CF-44E3-9099-C40C66FF867C}">
                  <a14:compatExt spid="_x0000_s1484"/>
                </a:ext>
                <a:ext uri="{FF2B5EF4-FFF2-40B4-BE49-F238E27FC236}">
                  <a16:creationId xmlns:a16="http://schemas.microsoft.com/office/drawing/2014/main" xmlns=""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616</xdr:row>
          <xdr:rowOff>9525</xdr:rowOff>
        </xdr:from>
        <xdr:to>
          <xdr:col>19</xdr:col>
          <xdr:colOff>428625</xdr:colOff>
          <xdr:row>618</xdr:row>
          <xdr:rowOff>9525</xdr:rowOff>
        </xdr:to>
        <xdr:sp macro="" textlink="">
          <xdr:nvSpPr>
            <xdr:cNvPr id="1485" name="Check Box 461" descr="Da" hidden="1">
              <a:extLst>
                <a:ext uri="{63B3BB69-23CF-44E3-9099-C40C66FF867C}">
                  <a14:compatExt spid="_x0000_s1485"/>
                </a:ext>
                <a:ext uri="{FF2B5EF4-FFF2-40B4-BE49-F238E27FC236}">
                  <a16:creationId xmlns:a16="http://schemas.microsoft.com/office/drawing/2014/main" xmlns=""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Parțial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618</xdr:row>
          <xdr:rowOff>9525</xdr:rowOff>
        </xdr:from>
        <xdr:to>
          <xdr:col>18</xdr:col>
          <xdr:colOff>104775</xdr:colOff>
          <xdr:row>620</xdr:row>
          <xdr:rowOff>0</xdr:rowOff>
        </xdr:to>
        <xdr:sp macro="" textlink="">
          <xdr:nvSpPr>
            <xdr:cNvPr id="1486" name="Check Box 462" descr="Da" hidden="1">
              <a:extLst>
                <a:ext uri="{63B3BB69-23CF-44E3-9099-C40C66FF867C}">
                  <a14:compatExt spid="_x0000_s1486"/>
                </a:ext>
                <a:ext uri="{FF2B5EF4-FFF2-40B4-BE49-F238E27FC236}">
                  <a16:creationId xmlns:a16="http://schemas.microsoft.com/office/drawing/2014/main" xmlns=""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618</xdr:row>
          <xdr:rowOff>9525</xdr:rowOff>
        </xdr:from>
        <xdr:to>
          <xdr:col>19</xdr:col>
          <xdr:colOff>38100</xdr:colOff>
          <xdr:row>620</xdr:row>
          <xdr:rowOff>9525</xdr:rowOff>
        </xdr:to>
        <xdr:sp macro="" textlink="">
          <xdr:nvSpPr>
            <xdr:cNvPr id="1487" name="Check Box 463" descr="Da" hidden="1">
              <a:extLst>
                <a:ext uri="{63B3BB69-23CF-44E3-9099-C40C66FF867C}">
                  <a14:compatExt spid="_x0000_s1487"/>
                </a:ext>
                <a:ext uri="{FF2B5EF4-FFF2-40B4-BE49-F238E27FC236}">
                  <a16:creationId xmlns:a16="http://schemas.microsoft.com/office/drawing/2014/main" xmlns=""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618</xdr:row>
          <xdr:rowOff>9525</xdr:rowOff>
        </xdr:from>
        <xdr:to>
          <xdr:col>19</xdr:col>
          <xdr:colOff>428625</xdr:colOff>
          <xdr:row>620</xdr:row>
          <xdr:rowOff>9525</xdr:rowOff>
        </xdr:to>
        <xdr:sp macro="" textlink="">
          <xdr:nvSpPr>
            <xdr:cNvPr id="1488" name="Check Box 464" descr="Da" hidden="1">
              <a:extLst>
                <a:ext uri="{63B3BB69-23CF-44E3-9099-C40C66FF867C}">
                  <a14:compatExt spid="_x0000_s1488"/>
                </a:ext>
                <a:ext uri="{FF2B5EF4-FFF2-40B4-BE49-F238E27FC236}">
                  <a16:creationId xmlns:a16="http://schemas.microsoft.com/office/drawing/2014/main" xmlns=""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Parțial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619</xdr:row>
          <xdr:rowOff>161925</xdr:rowOff>
        </xdr:from>
        <xdr:to>
          <xdr:col>18</xdr:col>
          <xdr:colOff>114300</xdr:colOff>
          <xdr:row>621</xdr:row>
          <xdr:rowOff>152400</xdr:rowOff>
        </xdr:to>
        <xdr:sp macro="" textlink="">
          <xdr:nvSpPr>
            <xdr:cNvPr id="1489" name="Check Box 465" descr="Da" hidden="1">
              <a:extLst>
                <a:ext uri="{63B3BB69-23CF-44E3-9099-C40C66FF867C}">
                  <a14:compatExt spid="_x0000_s1489"/>
                </a:ext>
                <a:ext uri="{FF2B5EF4-FFF2-40B4-BE49-F238E27FC236}">
                  <a16:creationId xmlns:a16="http://schemas.microsoft.com/office/drawing/2014/main" xmlns=""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619</xdr:row>
          <xdr:rowOff>161925</xdr:rowOff>
        </xdr:from>
        <xdr:to>
          <xdr:col>19</xdr:col>
          <xdr:colOff>47625</xdr:colOff>
          <xdr:row>622</xdr:row>
          <xdr:rowOff>0</xdr:rowOff>
        </xdr:to>
        <xdr:sp macro="" textlink="">
          <xdr:nvSpPr>
            <xdr:cNvPr id="1490" name="Check Box 466" descr="Da" hidden="1">
              <a:extLst>
                <a:ext uri="{63B3BB69-23CF-44E3-9099-C40C66FF867C}">
                  <a14:compatExt spid="_x0000_s1490"/>
                </a:ext>
                <a:ext uri="{FF2B5EF4-FFF2-40B4-BE49-F238E27FC236}">
                  <a16:creationId xmlns:a16="http://schemas.microsoft.com/office/drawing/2014/main" xmlns=""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619</xdr:row>
          <xdr:rowOff>161925</xdr:rowOff>
        </xdr:from>
        <xdr:to>
          <xdr:col>19</xdr:col>
          <xdr:colOff>438150</xdr:colOff>
          <xdr:row>622</xdr:row>
          <xdr:rowOff>0</xdr:rowOff>
        </xdr:to>
        <xdr:sp macro="" textlink="">
          <xdr:nvSpPr>
            <xdr:cNvPr id="1491" name="Check Box 467" descr="Da" hidden="1">
              <a:extLst>
                <a:ext uri="{63B3BB69-23CF-44E3-9099-C40C66FF867C}">
                  <a14:compatExt spid="_x0000_s1491"/>
                </a:ext>
                <a:ext uri="{FF2B5EF4-FFF2-40B4-BE49-F238E27FC236}">
                  <a16:creationId xmlns:a16="http://schemas.microsoft.com/office/drawing/2014/main" xmlns=""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Parțial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622</xdr:row>
          <xdr:rowOff>0</xdr:rowOff>
        </xdr:from>
        <xdr:to>
          <xdr:col>18</xdr:col>
          <xdr:colOff>114300</xdr:colOff>
          <xdr:row>623</xdr:row>
          <xdr:rowOff>152400</xdr:rowOff>
        </xdr:to>
        <xdr:sp macro="" textlink="">
          <xdr:nvSpPr>
            <xdr:cNvPr id="1492" name="Check Box 468" descr="Da" hidden="1">
              <a:extLst>
                <a:ext uri="{63B3BB69-23CF-44E3-9099-C40C66FF867C}">
                  <a14:compatExt spid="_x0000_s1492"/>
                </a:ext>
                <a:ext uri="{FF2B5EF4-FFF2-40B4-BE49-F238E27FC236}">
                  <a16:creationId xmlns:a16="http://schemas.microsoft.com/office/drawing/2014/main" xmlns=""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622</xdr:row>
          <xdr:rowOff>0</xdr:rowOff>
        </xdr:from>
        <xdr:to>
          <xdr:col>19</xdr:col>
          <xdr:colOff>47625</xdr:colOff>
          <xdr:row>624</xdr:row>
          <xdr:rowOff>0</xdr:rowOff>
        </xdr:to>
        <xdr:sp macro="" textlink="">
          <xdr:nvSpPr>
            <xdr:cNvPr id="1493" name="Check Box 469" descr="Da" hidden="1">
              <a:extLst>
                <a:ext uri="{63B3BB69-23CF-44E3-9099-C40C66FF867C}">
                  <a14:compatExt spid="_x0000_s1493"/>
                </a:ext>
                <a:ext uri="{FF2B5EF4-FFF2-40B4-BE49-F238E27FC236}">
                  <a16:creationId xmlns:a16="http://schemas.microsoft.com/office/drawing/2014/main" xmlns=""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622</xdr:row>
          <xdr:rowOff>0</xdr:rowOff>
        </xdr:from>
        <xdr:to>
          <xdr:col>19</xdr:col>
          <xdr:colOff>438150</xdr:colOff>
          <xdr:row>624</xdr:row>
          <xdr:rowOff>0</xdr:rowOff>
        </xdr:to>
        <xdr:sp macro="" textlink="">
          <xdr:nvSpPr>
            <xdr:cNvPr id="1494" name="Check Box 470" descr="Da" hidden="1">
              <a:extLst>
                <a:ext uri="{63B3BB69-23CF-44E3-9099-C40C66FF867C}">
                  <a14:compatExt spid="_x0000_s1494"/>
                </a:ext>
                <a:ext uri="{FF2B5EF4-FFF2-40B4-BE49-F238E27FC236}">
                  <a16:creationId xmlns:a16="http://schemas.microsoft.com/office/drawing/2014/main" xmlns=""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Parțial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628</xdr:row>
          <xdr:rowOff>9525</xdr:rowOff>
        </xdr:from>
        <xdr:to>
          <xdr:col>18</xdr:col>
          <xdr:colOff>104775</xdr:colOff>
          <xdr:row>630</xdr:row>
          <xdr:rowOff>0</xdr:rowOff>
        </xdr:to>
        <xdr:sp macro="" textlink="">
          <xdr:nvSpPr>
            <xdr:cNvPr id="1495" name="Check Box 471" descr="Da" hidden="1">
              <a:extLst>
                <a:ext uri="{63B3BB69-23CF-44E3-9099-C40C66FF867C}">
                  <a14:compatExt spid="_x0000_s1495"/>
                </a:ext>
                <a:ext uri="{FF2B5EF4-FFF2-40B4-BE49-F238E27FC236}">
                  <a16:creationId xmlns:a16="http://schemas.microsoft.com/office/drawing/2014/main" xmlns=""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628</xdr:row>
          <xdr:rowOff>9525</xdr:rowOff>
        </xdr:from>
        <xdr:to>
          <xdr:col>19</xdr:col>
          <xdr:colOff>38100</xdr:colOff>
          <xdr:row>630</xdr:row>
          <xdr:rowOff>9525</xdr:rowOff>
        </xdr:to>
        <xdr:sp macro="" textlink="">
          <xdr:nvSpPr>
            <xdr:cNvPr id="1496" name="Check Box 472" descr="Da" hidden="1">
              <a:extLst>
                <a:ext uri="{63B3BB69-23CF-44E3-9099-C40C66FF867C}">
                  <a14:compatExt spid="_x0000_s1496"/>
                </a:ext>
                <a:ext uri="{FF2B5EF4-FFF2-40B4-BE49-F238E27FC236}">
                  <a16:creationId xmlns:a16="http://schemas.microsoft.com/office/drawing/2014/main" xmlns=""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628</xdr:row>
          <xdr:rowOff>9525</xdr:rowOff>
        </xdr:from>
        <xdr:to>
          <xdr:col>19</xdr:col>
          <xdr:colOff>428625</xdr:colOff>
          <xdr:row>630</xdr:row>
          <xdr:rowOff>9525</xdr:rowOff>
        </xdr:to>
        <xdr:sp macro="" textlink="">
          <xdr:nvSpPr>
            <xdr:cNvPr id="1497" name="Check Box 473" descr="Da" hidden="1">
              <a:extLst>
                <a:ext uri="{63B3BB69-23CF-44E3-9099-C40C66FF867C}">
                  <a14:compatExt spid="_x0000_s1497"/>
                </a:ext>
                <a:ext uri="{FF2B5EF4-FFF2-40B4-BE49-F238E27FC236}">
                  <a16:creationId xmlns:a16="http://schemas.microsoft.com/office/drawing/2014/main" xmlns=""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Parțial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630</xdr:row>
          <xdr:rowOff>9525</xdr:rowOff>
        </xdr:from>
        <xdr:to>
          <xdr:col>18</xdr:col>
          <xdr:colOff>104775</xdr:colOff>
          <xdr:row>632</xdr:row>
          <xdr:rowOff>0</xdr:rowOff>
        </xdr:to>
        <xdr:sp macro="" textlink="">
          <xdr:nvSpPr>
            <xdr:cNvPr id="1498" name="Check Box 474" descr="Da" hidden="1">
              <a:extLst>
                <a:ext uri="{63B3BB69-23CF-44E3-9099-C40C66FF867C}">
                  <a14:compatExt spid="_x0000_s1498"/>
                </a:ext>
                <a:ext uri="{FF2B5EF4-FFF2-40B4-BE49-F238E27FC236}">
                  <a16:creationId xmlns:a16="http://schemas.microsoft.com/office/drawing/2014/main" xmlns=""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630</xdr:row>
          <xdr:rowOff>9525</xdr:rowOff>
        </xdr:from>
        <xdr:to>
          <xdr:col>19</xdr:col>
          <xdr:colOff>38100</xdr:colOff>
          <xdr:row>632</xdr:row>
          <xdr:rowOff>9525</xdr:rowOff>
        </xdr:to>
        <xdr:sp macro="" textlink="">
          <xdr:nvSpPr>
            <xdr:cNvPr id="1499" name="Check Box 475" descr="Da" hidden="1">
              <a:extLst>
                <a:ext uri="{63B3BB69-23CF-44E3-9099-C40C66FF867C}">
                  <a14:compatExt spid="_x0000_s1499"/>
                </a:ext>
                <a:ext uri="{FF2B5EF4-FFF2-40B4-BE49-F238E27FC236}">
                  <a16:creationId xmlns:a16="http://schemas.microsoft.com/office/drawing/2014/main" xmlns=""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630</xdr:row>
          <xdr:rowOff>9525</xdr:rowOff>
        </xdr:from>
        <xdr:to>
          <xdr:col>19</xdr:col>
          <xdr:colOff>428625</xdr:colOff>
          <xdr:row>632</xdr:row>
          <xdr:rowOff>9525</xdr:rowOff>
        </xdr:to>
        <xdr:sp macro="" textlink="">
          <xdr:nvSpPr>
            <xdr:cNvPr id="1500" name="Check Box 476" descr="Da" hidden="1">
              <a:extLst>
                <a:ext uri="{63B3BB69-23CF-44E3-9099-C40C66FF867C}">
                  <a14:compatExt spid="_x0000_s1500"/>
                </a:ext>
                <a:ext uri="{FF2B5EF4-FFF2-40B4-BE49-F238E27FC236}">
                  <a16:creationId xmlns:a16="http://schemas.microsoft.com/office/drawing/2014/main" xmlns=""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Parțial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631</xdr:row>
          <xdr:rowOff>161925</xdr:rowOff>
        </xdr:from>
        <xdr:to>
          <xdr:col>18</xdr:col>
          <xdr:colOff>114300</xdr:colOff>
          <xdr:row>633</xdr:row>
          <xdr:rowOff>152400</xdr:rowOff>
        </xdr:to>
        <xdr:sp macro="" textlink="">
          <xdr:nvSpPr>
            <xdr:cNvPr id="1501" name="Check Box 477" descr="Da" hidden="1">
              <a:extLst>
                <a:ext uri="{63B3BB69-23CF-44E3-9099-C40C66FF867C}">
                  <a14:compatExt spid="_x0000_s1501"/>
                </a:ext>
                <a:ext uri="{FF2B5EF4-FFF2-40B4-BE49-F238E27FC236}">
                  <a16:creationId xmlns:a16="http://schemas.microsoft.com/office/drawing/2014/main" xmlns=""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631</xdr:row>
          <xdr:rowOff>161925</xdr:rowOff>
        </xdr:from>
        <xdr:to>
          <xdr:col>19</xdr:col>
          <xdr:colOff>47625</xdr:colOff>
          <xdr:row>634</xdr:row>
          <xdr:rowOff>0</xdr:rowOff>
        </xdr:to>
        <xdr:sp macro="" textlink="">
          <xdr:nvSpPr>
            <xdr:cNvPr id="1502" name="Check Box 478" descr="Da" hidden="1">
              <a:extLst>
                <a:ext uri="{63B3BB69-23CF-44E3-9099-C40C66FF867C}">
                  <a14:compatExt spid="_x0000_s1502"/>
                </a:ext>
                <a:ext uri="{FF2B5EF4-FFF2-40B4-BE49-F238E27FC236}">
                  <a16:creationId xmlns:a16="http://schemas.microsoft.com/office/drawing/2014/main" xmlns=""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631</xdr:row>
          <xdr:rowOff>161925</xdr:rowOff>
        </xdr:from>
        <xdr:to>
          <xdr:col>19</xdr:col>
          <xdr:colOff>438150</xdr:colOff>
          <xdr:row>634</xdr:row>
          <xdr:rowOff>0</xdr:rowOff>
        </xdr:to>
        <xdr:sp macro="" textlink="">
          <xdr:nvSpPr>
            <xdr:cNvPr id="1503" name="Check Box 479" descr="Da" hidden="1">
              <a:extLst>
                <a:ext uri="{63B3BB69-23CF-44E3-9099-C40C66FF867C}">
                  <a14:compatExt spid="_x0000_s1503"/>
                </a:ext>
                <a:ext uri="{FF2B5EF4-FFF2-40B4-BE49-F238E27FC236}">
                  <a16:creationId xmlns:a16="http://schemas.microsoft.com/office/drawing/2014/main" xmlns=""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Parțial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634</xdr:row>
          <xdr:rowOff>0</xdr:rowOff>
        </xdr:from>
        <xdr:to>
          <xdr:col>18</xdr:col>
          <xdr:colOff>114300</xdr:colOff>
          <xdr:row>635</xdr:row>
          <xdr:rowOff>152400</xdr:rowOff>
        </xdr:to>
        <xdr:sp macro="" textlink="">
          <xdr:nvSpPr>
            <xdr:cNvPr id="1504" name="Check Box 480" descr="Da" hidden="1">
              <a:extLst>
                <a:ext uri="{63B3BB69-23CF-44E3-9099-C40C66FF867C}">
                  <a14:compatExt spid="_x0000_s1504"/>
                </a:ext>
                <a:ext uri="{FF2B5EF4-FFF2-40B4-BE49-F238E27FC236}">
                  <a16:creationId xmlns:a16="http://schemas.microsoft.com/office/drawing/2014/main" xmlns=""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634</xdr:row>
          <xdr:rowOff>0</xdr:rowOff>
        </xdr:from>
        <xdr:to>
          <xdr:col>19</xdr:col>
          <xdr:colOff>47625</xdr:colOff>
          <xdr:row>636</xdr:row>
          <xdr:rowOff>0</xdr:rowOff>
        </xdr:to>
        <xdr:sp macro="" textlink="">
          <xdr:nvSpPr>
            <xdr:cNvPr id="1505" name="Check Box 481" descr="Da" hidden="1">
              <a:extLst>
                <a:ext uri="{63B3BB69-23CF-44E3-9099-C40C66FF867C}">
                  <a14:compatExt spid="_x0000_s1505"/>
                </a:ext>
                <a:ext uri="{FF2B5EF4-FFF2-40B4-BE49-F238E27FC236}">
                  <a16:creationId xmlns:a16="http://schemas.microsoft.com/office/drawing/2014/main" xmlns=""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634</xdr:row>
          <xdr:rowOff>0</xdr:rowOff>
        </xdr:from>
        <xdr:to>
          <xdr:col>19</xdr:col>
          <xdr:colOff>438150</xdr:colOff>
          <xdr:row>636</xdr:row>
          <xdr:rowOff>0</xdr:rowOff>
        </xdr:to>
        <xdr:sp macro="" textlink="">
          <xdr:nvSpPr>
            <xdr:cNvPr id="1506" name="Check Box 482" descr="Da" hidden="1">
              <a:extLst>
                <a:ext uri="{63B3BB69-23CF-44E3-9099-C40C66FF867C}">
                  <a14:compatExt spid="_x0000_s1506"/>
                </a:ext>
                <a:ext uri="{FF2B5EF4-FFF2-40B4-BE49-F238E27FC236}">
                  <a16:creationId xmlns:a16="http://schemas.microsoft.com/office/drawing/2014/main" xmlns=""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Parțial</a:t>
              </a:r>
            </a:p>
          </xdr:txBody>
        </xdr:sp>
        <xdr:clientData/>
      </xdr:twoCellAnchor>
    </mc:Choice>
    <mc:Fallback/>
  </mc:AlternateContent>
  <xdr:twoCellAnchor>
    <xdr:from>
      <xdr:col>0</xdr:col>
      <xdr:colOff>70393</xdr:colOff>
      <xdr:row>335</xdr:row>
      <xdr:rowOff>59571</xdr:rowOff>
    </xdr:from>
    <xdr:to>
      <xdr:col>0</xdr:col>
      <xdr:colOff>609752</xdr:colOff>
      <xdr:row>338</xdr:row>
      <xdr:rowOff>102399</xdr:rowOff>
    </xdr:to>
    <xdr:pic>
      <xdr:nvPicPr>
        <xdr:cNvPr id="38" name="Imagine 37">
          <a:extLst>
            <a:ext uri="{FF2B5EF4-FFF2-40B4-BE49-F238E27FC236}">
              <a16:creationId xmlns:a16="http://schemas.microsoft.com/office/drawing/2014/main" xmlns="" id="{D651D032-A095-474F-9730-7A7596412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39" name="Imagine 38">
          <a:extLst>
            <a:ext uri="{FF2B5EF4-FFF2-40B4-BE49-F238E27FC236}">
              <a16:creationId xmlns:a16="http://schemas.microsoft.com/office/drawing/2014/main" xmlns="" id="{F3B0116F-79BC-47C1-8867-604D191E1E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40" name="Imagine 39">
          <a:extLst>
            <a:ext uri="{FF2B5EF4-FFF2-40B4-BE49-F238E27FC236}">
              <a16:creationId xmlns:a16="http://schemas.microsoft.com/office/drawing/2014/main" xmlns="" id="{DD7E6E91-9BEB-4C0A-B1FB-801B92350D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41" name="Imagine 40">
          <a:extLst>
            <a:ext uri="{FF2B5EF4-FFF2-40B4-BE49-F238E27FC236}">
              <a16:creationId xmlns:a16="http://schemas.microsoft.com/office/drawing/2014/main" xmlns="" id="{56324FA2-539F-4FE1-8E51-9A9FA6DAB7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42" name="Imagine 41">
          <a:extLst>
            <a:ext uri="{FF2B5EF4-FFF2-40B4-BE49-F238E27FC236}">
              <a16:creationId xmlns:a16="http://schemas.microsoft.com/office/drawing/2014/main" xmlns="" id="{01DCAF41-48C1-4C08-A2B0-3EC96D687E0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43" name="Imagine 42">
          <a:extLst>
            <a:ext uri="{FF2B5EF4-FFF2-40B4-BE49-F238E27FC236}">
              <a16:creationId xmlns:a16="http://schemas.microsoft.com/office/drawing/2014/main" xmlns="" id="{97D832F5-4A3C-4F75-AC28-C7E1A8CD352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44" name="Imagine 43">
          <a:extLst>
            <a:ext uri="{FF2B5EF4-FFF2-40B4-BE49-F238E27FC236}">
              <a16:creationId xmlns:a16="http://schemas.microsoft.com/office/drawing/2014/main" xmlns="" id="{30C2857A-1351-4A39-85EE-97EA456A86C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45" name="Imagine 44">
          <a:extLst>
            <a:ext uri="{FF2B5EF4-FFF2-40B4-BE49-F238E27FC236}">
              <a16:creationId xmlns:a16="http://schemas.microsoft.com/office/drawing/2014/main" xmlns="" id="{E45DB7A5-25F4-433A-BB40-D02FF2582E9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46" name="Imagine 45">
          <a:extLst>
            <a:ext uri="{FF2B5EF4-FFF2-40B4-BE49-F238E27FC236}">
              <a16:creationId xmlns:a16="http://schemas.microsoft.com/office/drawing/2014/main" xmlns="" id="{5A39FDCB-5948-4796-9D63-1ED7AF768CA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47" name="Imagine 46">
          <a:extLst>
            <a:ext uri="{FF2B5EF4-FFF2-40B4-BE49-F238E27FC236}">
              <a16:creationId xmlns:a16="http://schemas.microsoft.com/office/drawing/2014/main" xmlns="" id="{0D4F2B2C-7472-4BDA-8979-F81D57299CC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48" name="Imagine 47">
          <a:extLst>
            <a:ext uri="{FF2B5EF4-FFF2-40B4-BE49-F238E27FC236}">
              <a16:creationId xmlns:a16="http://schemas.microsoft.com/office/drawing/2014/main" xmlns="" id="{AE9ED383-9C24-40EE-8DC6-B5A2E56602F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49" name="Imagine 48">
          <a:extLst>
            <a:ext uri="{FF2B5EF4-FFF2-40B4-BE49-F238E27FC236}">
              <a16:creationId xmlns:a16="http://schemas.microsoft.com/office/drawing/2014/main" xmlns="" id="{4EB0ED98-0D67-444F-8671-11A0F63EB53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50" name="Imagine 49">
          <a:extLst>
            <a:ext uri="{FF2B5EF4-FFF2-40B4-BE49-F238E27FC236}">
              <a16:creationId xmlns:a16="http://schemas.microsoft.com/office/drawing/2014/main" xmlns="" id="{D635D583-1151-4B6A-9577-E2F5B5BD35B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51" name="Imagine 50">
          <a:extLst>
            <a:ext uri="{FF2B5EF4-FFF2-40B4-BE49-F238E27FC236}">
              <a16:creationId xmlns:a16="http://schemas.microsoft.com/office/drawing/2014/main" xmlns="" id="{4BD8CEBB-2D00-4B39-B1F4-A27473D555D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52" name="Imagine 51">
          <a:extLst>
            <a:ext uri="{FF2B5EF4-FFF2-40B4-BE49-F238E27FC236}">
              <a16:creationId xmlns:a16="http://schemas.microsoft.com/office/drawing/2014/main" xmlns="" id="{85E2AC60-5470-468A-B6E1-B9B2C0660A5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53" name="Imagine 52">
          <a:extLst>
            <a:ext uri="{FF2B5EF4-FFF2-40B4-BE49-F238E27FC236}">
              <a16:creationId xmlns:a16="http://schemas.microsoft.com/office/drawing/2014/main" xmlns="" id="{4F1380DF-E9AD-4C48-86E6-FDD2E2787E0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54" name="Imagine 53">
          <a:extLst>
            <a:ext uri="{FF2B5EF4-FFF2-40B4-BE49-F238E27FC236}">
              <a16:creationId xmlns:a16="http://schemas.microsoft.com/office/drawing/2014/main" xmlns="" id="{B0F0B761-6F34-4AAB-B79A-3CED0954E97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55" name="Imagine 54">
          <a:extLst>
            <a:ext uri="{FF2B5EF4-FFF2-40B4-BE49-F238E27FC236}">
              <a16:creationId xmlns:a16="http://schemas.microsoft.com/office/drawing/2014/main" xmlns="" id="{AE81F5DE-95E9-4E36-9332-4CB50529BD7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56" name="Imagine 55">
          <a:extLst>
            <a:ext uri="{FF2B5EF4-FFF2-40B4-BE49-F238E27FC236}">
              <a16:creationId xmlns:a16="http://schemas.microsoft.com/office/drawing/2014/main" xmlns="" id="{D2A6903B-9D52-4B39-B497-EA43BCAD6E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57" name="Imagine 56">
          <a:extLst>
            <a:ext uri="{FF2B5EF4-FFF2-40B4-BE49-F238E27FC236}">
              <a16:creationId xmlns:a16="http://schemas.microsoft.com/office/drawing/2014/main" xmlns="" id="{B6029869-609C-4700-BF33-ECA846CF24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58" name="Imagine 57">
          <a:extLst>
            <a:ext uri="{FF2B5EF4-FFF2-40B4-BE49-F238E27FC236}">
              <a16:creationId xmlns:a16="http://schemas.microsoft.com/office/drawing/2014/main" xmlns="" id="{CEA70DCC-2DEF-4E98-931E-22202739CB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59" name="Imagine 58">
          <a:extLst>
            <a:ext uri="{FF2B5EF4-FFF2-40B4-BE49-F238E27FC236}">
              <a16:creationId xmlns:a16="http://schemas.microsoft.com/office/drawing/2014/main" xmlns="" id="{64F8A56C-477A-4278-83B5-97A576F848C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60" name="Imagine 59">
          <a:extLst>
            <a:ext uri="{FF2B5EF4-FFF2-40B4-BE49-F238E27FC236}">
              <a16:creationId xmlns:a16="http://schemas.microsoft.com/office/drawing/2014/main" xmlns="" id="{48A7CAE2-1A1F-45EC-AC0C-280D06880B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61" name="Imagine 60">
          <a:extLst>
            <a:ext uri="{FF2B5EF4-FFF2-40B4-BE49-F238E27FC236}">
              <a16:creationId xmlns:a16="http://schemas.microsoft.com/office/drawing/2014/main" xmlns="" id="{5FFBCEF9-7BAF-4595-898F-73E831639EC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62" name="Imagine 61">
          <a:extLst>
            <a:ext uri="{FF2B5EF4-FFF2-40B4-BE49-F238E27FC236}">
              <a16:creationId xmlns:a16="http://schemas.microsoft.com/office/drawing/2014/main" xmlns="" id="{4A186F45-40BF-437F-BACD-D54540ECB16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63" name="Imagine 62">
          <a:extLst>
            <a:ext uri="{FF2B5EF4-FFF2-40B4-BE49-F238E27FC236}">
              <a16:creationId xmlns:a16="http://schemas.microsoft.com/office/drawing/2014/main" xmlns="" id="{057DA66E-81FD-4ADE-BF83-AAB0A63A800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344" name="Imagine 1343">
          <a:extLst>
            <a:ext uri="{FF2B5EF4-FFF2-40B4-BE49-F238E27FC236}">
              <a16:creationId xmlns:a16="http://schemas.microsoft.com/office/drawing/2014/main" xmlns="" id="{FCDECDFA-A0F6-4C93-8651-689D93307D6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345" name="Imagine 1344">
          <a:extLst>
            <a:ext uri="{FF2B5EF4-FFF2-40B4-BE49-F238E27FC236}">
              <a16:creationId xmlns:a16="http://schemas.microsoft.com/office/drawing/2014/main" xmlns="" id="{37D59C04-8203-4BFE-887C-5D8A43CD965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346" name="Imagine 1345">
          <a:extLst>
            <a:ext uri="{FF2B5EF4-FFF2-40B4-BE49-F238E27FC236}">
              <a16:creationId xmlns:a16="http://schemas.microsoft.com/office/drawing/2014/main" xmlns="" id="{5EF0226B-F940-4186-BE78-CCB576F6159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347" name="Imagine 1346">
          <a:extLst>
            <a:ext uri="{FF2B5EF4-FFF2-40B4-BE49-F238E27FC236}">
              <a16:creationId xmlns:a16="http://schemas.microsoft.com/office/drawing/2014/main" xmlns="" id="{AF17650F-170E-4ADE-9C45-7235FE7AECC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348" name="Imagine 1347">
          <a:extLst>
            <a:ext uri="{FF2B5EF4-FFF2-40B4-BE49-F238E27FC236}">
              <a16:creationId xmlns:a16="http://schemas.microsoft.com/office/drawing/2014/main" xmlns="" id="{530B2B0B-6F7F-42C8-92DA-BA4E9469CA9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349" name="Imagine 1348">
          <a:extLst>
            <a:ext uri="{FF2B5EF4-FFF2-40B4-BE49-F238E27FC236}">
              <a16:creationId xmlns:a16="http://schemas.microsoft.com/office/drawing/2014/main" xmlns="" id="{B8636C66-7725-4BDE-A505-302749B235A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350" name="Imagine 1349">
          <a:extLst>
            <a:ext uri="{FF2B5EF4-FFF2-40B4-BE49-F238E27FC236}">
              <a16:creationId xmlns:a16="http://schemas.microsoft.com/office/drawing/2014/main" xmlns="" id="{78BEE3B3-E452-47BB-8877-2F5C810391E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351" name="Imagine 1350">
          <a:extLst>
            <a:ext uri="{FF2B5EF4-FFF2-40B4-BE49-F238E27FC236}">
              <a16:creationId xmlns:a16="http://schemas.microsoft.com/office/drawing/2014/main" xmlns="" id="{4935B16E-AB33-49F5-8D39-25DFC359E6F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352" name="Imagine 1351">
          <a:extLst>
            <a:ext uri="{FF2B5EF4-FFF2-40B4-BE49-F238E27FC236}">
              <a16:creationId xmlns:a16="http://schemas.microsoft.com/office/drawing/2014/main" xmlns="" id="{792558A8-CBBA-470F-ADD8-409DCE4026D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353" name="Imagine 1352">
          <a:extLst>
            <a:ext uri="{FF2B5EF4-FFF2-40B4-BE49-F238E27FC236}">
              <a16:creationId xmlns:a16="http://schemas.microsoft.com/office/drawing/2014/main" xmlns="" id="{FABF0AF2-57C9-4C31-9CD2-77F3D4EEDCE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354" name="Imagine 1353">
          <a:extLst>
            <a:ext uri="{FF2B5EF4-FFF2-40B4-BE49-F238E27FC236}">
              <a16:creationId xmlns:a16="http://schemas.microsoft.com/office/drawing/2014/main" xmlns="" id="{07F41CAF-089B-466C-A92D-A9EAB0719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355" name="Imagine 1354">
          <a:extLst>
            <a:ext uri="{FF2B5EF4-FFF2-40B4-BE49-F238E27FC236}">
              <a16:creationId xmlns:a16="http://schemas.microsoft.com/office/drawing/2014/main" xmlns="" id="{ABA0DB95-92E4-4258-8941-43F82B7AAD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356" name="Imagine 1355">
          <a:extLst>
            <a:ext uri="{FF2B5EF4-FFF2-40B4-BE49-F238E27FC236}">
              <a16:creationId xmlns:a16="http://schemas.microsoft.com/office/drawing/2014/main" xmlns="" id="{9D28C021-A14D-4672-82DA-F466AF9F43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357" name="Imagine 1356">
          <a:extLst>
            <a:ext uri="{FF2B5EF4-FFF2-40B4-BE49-F238E27FC236}">
              <a16:creationId xmlns:a16="http://schemas.microsoft.com/office/drawing/2014/main" xmlns="" id="{B613DF56-5C8F-4581-B688-B25755065C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358" name="Imagine 1357">
          <a:extLst>
            <a:ext uri="{FF2B5EF4-FFF2-40B4-BE49-F238E27FC236}">
              <a16:creationId xmlns:a16="http://schemas.microsoft.com/office/drawing/2014/main" xmlns="" id="{C2DE64E0-D567-4ACB-A61B-A280A26A908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359" name="Imagine 1358">
          <a:extLst>
            <a:ext uri="{FF2B5EF4-FFF2-40B4-BE49-F238E27FC236}">
              <a16:creationId xmlns:a16="http://schemas.microsoft.com/office/drawing/2014/main" xmlns="" id="{FD5A0307-EBC8-4E52-8046-515DEE41189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360" name="Imagine 1359">
          <a:extLst>
            <a:ext uri="{FF2B5EF4-FFF2-40B4-BE49-F238E27FC236}">
              <a16:creationId xmlns:a16="http://schemas.microsoft.com/office/drawing/2014/main" xmlns="" id="{585B4F86-E76D-4374-B9BB-9AF31911ECE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361" name="Imagine 1360">
          <a:extLst>
            <a:ext uri="{FF2B5EF4-FFF2-40B4-BE49-F238E27FC236}">
              <a16:creationId xmlns:a16="http://schemas.microsoft.com/office/drawing/2014/main" xmlns="" id="{E071C7B4-87DC-4359-9301-A73EE3C23E8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362" name="Imagine 1361">
          <a:extLst>
            <a:ext uri="{FF2B5EF4-FFF2-40B4-BE49-F238E27FC236}">
              <a16:creationId xmlns:a16="http://schemas.microsoft.com/office/drawing/2014/main" xmlns="" id="{D0CF50FA-6290-4FBD-8743-C3056A4C705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363" name="Imagine 1362">
          <a:extLst>
            <a:ext uri="{FF2B5EF4-FFF2-40B4-BE49-F238E27FC236}">
              <a16:creationId xmlns:a16="http://schemas.microsoft.com/office/drawing/2014/main" xmlns="" id="{9C37A58F-003C-4EFD-99A4-78FCC77FDCF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364" name="Imagine 1363">
          <a:extLst>
            <a:ext uri="{FF2B5EF4-FFF2-40B4-BE49-F238E27FC236}">
              <a16:creationId xmlns:a16="http://schemas.microsoft.com/office/drawing/2014/main" xmlns="" id="{1C4D54D4-24AC-4F1F-89DE-9D6EE1BD0C5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365" name="Imagine 1364">
          <a:extLst>
            <a:ext uri="{FF2B5EF4-FFF2-40B4-BE49-F238E27FC236}">
              <a16:creationId xmlns:a16="http://schemas.microsoft.com/office/drawing/2014/main" xmlns="" id="{C1B9DD61-39CD-44E9-B229-AC40C5B7DBC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366" name="Imagine 1365">
          <a:extLst>
            <a:ext uri="{FF2B5EF4-FFF2-40B4-BE49-F238E27FC236}">
              <a16:creationId xmlns:a16="http://schemas.microsoft.com/office/drawing/2014/main" xmlns="" id="{04D48858-0041-4642-BCC3-304715AA9F0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367" name="Imagine 1366">
          <a:extLst>
            <a:ext uri="{FF2B5EF4-FFF2-40B4-BE49-F238E27FC236}">
              <a16:creationId xmlns:a16="http://schemas.microsoft.com/office/drawing/2014/main" xmlns="" id="{2E5D423C-0730-4DE0-8772-DB6B4EE09D4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368" name="Imagine 1367">
          <a:extLst>
            <a:ext uri="{FF2B5EF4-FFF2-40B4-BE49-F238E27FC236}">
              <a16:creationId xmlns:a16="http://schemas.microsoft.com/office/drawing/2014/main" xmlns="" id="{CD998F86-120C-48DE-877A-0638660E39F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369" name="Imagine 1368">
          <a:extLst>
            <a:ext uri="{FF2B5EF4-FFF2-40B4-BE49-F238E27FC236}">
              <a16:creationId xmlns:a16="http://schemas.microsoft.com/office/drawing/2014/main" xmlns="" id="{C307E9EF-BC38-409B-9205-EC184759C4C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370" name="Imagine 1369">
          <a:extLst>
            <a:ext uri="{FF2B5EF4-FFF2-40B4-BE49-F238E27FC236}">
              <a16:creationId xmlns:a16="http://schemas.microsoft.com/office/drawing/2014/main" xmlns="" id="{B2E4B881-28FE-41DE-B5C0-1A8C2F03571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371" name="Imagine 1370">
          <a:extLst>
            <a:ext uri="{FF2B5EF4-FFF2-40B4-BE49-F238E27FC236}">
              <a16:creationId xmlns:a16="http://schemas.microsoft.com/office/drawing/2014/main" xmlns="" id="{542473AC-AE76-4106-9C5C-811C2C37702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372" name="Imagine 1371">
          <a:extLst>
            <a:ext uri="{FF2B5EF4-FFF2-40B4-BE49-F238E27FC236}">
              <a16:creationId xmlns:a16="http://schemas.microsoft.com/office/drawing/2014/main" xmlns="" id="{EDD8EBAA-4907-49E8-9AC1-ACC7CBCF96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373" name="Imagine 1372">
          <a:extLst>
            <a:ext uri="{FF2B5EF4-FFF2-40B4-BE49-F238E27FC236}">
              <a16:creationId xmlns:a16="http://schemas.microsoft.com/office/drawing/2014/main" xmlns="" id="{99F00533-BBFE-406E-94CD-0178483458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374" name="Imagine 1373">
          <a:extLst>
            <a:ext uri="{FF2B5EF4-FFF2-40B4-BE49-F238E27FC236}">
              <a16:creationId xmlns:a16="http://schemas.microsoft.com/office/drawing/2014/main" xmlns="" id="{868CC0D5-3B9B-4D22-9B3A-BB206DBED7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375" name="Imagine 1374">
          <a:extLst>
            <a:ext uri="{FF2B5EF4-FFF2-40B4-BE49-F238E27FC236}">
              <a16:creationId xmlns:a16="http://schemas.microsoft.com/office/drawing/2014/main" xmlns="" id="{61A0D123-8955-4688-8889-D3129CE5CF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376" name="Imagine 1375">
          <a:extLst>
            <a:ext uri="{FF2B5EF4-FFF2-40B4-BE49-F238E27FC236}">
              <a16:creationId xmlns:a16="http://schemas.microsoft.com/office/drawing/2014/main" xmlns="" id="{888E0577-5FD8-4358-B533-EA8DC1E9D5F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377" name="Imagine 1376">
          <a:extLst>
            <a:ext uri="{FF2B5EF4-FFF2-40B4-BE49-F238E27FC236}">
              <a16:creationId xmlns:a16="http://schemas.microsoft.com/office/drawing/2014/main" xmlns="" id="{3393B23D-4363-4ED6-A513-AE7414A8443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378" name="Imagine 1377">
          <a:extLst>
            <a:ext uri="{FF2B5EF4-FFF2-40B4-BE49-F238E27FC236}">
              <a16:creationId xmlns:a16="http://schemas.microsoft.com/office/drawing/2014/main" xmlns="" id="{86314016-2D1C-4A0C-B101-BA54ED6DE8F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379" name="Imagine 1378">
          <a:extLst>
            <a:ext uri="{FF2B5EF4-FFF2-40B4-BE49-F238E27FC236}">
              <a16:creationId xmlns:a16="http://schemas.microsoft.com/office/drawing/2014/main" xmlns="" id="{EE0AA3ED-8FA8-43F6-8A3B-D619B690458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380" name="Imagine 1379">
          <a:extLst>
            <a:ext uri="{FF2B5EF4-FFF2-40B4-BE49-F238E27FC236}">
              <a16:creationId xmlns:a16="http://schemas.microsoft.com/office/drawing/2014/main" xmlns="" id="{19B0FF41-16E9-44D9-B228-42F45F58D38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381" name="Imagine 1380">
          <a:extLst>
            <a:ext uri="{FF2B5EF4-FFF2-40B4-BE49-F238E27FC236}">
              <a16:creationId xmlns:a16="http://schemas.microsoft.com/office/drawing/2014/main" xmlns="" id="{2BA667FA-7C03-4696-83A5-9485BDD336E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382" name="Imagine 1381">
          <a:extLst>
            <a:ext uri="{FF2B5EF4-FFF2-40B4-BE49-F238E27FC236}">
              <a16:creationId xmlns:a16="http://schemas.microsoft.com/office/drawing/2014/main" xmlns="" id="{01596CD0-66BA-4551-AB44-466E0F464F5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383" name="Imagine 1382">
          <a:extLst>
            <a:ext uri="{FF2B5EF4-FFF2-40B4-BE49-F238E27FC236}">
              <a16:creationId xmlns:a16="http://schemas.microsoft.com/office/drawing/2014/main" xmlns="" id="{E5B99F76-888E-444A-A628-3A514AE6673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384" name="Imagine 1383">
          <a:extLst>
            <a:ext uri="{FF2B5EF4-FFF2-40B4-BE49-F238E27FC236}">
              <a16:creationId xmlns:a16="http://schemas.microsoft.com/office/drawing/2014/main" xmlns="" id="{A3D0119B-A38B-4273-9D22-5F6773D48F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385" name="Imagine 1384">
          <a:extLst>
            <a:ext uri="{FF2B5EF4-FFF2-40B4-BE49-F238E27FC236}">
              <a16:creationId xmlns:a16="http://schemas.microsoft.com/office/drawing/2014/main" xmlns="" id="{BFFCA141-E914-4720-9B8C-B2F8E8CF145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386" name="Imagine 1385">
          <a:extLst>
            <a:ext uri="{FF2B5EF4-FFF2-40B4-BE49-F238E27FC236}">
              <a16:creationId xmlns:a16="http://schemas.microsoft.com/office/drawing/2014/main" xmlns="" id="{8544410C-27FF-49FD-B83B-D075639CA53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387" name="Imagine 1386">
          <a:extLst>
            <a:ext uri="{FF2B5EF4-FFF2-40B4-BE49-F238E27FC236}">
              <a16:creationId xmlns:a16="http://schemas.microsoft.com/office/drawing/2014/main" xmlns="" id="{4ED7A5B7-DBD9-47D8-8268-F58AD9E922D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388" name="Imagine 1387">
          <a:extLst>
            <a:ext uri="{FF2B5EF4-FFF2-40B4-BE49-F238E27FC236}">
              <a16:creationId xmlns:a16="http://schemas.microsoft.com/office/drawing/2014/main" xmlns="" id="{8F94B2B3-60CC-4C2A-BA46-484CB4D2BB2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389" name="Imagine 1388">
          <a:extLst>
            <a:ext uri="{FF2B5EF4-FFF2-40B4-BE49-F238E27FC236}">
              <a16:creationId xmlns:a16="http://schemas.microsoft.com/office/drawing/2014/main" xmlns="" id="{9CD4CA05-3A0B-4A8C-A77D-CCA8B099FF8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390" name="Imagine 1389">
          <a:extLst>
            <a:ext uri="{FF2B5EF4-FFF2-40B4-BE49-F238E27FC236}">
              <a16:creationId xmlns:a16="http://schemas.microsoft.com/office/drawing/2014/main" xmlns="" id="{E07165CE-106C-42CD-9D82-7F35C2AD8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391" name="Imagine 1390">
          <a:extLst>
            <a:ext uri="{FF2B5EF4-FFF2-40B4-BE49-F238E27FC236}">
              <a16:creationId xmlns:a16="http://schemas.microsoft.com/office/drawing/2014/main" xmlns="" id="{7A9E007A-335F-4240-8D78-F11EB33EA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392" name="Imagine 1391">
          <a:extLst>
            <a:ext uri="{FF2B5EF4-FFF2-40B4-BE49-F238E27FC236}">
              <a16:creationId xmlns:a16="http://schemas.microsoft.com/office/drawing/2014/main" xmlns="" id="{43B9F835-2481-427E-AE37-E866ED0B21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393" name="Imagine 1392">
          <a:extLst>
            <a:ext uri="{FF2B5EF4-FFF2-40B4-BE49-F238E27FC236}">
              <a16:creationId xmlns:a16="http://schemas.microsoft.com/office/drawing/2014/main" xmlns="" id="{C40212D1-DBAA-43CA-AF78-A345E1E7AE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394" name="Imagine 1393">
          <a:extLst>
            <a:ext uri="{FF2B5EF4-FFF2-40B4-BE49-F238E27FC236}">
              <a16:creationId xmlns:a16="http://schemas.microsoft.com/office/drawing/2014/main" xmlns="" id="{8053F697-CC8F-4BDD-B808-48980BFEF3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395" name="Imagine 1394">
          <a:extLst>
            <a:ext uri="{FF2B5EF4-FFF2-40B4-BE49-F238E27FC236}">
              <a16:creationId xmlns:a16="http://schemas.microsoft.com/office/drawing/2014/main" xmlns="" id="{BBD6FBAF-27E6-42FB-813D-592FBF0892A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396" name="Imagine 1395">
          <a:extLst>
            <a:ext uri="{FF2B5EF4-FFF2-40B4-BE49-F238E27FC236}">
              <a16:creationId xmlns:a16="http://schemas.microsoft.com/office/drawing/2014/main" xmlns="" id="{D260823F-C398-48F3-8ECA-E812BB93286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397" name="Imagine 1396">
          <a:extLst>
            <a:ext uri="{FF2B5EF4-FFF2-40B4-BE49-F238E27FC236}">
              <a16:creationId xmlns:a16="http://schemas.microsoft.com/office/drawing/2014/main" xmlns="" id="{CDF0F655-986F-493B-8330-CD8C5734B21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398" name="Imagine 1397">
          <a:extLst>
            <a:ext uri="{FF2B5EF4-FFF2-40B4-BE49-F238E27FC236}">
              <a16:creationId xmlns:a16="http://schemas.microsoft.com/office/drawing/2014/main" xmlns="" id="{E8152502-3D8B-41B5-8A76-D1F41372B51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399" name="Imagine 1398">
          <a:extLst>
            <a:ext uri="{FF2B5EF4-FFF2-40B4-BE49-F238E27FC236}">
              <a16:creationId xmlns:a16="http://schemas.microsoft.com/office/drawing/2014/main" xmlns="" id="{22A3F8E1-9173-4089-A654-31598133B69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400" name="Imagine 1399">
          <a:extLst>
            <a:ext uri="{FF2B5EF4-FFF2-40B4-BE49-F238E27FC236}">
              <a16:creationId xmlns:a16="http://schemas.microsoft.com/office/drawing/2014/main" xmlns="" id="{548EC79A-0049-496E-A9F9-0969C52A84A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401" name="Imagine 1400">
          <a:extLst>
            <a:ext uri="{FF2B5EF4-FFF2-40B4-BE49-F238E27FC236}">
              <a16:creationId xmlns:a16="http://schemas.microsoft.com/office/drawing/2014/main" xmlns="" id="{AF668D05-F7DE-4E89-BE80-F519125A485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402" name="Imagine 1401">
          <a:extLst>
            <a:ext uri="{FF2B5EF4-FFF2-40B4-BE49-F238E27FC236}">
              <a16:creationId xmlns:a16="http://schemas.microsoft.com/office/drawing/2014/main" xmlns="" id="{EA0328A1-F30A-4663-A9D2-8E0A4D6C97E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403" name="Imagine 1402">
          <a:extLst>
            <a:ext uri="{FF2B5EF4-FFF2-40B4-BE49-F238E27FC236}">
              <a16:creationId xmlns:a16="http://schemas.microsoft.com/office/drawing/2014/main" xmlns="" id="{6655D895-49A2-4EA7-81A0-FBD4993387B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404" name="Imagine 1403">
          <a:extLst>
            <a:ext uri="{FF2B5EF4-FFF2-40B4-BE49-F238E27FC236}">
              <a16:creationId xmlns:a16="http://schemas.microsoft.com/office/drawing/2014/main" xmlns="" id="{4E8A8AA9-1D5B-4D7C-A339-944942679F0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405" name="Imagine 1404">
          <a:extLst>
            <a:ext uri="{FF2B5EF4-FFF2-40B4-BE49-F238E27FC236}">
              <a16:creationId xmlns:a16="http://schemas.microsoft.com/office/drawing/2014/main" xmlns="" id="{CF1F603D-AD91-49B2-89C3-E616113A23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406" name="Imagine 1405">
          <a:extLst>
            <a:ext uri="{FF2B5EF4-FFF2-40B4-BE49-F238E27FC236}">
              <a16:creationId xmlns:a16="http://schemas.microsoft.com/office/drawing/2014/main" xmlns="" id="{FDBB8456-A3A3-46D0-87DD-11D449C6A97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407" name="Imagine 1406">
          <a:extLst>
            <a:ext uri="{FF2B5EF4-FFF2-40B4-BE49-F238E27FC236}">
              <a16:creationId xmlns:a16="http://schemas.microsoft.com/office/drawing/2014/main" xmlns="" id="{38FD2962-2E9E-4802-8DFD-A0AA222E704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472" name="Imagine 1471">
          <a:extLst>
            <a:ext uri="{FF2B5EF4-FFF2-40B4-BE49-F238E27FC236}">
              <a16:creationId xmlns:a16="http://schemas.microsoft.com/office/drawing/2014/main" xmlns="" id="{94328C4A-1FAD-4131-93BE-0D5DC4096C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473" name="Imagine 1472">
          <a:extLst>
            <a:ext uri="{FF2B5EF4-FFF2-40B4-BE49-F238E27FC236}">
              <a16:creationId xmlns:a16="http://schemas.microsoft.com/office/drawing/2014/main" xmlns="" id="{17197C32-639C-4C7E-9610-8CCA728718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474" name="Imagine 1473">
          <a:extLst>
            <a:ext uri="{FF2B5EF4-FFF2-40B4-BE49-F238E27FC236}">
              <a16:creationId xmlns:a16="http://schemas.microsoft.com/office/drawing/2014/main" xmlns="" id="{363AE8EB-B2CB-4DF8-B620-932F9921B07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475" name="Imagine 1474">
          <a:extLst>
            <a:ext uri="{FF2B5EF4-FFF2-40B4-BE49-F238E27FC236}">
              <a16:creationId xmlns:a16="http://schemas.microsoft.com/office/drawing/2014/main" xmlns="" id="{5C4BE9CA-A1F6-4312-AF50-683F697BF8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476" name="Imagine 1475">
          <a:extLst>
            <a:ext uri="{FF2B5EF4-FFF2-40B4-BE49-F238E27FC236}">
              <a16:creationId xmlns:a16="http://schemas.microsoft.com/office/drawing/2014/main" xmlns="" id="{FCC52F30-9889-4C7D-8513-52D20FBD07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477" name="Imagine 1476">
          <a:extLst>
            <a:ext uri="{FF2B5EF4-FFF2-40B4-BE49-F238E27FC236}">
              <a16:creationId xmlns:a16="http://schemas.microsoft.com/office/drawing/2014/main" xmlns="" id="{223FE1EB-60C7-4CAB-B8CF-9EBAA0E91B8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478" name="Imagine 1477">
          <a:extLst>
            <a:ext uri="{FF2B5EF4-FFF2-40B4-BE49-F238E27FC236}">
              <a16:creationId xmlns:a16="http://schemas.microsoft.com/office/drawing/2014/main" xmlns="" id="{96B13E47-B64B-4E99-8333-19F125D44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479" name="Imagine 1478">
          <a:extLst>
            <a:ext uri="{FF2B5EF4-FFF2-40B4-BE49-F238E27FC236}">
              <a16:creationId xmlns:a16="http://schemas.microsoft.com/office/drawing/2014/main" xmlns="" id="{8F4E1851-E5D4-487F-8B47-15B9F048DB1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480" name="Imagine 1479">
          <a:extLst>
            <a:ext uri="{FF2B5EF4-FFF2-40B4-BE49-F238E27FC236}">
              <a16:creationId xmlns:a16="http://schemas.microsoft.com/office/drawing/2014/main" xmlns="" id="{E36DF391-509F-459F-8EF9-14AE3C01DE0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481" name="Imagine 1480">
          <a:extLst>
            <a:ext uri="{FF2B5EF4-FFF2-40B4-BE49-F238E27FC236}">
              <a16:creationId xmlns:a16="http://schemas.microsoft.com/office/drawing/2014/main" xmlns="" id="{CC7AB695-13AB-4EC8-A3E8-7E3AA588B4D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482" name="Imagine 1481">
          <a:extLst>
            <a:ext uri="{FF2B5EF4-FFF2-40B4-BE49-F238E27FC236}">
              <a16:creationId xmlns:a16="http://schemas.microsoft.com/office/drawing/2014/main" xmlns="" id="{7F2E068D-CB3E-44F7-A49C-503B7BB12A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526" name="Imagine 1525">
          <a:extLst>
            <a:ext uri="{FF2B5EF4-FFF2-40B4-BE49-F238E27FC236}">
              <a16:creationId xmlns:a16="http://schemas.microsoft.com/office/drawing/2014/main" xmlns="" id="{0FF4B983-ABBD-4203-B0AE-3CE60EC4772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527" name="Imagine 1526">
          <a:extLst>
            <a:ext uri="{FF2B5EF4-FFF2-40B4-BE49-F238E27FC236}">
              <a16:creationId xmlns:a16="http://schemas.microsoft.com/office/drawing/2014/main" xmlns="" id="{07D7E572-0B32-4EAF-9F06-1E5E1C60972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528" name="Imagine 1527">
          <a:extLst>
            <a:ext uri="{FF2B5EF4-FFF2-40B4-BE49-F238E27FC236}">
              <a16:creationId xmlns:a16="http://schemas.microsoft.com/office/drawing/2014/main" xmlns="" id="{3EACBA99-00FC-4998-A73D-3CDB2ED97D0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529" name="Imagine 1528">
          <a:extLst>
            <a:ext uri="{FF2B5EF4-FFF2-40B4-BE49-F238E27FC236}">
              <a16:creationId xmlns:a16="http://schemas.microsoft.com/office/drawing/2014/main" xmlns="" id="{DE60169C-E0A1-4835-A280-5C8872833A2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530" name="Imagine 1529">
          <a:extLst>
            <a:ext uri="{FF2B5EF4-FFF2-40B4-BE49-F238E27FC236}">
              <a16:creationId xmlns:a16="http://schemas.microsoft.com/office/drawing/2014/main" xmlns="" id="{D2B0D178-7E4D-4DAD-AB6A-2A5BBF58C75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531" name="Imagine 1530">
          <a:extLst>
            <a:ext uri="{FF2B5EF4-FFF2-40B4-BE49-F238E27FC236}">
              <a16:creationId xmlns:a16="http://schemas.microsoft.com/office/drawing/2014/main" xmlns="" id="{CDF93532-DC81-44B4-A918-CACC81CD607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532" name="Imagine 1531">
          <a:extLst>
            <a:ext uri="{FF2B5EF4-FFF2-40B4-BE49-F238E27FC236}">
              <a16:creationId xmlns:a16="http://schemas.microsoft.com/office/drawing/2014/main" xmlns="" id="{E92688DA-52B4-4600-AE54-D6CF4EE0E5D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533" name="Imagine 1532">
          <a:extLst>
            <a:ext uri="{FF2B5EF4-FFF2-40B4-BE49-F238E27FC236}">
              <a16:creationId xmlns:a16="http://schemas.microsoft.com/office/drawing/2014/main" xmlns="" id="{ED1B290E-40BB-41CF-A5B8-E7506690F4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534" name="Imagine 1533">
          <a:extLst>
            <a:ext uri="{FF2B5EF4-FFF2-40B4-BE49-F238E27FC236}">
              <a16:creationId xmlns:a16="http://schemas.microsoft.com/office/drawing/2014/main" xmlns="" id="{BBCF5331-38B6-4F05-9813-F09A155F3C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535" name="Imagine 1534">
          <a:extLst>
            <a:ext uri="{FF2B5EF4-FFF2-40B4-BE49-F238E27FC236}">
              <a16:creationId xmlns:a16="http://schemas.microsoft.com/office/drawing/2014/main" xmlns="" id="{8B421EF0-DD97-47FB-941C-B2631EC91FB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536" name="Imagine 1535">
          <a:extLst>
            <a:ext uri="{FF2B5EF4-FFF2-40B4-BE49-F238E27FC236}">
              <a16:creationId xmlns:a16="http://schemas.microsoft.com/office/drawing/2014/main" xmlns="" id="{6383E2F5-BB3A-4324-8F00-076990F704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537" name="Imagine 1536">
          <a:extLst>
            <a:ext uri="{FF2B5EF4-FFF2-40B4-BE49-F238E27FC236}">
              <a16:creationId xmlns:a16="http://schemas.microsoft.com/office/drawing/2014/main" xmlns="" id="{957BEADE-5E4A-42CC-BA42-34690A877D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538" name="Imagine 1537">
          <a:extLst>
            <a:ext uri="{FF2B5EF4-FFF2-40B4-BE49-F238E27FC236}">
              <a16:creationId xmlns:a16="http://schemas.microsoft.com/office/drawing/2014/main" xmlns="" id="{B9C1A949-9A0F-4E48-AE3B-C98EC21028A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539" name="Imagine 1538">
          <a:extLst>
            <a:ext uri="{FF2B5EF4-FFF2-40B4-BE49-F238E27FC236}">
              <a16:creationId xmlns:a16="http://schemas.microsoft.com/office/drawing/2014/main" xmlns="" id="{CC7E74D1-4330-4CD6-9975-BED21DD0A0A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540" name="Imagine 1539">
          <a:extLst>
            <a:ext uri="{FF2B5EF4-FFF2-40B4-BE49-F238E27FC236}">
              <a16:creationId xmlns:a16="http://schemas.microsoft.com/office/drawing/2014/main" xmlns="" id="{68F5106B-86BA-486E-9CFC-5A339D94C03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541" name="Imagine 1540">
          <a:extLst>
            <a:ext uri="{FF2B5EF4-FFF2-40B4-BE49-F238E27FC236}">
              <a16:creationId xmlns:a16="http://schemas.microsoft.com/office/drawing/2014/main" xmlns="" id="{F671D8C7-55A8-490C-9D17-62B1D37E8CF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542" name="Imagine 1541">
          <a:extLst>
            <a:ext uri="{FF2B5EF4-FFF2-40B4-BE49-F238E27FC236}">
              <a16:creationId xmlns:a16="http://schemas.microsoft.com/office/drawing/2014/main" xmlns="" id="{0AC371A0-C127-406C-AA09-47C8DB49B58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543" name="Imagine 1542">
          <a:extLst>
            <a:ext uri="{FF2B5EF4-FFF2-40B4-BE49-F238E27FC236}">
              <a16:creationId xmlns:a16="http://schemas.microsoft.com/office/drawing/2014/main" xmlns="" id="{6A146677-3632-41CB-B6FC-D4072C8AD34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544" name="Imagine 1543">
          <a:extLst>
            <a:ext uri="{FF2B5EF4-FFF2-40B4-BE49-F238E27FC236}">
              <a16:creationId xmlns:a16="http://schemas.microsoft.com/office/drawing/2014/main" xmlns="" id="{5D8BAA53-6FB6-4F5A-972E-36E1D9D9CD8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545" name="Imagine 1544">
          <a:extLst>
            <a:ext uri="{FF2B5EF4-FFF2-40B4-BE49-F238E27FC236}">
              <a16:creationId xmlns:a16="http://schemas.microsoft.com/office/drawing/2014/main" xmlns="" id="{0405A31A-1D1E-4C77-A4B3-44793511443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546" name="Imagine 1545">
          <a:extLst>
            <a:ext uri="{FF2B5EF4-FFF2-40B4-BE49-F238E27FC236}">
              <a16:creationId xmlns:a16="http://schemas.microsoft.com/office/drawing/2014/main" xmlns="" id="{854933F1-5679-4709-9CD3-9268BD88775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547" name="Imagine 1546">
          <a:extLst>
            <a:ext uri="{FF2B5EF4-FFF2-40B4-BE49-F238E27FC236}">
              <a16:creationId xmlns:a16="http://schemas.microsoft.com/office/drawing/2014/main" xmlns="" id="{5551995D-FF0E-4A89-A6D0-01C70F0DD3B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548" name="Imagine 1547">
          <a:extLst>
            <a:ext uri="{FF2B5EF4-FFF2-40B4-BE49-F238E27FC236}">
              <a16:creationId xmlns:a16="http://schemas.microsoft.com/office/drawing/2014/main" xmlns="" id="{8934B405-BC92-4EBB-88CD-3099F4A6E10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549" name="Imagine 1548">
          <a:extLst>
            <a:ext uri="{FF2B5EF4-FFF2-40B4-BE49-F238E27FC236}">
              <a16:creationId xmlns:a16="http://schemas.microsoft.com/office/drawing/2014/main" xmlns="" id="{493F1966-CE10-4E0C-B261-5362350409A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550" name="Imagine 1549">
          <a:extLst>
            <a:ext uri="{FF2B5EF4-FFF2-40B4-BE49-F238E27FC236}">
              <a16:creationId xmlns:a16="http://schemas.microsoft.com/office/drawing/2014/main" xmlns="" id="{8A7D3AAA-431B-4AF3-A1FD-C7F77B6331F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551" name="Imagine 1550">
          <a:extLst>
            <a:ext uri="{FF2B5EF4-FFF2-40B4-BE49-F238E27FC236}">
              <a16:creationId xmlns:a16="http://schemas.microsoft.com/office/drawing/2014/main" xmlns="" id="{E51D8C65-EC9D-43ED-B0B8-98ABB7EDAD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552" name="Imagine 1551">
          <a:extLst>
            <a:ext uri="{FF2B5EF4-FFF2-40B4-BE49-F238E27FC236}">
              <a16:creationId xmlns:a16="http://schemas.microsoft.com/office/drawing/2014/main" xmlns="" id="{CCE62C5D-3562-417F-A9E1-EC872F5E50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553" name="Imagine 1552">
          <a:extLst>
            <a:ext uri="{FF2B5EF4-FFF2-40B4-BE49-F238E27FC236}">
              <a16:creationId xmlns:a16="http://schemas.microsoft.com/office/drawing/2014/main" xmlns="" id="{ABCD9F25-06D8-4990-AA6C-D5F05C0D6F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554" name="Imagine 1553">
          <a:extLst>
            <a:ext uri="{FF2B5EF4-FFF2-40B4-BE49-F238E27FC236}">
              <a16:creationId xmlns:a16="http://schemas.microsoft.com/office/drawing/2014/main" xmlns="" id="{D65D4F44-428D-4A73-BD85-FDA1E0648E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555" name="Imagine 1554">
          <a:extLst>
            <a:ext uri="{FF2B5EF4-FFF2-40B4-BE49-F238E27FC236}">
              <a16:creationId xmlns:a16="http://schemas.microsoft.com/office/drawing/2014/main" xmlns="" id="{8FD82CED-373D-47DB-8DB6-6638DD42E7E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556" name="Imagine 1555">
          <a:extLst>
            <a:ext uri="{FF2B5EF4-FFF2-40B4-BE49-F238E27FC236}">
              <a16:creationId xmlns:a16="http://schemas.microsoft.com/office/drawing/2014/main" xmlns="" id="{F9AB61EF-AA78-4A73-8116-177328630DB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557" name="Imagine 1556">
          <a:extLst>
            <a:ext uri="{FF2B5EF4-FFF2-40B4-BE49-F238E27FC236}">
              <a16:creationId xmlns:a16="http://schemas.microsoft.com/office/drawing/2014/main" xmlns="" id="{F9C5D51B-CA8E-414D-AB82-5AE9DA3840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558" name="Imagine 1557">
          <a:extLst>
            <a:ext uri="{FF2B5EF4-FFF2-40B4-BE49-F238E27FC236}">
              <a16:creationId xmlns:a16="http://schemas.microsoft.com/office/drawing/2014/main" xmlns="" id="{56316227-EABD-4A9D-A660-C673D782AE4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559" name="Imagine 1558">
          <a:extLst>
            <a:ext uri="{FF2B5EF4-FFF2-40B4-BE49-F238E27FC236}">
              <a16:creationId xmlns:a16="http://schemas.microsoft.com/office/drawing/2014/main" xmlns="" id="{8AB3D39F-D6FC-488D-95C6-A2C64D67E12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560" name="Imagine 1559">
          <a:extLst>
            <a:ext uri="{FF2B5EF4-FFF2-40B4-BE49-F238E27FC236}">
              <a16:creationId xmlns:a16="http://schemas.microsoft.com/office/drawing/2014/main" xmlns="" id="{5EBEF8D8-5187-498D-8E06-29DE6B2A142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561" name="Imagine 1560">
          <a:extLst>
            <a:ext uri="{FF2B5EF4-FFF2-40B4-BE49-F238E27FC236}">
              <a16:creationId xmlns:a16="http://schemas.microsoft.com/office/drawing/2014/main" xmlns="" id="{ED5CE1E2-7B91-427E-8185-93273522B7F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562" name="Imagine 1561">
          <a:extLst>
            <a:ext uri="{FF2B5EF4-FFF2-40B4-BE49-F238E27FC236}">
              <a16:creationId xmlns:a16="http://schemas.microsoft.com/office/drawing/2014/main" xmlns="" id="{AC6C6193-163B-4DF1-A79A-D8ECD26CDEB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563" name="Imagine 1562">
          <a:extLst>
            <a:ext uri="{FF2B5EF4-FFF2-40B4-BE49-F238E27FC236}">
              <a16:creationId xmlns:a16="http://schemas.microsoft.com/office/drawing/2014/main" xmlns="" id="{57A48688-6639-4942-88D1-270544E7CF2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564" name="Imagine 1563">
          <a:extLst>
            <a:ext uri="{FF2B5EF4-FFF2-40B4-BE49-F238E27FC236}">
              <a16:creationId xmlns:a16="http://schemas.microsoft.com/office/drawing/2014/main" xmlns="" id="{7D9249D1-03C3-481F-8B9D-1BDE8C1ACB5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565" name="Imagine 1564">
          <a:extLst>
            <a:ext uri="{FF2B5EF4-FFF2-40B4-BE49-F238E27FC236}">
              <a16:creationId xmlns:a16="http://schemas.microsoft.com/office/drawing/2014/main" xmlns="" id="{5E52E65D-D5E3-44C0-82E8-019697987D2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566" name="Imagine 1565">
          <a:extLst>
            <a:ext uri="{FF2B5EF4-FFF2-40B4-BE49-F238E27FC236}">
              <a16:creationId xmlns:a16="http://schemas.microsoft.com/office/drawing/2014/main" xmlns="" id="{68EF291D-42EC-4EE9-819B-A6A653EA6DF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567" name="Imagine 1566">
          <a:extLst>
            <a:ext uri="{FF2B5EF4-FFF2-40B4-BE49-F238E27FC236}">
              <a16:creationId xmlns:a16="http://schemas.microsoft.com/office/drawing/2014/main" xmlns="" id="{5DAFF65C-D9B1-40B4-B709-B091ECFC1EA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568" name="Imagine 1567">
          <a:extLst>
            <a:ext uri="{FF2B5EF4-FFF2-40B4-BE49-F238E27FC236}">
              <a16:creationId xmlns:a16="http://schemas.microsoft.com/office/drawing/2014/main" xmlns="" id="{CC7F0D30-6875-44D9-B567-F0E462104E0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569" name="Imagine 1568">
          <a:extLst>
            <a:ext uri="{FF2B5EF4-FFF2-40B4-BE49-F238E27FC236}">
              <a16:creationId xmlns:a16="http://schemas.microsoft.com/office/drawing/2014/main" xmlns="" id="{7F463746-CE85-483D-A6BB-3D521BE778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570" name="Imagine 1569">
          <a:extLst>
            <a:ext uri="{FF2B5EF4-FFF2-40B4-BE49-F238E27FC236}">
              <a16:creationId xmlns:a16="http://schemas.microsoft.com/office/drawing/2014/main" xmlns="" id="{F8E34714-41D2-450F-B859-1CA640425E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571" name="Imagine 1570">
          <a:extLst>
            <a:ext uri="{FF2B5EF4-FFF2-40B4-BE49-F238E27FC236}">
              <a16:creationId xmlns:a16="http://schemas.microsoft.com/office/drawing/2014/main" xmlns="" id="{69FF3DC0-35AF-4C46-8292-ABC97FA112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572" name="Imagine 1571">
          <a:extLst>
            <a:ext uri="{FF2B5EF4-FFF2-40B4-BE49-F238E27FC236}">
              <a16:creationId xmlns:a16="http://schemas.microsoft.com/office/drawing/2014/main" xmlns="" id="{0784D502-3466-4494-B9DA-CE81FF2A14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573" name="Imagine 1572">
          <a:extLst>
            <a:ext uri="{FF2B5EF4-FFF2-40B4-BE49-F238E27FC236}">
              <a16:creationId xmlns:a16="http://schemas.microsoft.com/office/drawing/2014/main" xmlns="" id="{932228BB-61D2-4F08-BB0C-50002F80883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574" name="Imagine 1573">
          <a:extLst>
            <a:ext uri="{FF2B5EF4-FFF2-40B4-BE49-F238E27FC236}">
              <a16:creationId xmlns:a16="http://schemas.microsoft.com/office/drawing/2014/main" xmlns="" id="{CBA0B8CC-945F-4E86-B7D5-1C98F830888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575" name="Imagine 1574">
          <a:extLst>
            <a:ext uri="{FF2B5EF4-FFF2-40B4-BE49-F238E27FC236}">
              <a16:creationId xmlns:a16="http://schemas.microsoft.com/office/drawing/2014/main" xmlns="" id="{3DFB4F5E-BCE3-4C00-9448-741E14661F1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576" name="Imagine 1575">
          <a:extLst>
            <a:ext uri="{FF2B5EF4-FFF2-40B4-BE49-F238E27FC236}">
              <a16:creationId xmlns:a16="http://schemas.microsoft.com/office/drawing/2014/main" xmlns="" id="{654A0625-77D1-4415-80B8-F118D9E228B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577" name="Imagine 1576">
          <a:extLst>
            <a:ext uri="{FF2B5EF4-FFF2-40B4-BE49-F238E27FC236}">
              <a16:creationId xmlns:a16="http://schemas.microsoft.com/office/drawing/2014/main" xmlns="" id="{A2ADCC80-F0F2-4DC8-8E6C-45FE5B574A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578" name="Imagine 1577">
          <a:extLst>
            <a:ext uri="{FF2B5EF4-FFF2-40B4-BE49-F238E27FC236}">
              <a16:creationId xmlns:a16="http://schemas.microsoft.com/office/drawing/2014/main" xmlns="" id="{EC240063-9D77-4A53-8425-FB098769A5F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579" name="Imagine 1578">
          <a:extLst>
            <a:ext uri="{FF2B5EF4-FFF2-40B4-BE49-F238E27FC236}">
              <a16:creationId xmlns:a16="http://schemas.microsoft.com/office/drawing/2014/main" xmlns="" id="{6B308BB0-C754-4597-B8F7-B82B64A934A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580" name="Imagine 1579">
          <a:extLst>
            <a:ext uri="{FF2B5EF4-FFF2-40B4-BE49-F238E27FC236}">
              <a16:creationId xmlns:a16="http://schemas.microsoft.com/office/drawing/2014/main" xmlns="" id="{7FEC37D3-4A8A-4F43-A041-00A5B2AF91F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581" name="Imagine 1580">
          <a:extLst>
            <a:ext uri="{FF2B5EF4-FFF2-40B4-BE49-F238E27FC236}">
              <a16:creationId xmlns:a16="http://schemas.microsoft.com/office/drawing/2014/main" xmlns="" id="{8E69B716-8687-4E68-A474-CF0EDF42D70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582" name="Imagine 1581">
          <a:extLst>
            <a:ext uri="{FF2B5EF4-FFF2-40B4-BE49-F238E27FC236}">
              <a16:creationId xmlns:a16="http://schemas.microsoft.com/office/drawing/2014/main" xmlns="" id="{2E657444-EF41-4FB5-AB99-511AB36AF32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583" name="Imagine 1582">
          <a:extLst>
            <a:ext uri="{FF2B5EF4-FFF2-40B4-BE49-F238E27FC236}">
              <a16:creationId xmlns:a16="http://schemas.microsoft.com/office/drawing/2014/main" xmlns="" id="{BD5ADBF7-E87F-45E3-928D-5630FAAE9E4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584" name="Imagine 1583">
          <a:extLst>
            <a:ext uri="{FF2B5EF4-FFF2-40B4-BE49-F238E27FC236}">
              <a16:creationId xmlns:a16="http://schemas.microsoft.com/office/drawing/2014/main" xmlns="" id="{1008599A-0165-41B6-865A-0D7CAE6A964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585" name="Imagine 1584">
          <a:extLst>
            <a:ext uri="{FF2B5EF4-FFF2-40B4-BE49-F238E27FC236}">
              <a16:creationId xmlns:a16="http://schemas.microsoft.com/office/drawing/2014/main" xmlns="" id="{9235D9FB-DC0C-4A9E-9AF5-96AADDC02D4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586" name="Imagine 1585">
          <a:extLst>
            <a:ext uri="{FF2B5EF4-FFF2-40B4-BE49-F238E27FC236}">
              <a16:creationId xmlns:a16="http://schemas.microsoft.com/office/drawing/2014/main" xmlns="" id="{28327D05-ABD1-45A2-9ECD-C73E3BC9B93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587" name="Imagine 1586">
          <a:extLst>
            <a:ext uri="{FF2B5EF4-FFF2-40B4-BE49-F238E27FC236}">
              <a16:creationId xmlns:a16="http://schemas.microsoft.com/office/drawing/2014/main" xmlns="" id="{7F8F3756-5F98-492A-910C-6CEBAD7CAC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588" name="Imagine 1587">
          <a:extLst>
            <a:ext uri="{FF2B5EF4-FFF2-40B4-BE49-F238E27FC236}">
              <a16:creationId xmlns:a16="http://schemas.microsoft.com/office/drawing/2014/main" xmlns="" id="{2768F93F-D230-4CFF-964B-D98B445609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589" name="Imagine 1588">
          <a:extLst>
            <a:ext uri="{FF2B5EF4-FFF2-40B4-BE49-F238E27FC236}">
              <a16:creationId xmlns:a16="http://schemas.microsoft.com/office/drawing/2014/main" xmlns="" id="{7E0A9E88-C66C-4952-B51A-6D5ACCB35B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590" name="Imagine 1589">
          <a:extLst>
            <a:ext uri="{FF2B5EF4-FFF2-40B4-BE49-F238E27FC236}">
              <a16:creationId xmlns:a16="http://schemas.microsoft.com/office/drawing/2014/main" xmlns="" id="{FAEEB98A-0352-4066-AAA4-988BCED734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591" name="Imagine 1590">
          <a:extLst>
            <a:ext uri="{FF2B5EF4-FFF2-40B4-BE49-F238E27FC236}">
              <a16:creationId xmlns:a16="http://schemas.microsoft.com/office/drawing/2014/main" xmlns="" id="{3EE93ADE-D6B7-4E17-96DA-272BF7E915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592" name="Imagine 1591">
          <a:extLst>
            <a:ext uri="{FF2B5EF4-FFF2-40B4-BE49-F238E27FC236}">
              <a16:creationId xmlns:a16="http://schemas.microsoft.com/office/drawing/2014/main" xmlns="" id="{0AB10250-8773-48D3-8D7C-ADD809F3B16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593" name="Imagine 1592">
          <a:extLst>
            <a:ext uri="{FF2B5EF4-FFF2-40B4-BE49-F238E27FC236}">
              <a16:creationId xmlns:a16="http://schemas.microsoft.com/office/drawing/2014/main" xmlns="" id="{275DD5D0-C7DE-4772-B09E-F32CA5017D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594" name="Imagine 1593">
          <a:extLst>
            <a:ext uri="{FF2B5EF4-FFF2-40B4-BE49-F238E27FC236}">
              <a16:creationId xmlns:a16="http://schemas.microsoft.com/office/drawing/2014/main" xmlns="" id="{2B49A8EE-7142-4211-B738-4244D7BDCD0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595" name="Imagine 1594">
          <a:extLst>
            <a:ext uri="{FF2B5EF4-FFF2-40B4-BE49-F238E27FC236}">
              <a16:creationId xmlns:a16="http://schemas.microsoft.com/office/drawing/2014/main" xmlns="" id="{622A6D8A-4845-4FB2-A384-81A3596896F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596" name="Imagine 1595">
          <a:extLst>
            <a:ext uri="{FF2B5EF4-FFF2-40B4-BE49-F238E27FC236}">
              <a16:creationId xmlns:a16="http://schemas.microsoft.com/office/drawing/2014/main" xmlns="" id="{B2A3CA0A-4B2C-46A4-AC55-4910DC89326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597" name="Imagine 1596">
          <a:extLst>
            <a:ext uri="{FF2B5EF4-FFF2-40B4-BE49-F238E27FC236}">
              <a16:creationId xmlns:a16="http://schemas.microsoft.com/office/drawing/2014/main" xmlns="" id="{0444B192-7B65-4F86-AF4A-684908345A7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598" name="Imagine 1597">
          <a:extLst>
            <a:ext uri="{FF2B5EF4-FFF2-40B4-BE49-F238E27FC236}">
              <a16:creationId xmlns:a16="http://schemas.microsoft.com/office/drawing/2014/main" xmlns="" id="{E8447834-F374-4E41-AEB1-5BCDD20112D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599" name="Imagine 1598">
          <a:extLst>
            <a:ext uri="{FF2B5EF4-FFF2-40B4-BE49-F238E27FC236}">
              <a16:creationId xmlns:a16="http://schemas.microsoft.com/office/drawing/2014/main" xmlns="" id="{74CA5229-7624-4F6E-AD2B-5EE8DC7F11E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600" name="Imagine 1599">
          <a:extLst>
            <a:ext uri="{FF2B5EF4-FFF2-40B4-BE49-F238E27FC236}">
              <a16:creationId xmlns:a16="http://schemas.microsoft.com/office/drawing/2014/main" xmlns="" id="{2F1BF2A4-B5DC-4335-AFFE-DC59E276469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601" name="Imagine 1600">
          <a:extLst>
            <a:ext uri="{FF2B5EF4-FFF2-40B4-BE49-F238E27FC236}">
              <a16:creationId xmlns:a16="http://schemas.microsoft.com/office/drawing/2014/main" xmlns="" id="{9384B6D4-23E8-48CC-B0E5-343F272244E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602" name="Imagine 1601">
          <a:extLst>
            <a:ext uri="{FF2B5EF4-FFF2-40B4-BE49-F238E27FC236}">
              <a16:creationId xmlns:a16="http://schemas.microsoft.com/office/drawing/2014/main" xmlns="" id="{E35E2E67-C664-406D-8872-BF63A5BF376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603" name="Imagine 1602">
          <a:extLst>
            <a:ext uri="{FF2B5EF4-FFF2-40B4-BE49-F238E27FC236}">
              <a16:creationId xmlns:a16="http://schemas.microsoft.com/office/drawing/2014/main" xmlns="" id="{4A3BC6C2-B15F-45D9-84A6-BC1878CBDDC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604" name="Imagine 1603">
          <a:extLst>
            <a:ext uri="{FF2B5EF4-FFF2-40B4-BE49-F238E27FC236}">
              <a16:creationId xmlns:a16="http://schemas.microsoft.com/office/drawing/2014/main" xmlns="" id="{D57D838E-98D6-4F0F-B2EC-9F27E195872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605" name="Imagine 1604">
          <a:extLst>
            <a:ext uri="{FF2B5EF4-FFF2-40B4-BE49-F238E27FC236}">
              <a16:creationId xmlns:a16="http://schemas.microsoft.com/office/drawing/2014/main" xmlns="" id="{3FBF7380-0911-4451-9FE2-96582F09BB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608" name="Imagine 1607">
          <a:extLst>
            <a:ext uri="{FF2B5EF4-FFF2-40B4-BE49-F238E27FC236}">
              <a16:creationId xmlns:a16="http://schemas.microsoft.com/office/drawing/2014/main" xmlns="" id="{84DCE27F-E1E8-44D4-8448-4311BE4A70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609" name="Imagine 1608">
          <a:extLst>
            <a:ext uri="{FF2B5EF4-FFF2-40B4-BE49-F238E27FC236}">
              <a16:creationId xmlns:a16="http://schemas.microsoft.com/office/drawing/2014/main" xmlns="" id="{EDF080CA-ED29-4BF5-93B7-FA007BB092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610" name="Imagine 1609">
          <a:extLst>
            <a:ext uri="{FF2B5EF4-FFF2-40B4-BE49-F238E27FC236}">
              <a16:creationId xmlns:a16="http://schemas.microsoft.com/office/drawing/2014/main" xmlns="" id="{F3B3A036-5DCB-43DF-88FB-60D1653F97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611" name="Imagine 1610">
          <a:extLst>
            <a:ext uri="{FF2B5EF4-FFF2-40B4-BE49-F238E27FC236}">
              <a16:creationId xmlns:a16="http://schemas.microsoft.com/office/drawing/2014/main" xmlns="" id="{8C3FF323-5370-4216-9D0A-0DB974CCE58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612" name="Imagine 1611">
          <a:extLst>
            <a:ext uri="{FF2B5EF4-FFF2-40B4-BE49-F238E27FC236}">
              <a16:creationId xmlns:a16="http://schemas.microsoft.com/office/drawing/2014/main" xmlns="" id="{39D89B85-3283-4541-AA1B-0F45AAA564A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613" name="Imagine 1612">
          <a:extLst>
            <a:ext uri="{FF2B5EF4-FFF2-40B4-BE49-F238E27FC236}">
              <a16:creationId xmlns:a16="http://schemas.microsoft.com/office/drawing/2014/main" xmlns="" id="{8E259FEC-BBF6-41B1-819C-49BB55269C1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614" name="Imagine 1613">
          <a:extLst>
            <a:ext uri="{FF2B5EF4-FFF2-40B4-BE49-F238E27FC236}">
              <a16:creationId xmlns:a16="http://schemas.microsoft.com/office/drawing/2014/main" xmlns="" id="{813E45C6-0858-44FA-BFEA-9633D3CC814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615" name="Imagine 1614">
          <a:extLst>
            <a:ext uri="{FF2B5EF4-FFF2-40B4-BE49-F238E27FC236}">
              <a16:creationId xmlns:a16="http://schemas.microsoft.com/office/drawing/2014/main" xmlns="" id="{22131452-C08C-4CFD-BD64-F7317C5451F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616" name="Imagine 1615">
          <a:extLst>
            <a:ext uri="{FF2B5EF4-FFF2-40B4-BE49-F238E27FC236}">
              <a16:creationId xmlns:a16="http://schemas.microsoft.com/office/drawing/2014/main" xmlns="" id="{E08F49A8-CD8B-4A93-A100-EB0AEE3211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617" name="Imagine 1616">
          <a:extLst>
            <a:ext uri="{FF2B5EF4-FFF2-40B4-BE49-F238E27FC236}">
              <a16:creationId xmlns:a16="http://schemas.microsoft.com/office/drawing/2014/main" xmlns="" id="{34681947-F6A3-4D63-B959-FFD7D20E85B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618" name="Imagine 1617">
          <a:extLst>
            <a:ext uri="{FF2B5EF4-FFF2-40B4-BE49-F238E27FC236}">
              <a16:creationId xmlns:a16="http://schemas.microsoft.com/office/drawing/2014/main" xmlns="" id="{7D304A0E-CC87-4F78-9469-FB1E357D234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619" name="Imagine 1618">
          <a:extLst>
            <a:ext uri="{FF2B5EF4-FFF2-40B4-BE49-F238E27FC236}">
              <a16:creationId xmlns:a16="http://schemas.microsoft.com/office/drawing/2014/main" xmlns="" id="{B1C2DCAD-5120-4B71-A37D-3EF665A2512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620" name="Imagine 1619">
          <a:extLst>
            <a:ext uri="{FF2B5EF4-FFF2-40B4-BE49-F238E27FC236}">
              <a16:creationId xmlns:a16="http://schemas.microsoft.com/office/drawing/2014/main" xmlns="" id="{380C1046-4A27-46CF-8BF1-B84638294F4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621" name="Imagine 1620">
          <a:extLst>
            <a:ext uri="{FF2B5EF4-FFF2-40B4-BE49-F238E27FC236}">
              <a16:creationId xmlns:a16="http://schemas.microsoft.com/office/drawing/2014/main" xmlns="" id="{5676A010-6E79-4891-9AE8-6BF84712C36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622" name="Imagine 1621">
          <a:extLst>
            <a:ext uri="{FF2B5EF4-FFF2-40B4-BE49-F238E27FC236}">
              <a16:creationId xmlns:a16="http://schemas.microsoft.com/office/drawing/2014/main" xmlns="" id="{2F3FD983-4D15-4B67-BCCA-491AE191BF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623" name="Imagine 1622">
          <a:extLst>
            <a:ext uri="{FF2B5EF4-FFF2-40B4-BE49-F238E27FC236}">
              <a16:creationId xmlns:a16="http://schemas.microsoft.com/office/drawing/2014/main" xmlns="" id="{13435007-A73D-47A5-A3DA-C69B071440A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624" name="Imagine 1623">
          <a:extLst>
            <a:ext uri="{FF2B5EF4-FFF2-40B4-BE49-F238E27FC236}">
              <a16:creationId xmlns:a16="http://schemas.microsoft.com/office/drawing/2014/main" xmlns="" id="{E9A30542-1D6F-4CB3-BCB3-F7B3B53442E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507" name="Imagine 1506">
          <a:extLst>
            <a:ext uri="{FF2B5EF4-FFF2-40B4-BE49-F238E27FC236}">
              <a16:creationId xmlns:a16="http://schemas.microsoft.com/office/drawing/2014/main" xmlns="" id="{33AB7952-8558-4140-8897-692E3D693F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508" name="Imagine 1507">
          <a:extLst>
            <a:ext uri="{FF2B5EF4-FFF2-40B4-BE49-F238E27FC236}">
              <a16:creationId xmlns:a16="http://schemas.microsoft.com/office/drawing/2014/main" xmlns="" id="{68DA1060-0B69-4AC5-BB35-238214E2EF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509" name="Imagine 1508">
          <a:extLst>
            <a:ext uri="{FF2B5EF4-FFF2-40B4-BE49-F238E27FC236}">
              <a16:creationId xmlns:a16="http://schemas.microsoft.com/office/drawing/2014/main" xmlns="" id="{C45B8F98-F90C-4284-9965-3EA57B4F23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510" name="Imagine 1509">
          <a:extLst>
            <a:ext uri="{FF2B5EF4-FFF2-40B4-BE49-F238E27FC236}">
              <a16:creationId xmlns:a16="http://schemas.microsoft.com/office/drawing/2014/main" xmlns="" id="{303D0F67-99B6-4C70-AA37-DE24928E155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511" name="Imagine 1510">
          <a:extLst>
            <a:ext uri="{FF2B5EF4-FFF2-40B4-BE49-F238E27FC236}">
              <a16:creationId xmlns:a16="http://schemas.microsoft.com/office/drawing/2014/main" xmlns="" id="{2D5907CD-EEB1-43B1-810A-22C22A018D6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512" name="Imagine 1511">
          <a:extLst>
            <a:ext uri="{FF2B5EF4-FFF2-40B4-BE49-F238E27FC236}">
              <a16:creationId xmlns:a16="http://schemas.microsoft.com/office/drawing/2014/main" xmlns="" id="{B0746961-E40C-495C-86DF-F55E4E9168F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513" name="Imagine 1512">
          <a:extLst>
            <a:ext uri="{FF2B5EF4-FFF2-40B4-BE49-F238E27FC236}">
              <a16:creationId xmlns:a16="http://schemas.microsoft.com/office/drawing/2014/main" xmlns="" id="{E7ABCE47-7CA4-4982-A01E-E9409D0A0A5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514" name="Imagine 1513">
          <a:extLst>
            <a:ext uri="{FF2B5EF4-FFF2-40B4-BE49-F238E27FC236}">
              <a16:creationId xmlns:a16="http://schemas.microsoft.com/office/drawing/2014/main" xmlns="" id="{92E26566-5672-400A-8F84-3171DA54B0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515" name="Imagine 1514">
          <a:extLst>
            <a:ext uri="{FF2B5EF4-FFF2-40B4-BE49-F238E27FC236}">
              <a16:creationId xmlns:a16="http://schemas.microsoft.com/office/drawing/2014/main" xmlns="" id="{EB530501-DE77-458B-9392-5A771A015DA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516" name="Imagine 1515">
          <a:extLst>
            <a:ext uri="{FF2B5EF4-FFF2-40B4-BE49-F238E27FC236}">
              <a16:creationId xmlns:a16="http://schemas.microsoft.com/office/drawing/2014/main" xmlns="" id="{65C22BA6-1935-4B53-AAAC-0E8AE1FAB68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517" name="Imagine 1516">
          <a:extLst>
            <a:ext uri="{FF2B5EF4-FFF2-40B4-BE49-F238E27FC236}">
              <a16:creationId xmlns:a16="http://schemas.microsoft.com/office/drawing/2014/main" xmlns="" id="{7842FA11-6B35-4E19-AFAA-BF00F91AF67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518" name="Imagine 1517">
          <a:extLst>
            <a:ext uri="{FF2B5EF4-FFF2-40B4-BE49-F238E27FC236}">
              <a16:creationId xmlns:a16="http://schemas.microsoft.com/office/drawing/2014/main" xmlns="" id="{FC848892-7D90-4B24-B4AD-0DC9BA8F857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519" name="Imagine 1518">
          <a:extLst>
            <a:ext uri="{FF2B5EF4-FFF2-40B4-BE49-F238E27FC236}">
              <a16:creationId xmlns:a16="http://schemas.microsoft.com/office/drawing/2014/main" xmlns="" id="{769C7209-D5C3-44E4-9EAB-7028C08EFDE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520" name="Imagine 1519">
          <a:extLst>
            <a:ext uri="{FF2B5EF4-FFF2-40B4-BE49-F238E27FC236}">
              <a16:creationId xmlns:a16="http://schemas.microsoft.com/office/drawing/2014/main" xmlns="" id="{70D276C2-BC7A-4B47-860F-430D5725C7F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521" name="Imagine 1520">
          <a:extLst>
            <a:ext uri="{FF2B5EF4-FFF2-40B4-BE49-F238E27FC236}">
              <a16:creationId xmlns:a16="http://schemas.microsoft.com/office/drawing/2014/main" xmlns="" id="{9F7E5AE0-6B41-4971-BCBE-FD1228B14E1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522" name="Imagine 1521">
          <a:extLst>
            <a:ext uri="{FF2B5EF4-FFF2-40B4-BE49-F238E27FC236}">
              <a16:creationId xmlns:a16="http://schemas.microsoft.com/office/drawing/2014/main" xmlns="" id="{20BD041F-6587-4673-A88A-7057ABCB10D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523" name="Imagine 1522">
          <a:extLst>
            <a:ext uri="{FF2B5EF4-FFF2-40B4-BE49-F238E27FC236}">
              <a16:creationId xmlns:a16="http://schemas.microsoft.com/office/drawing/2014/main" xmlns="" id="{36067BED-49EE-4512-98EB-3171196603D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524" name="Imagine 1523">
          <a:extLst>
            <a:ext uri="{FF2B5EF4-FFF2-40B4-BE49-F238E27FC236}">
              <a16:creationId xmlns:a16="http://schemas.microsoft.com/office/drawing/2014/main" xmlns="" id="{31CED139-EBAE-4C51-BFDF-8A02F1AFA52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525" name="Imagine 1524">
          <a:extLst>
            <a:ext uri="{FF2B5EF4-FFF2-40B4-BE49-F238E27FC236}">
              <a16:creationId xmlns:a16="http://schemas.microsoft.com/office/drawing/2014/main" xmlns="" id="{DDFAF13C-019A-479F-8CCD-B2B409819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606" name="Imagine 1605">
          <a:extLst>
            <a:ext uri="{FF2B5EF4-FFF2-40B4-BE49-F238E27FC236}">
              <a16:creationId xmlns:a16="http://schemas.microsoft.com/office/drawing/2014/main" xmlns="" id="{C3ADA9A3-235E-40C4-B60C-95C49B81F6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607" name="Imagine 1606">
          <a:extLst>
            <a:ext uri="{FF2B5EF4-FFF2-40B4-BE49-F238E27FC236}">
              <a16:creationId xmlns:a16="http://schemas.microsoft.com/office/drawing/2014/main" xmlns="" id="{BD336118-1721-4EE6-AAAC-4ADCCE2F2B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625" name="Imagine 1624">
          <a:extLst>
            <a:ext uri="{FF2B5EF4-FFF2-40B4-BE49-F238E27FC236}">
              <a16:creationId xmlns:a16="http://schemas.microsoft.com/office/drawing/2014/main" xmlns="" id="{F9F540B6-440C-45C6-8548-20B15C28BB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626" name="Imagine 1625">
          <a:extLst>
            <a:ext uri="{FF2B5EF4-FFF2-40B4-BE49-F238E27FC236}">
              <a16:creationId xmlns:a16="http://schemas.microsoft.com/office/drawing/2014/main" xmlns="" id="{3F1900AE-98B5-48F4-A88F-FD6F9976CF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627" name="Imagine 1626">
          <a:extLst>
            <a:ext uri="{FF2B5EF4-FFF2-40B4-BE49-F238E27FC236}">
              <a16:creationId xmlns:a16="http://schemas.microsoft.com/office/drawing/2014/main" xmlns="" id="{B5707204-895D-46C0-98DD-D94E1C81B92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628" name="Imagine 1627">
          <a:extLst>
            <a:ext uri="{FF2B5EF4-FFF2-40B4-BE49-F238E27FC236}">
              <a16:creationId xmlns:a16="http://schemas.microsoft.com/office/drawing/2014/main" xmlns="" id="{85391765-BAB3-4777-A461-043D3EB7C6A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629" name="Imagine 1628">
          <a:extLst>
            <a:ext uri="{FF2B5EF4-FFF2-40B4-BE49-F238E27FC236}">
              <a16:creationId xmlns:a16="http://schemas.microsoft.com/office/drawing/2014/main" xmlns="" id="{863E95BA-B776-42BC-B8A5-F9AEB607452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630" name="Imagine 1629">
          <a:extLst>
            <a:ext uri="{FF2B5EF4-FFF2-40B4-BE49-F238E27FC236}">
              <a16:creationId xmlns:a16="http://schemas.microsoft.com/office/drawing/2014/main" xmlns="" id="{89397E30-5194-4213-95FD-6AE8A097C0A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631" name="Imagine 1630">
          <a:extLst>
            <a:ext uri="{FF2B5EF4-FFF2-40B4-BE49-F238E27FC236}">
              <a16:creationId xmlns:a16="http://schemas.microsoft.com/office/drawing/2014/main" xmlns="" id="{BC4561C7-3383-4BD1-80E3-96C2E399109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632" name="Imagine 1631">
          <a:extLst>
            <a:ext uri="{FF2B5EF4-FFF2-40B4-BE49-F238E27FC236}">
              <a16:creationId xmlns:a16="http://schemas.microsoft.com/office/drawing/2014/main" xmlns="" id="{9A4525CD-A068-4D79-9A3C-0A47AB8D311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633" name="Imagine 1632">
          <a:extLst>
            <a:ext uri="{FF2B5EF4-FFF2-40B4-BE49-F238E27FC236}">
              <a16:creationId xmlns:a16="http://schemas.microsoft.com/office/drawing/2014/main" xmlns="" id="{D12A898A-6A29-4A1C-9C09-267274477F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634" name="Imagine 1633">
          <a:extLst>
            <a:ext uri="{FF2B5EF4-FFF2-40B4-BE49-F238E27FC236}">
              <a16:creationId xmlns:a16="http://schemas.microsoft.com/office/drawing/2014/main" xmlns="" id="{EF4240B7-75F8-414E-9B1F-EC7FD9CD0F8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635" name="Imagine 1634">
          <a:extLst>
            <a:ext uri="{FF2B5EF4-FFF2-40B4-BE49-F238E27FC236}">
              <a16:creationId xmlns:a16="http://schemas.microsoft.com/office/drawing/2014/main" xmlns="" id="{499B647F-F8AC-4BB1-949A-FDB0C87192F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636" name="Imagine 1635">
          <a:extLst>
            <a:ext uri="{FF2B5EF4-FFF2-40B4-BE49-F238E27FC236}">
              <a16:creationId xmlns:a16="http://schemas.microsoft.com/office/drawing/2014/main" xmlns="" id="{B2F3CBD3-60F8-4AAF-9C7A-F0AC16E4B4C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637" name="Imagine 1636">
          <a:extLst>
            <a:ext uri="{FF2B5EF4-FFF2-40B4-BE49-F238E27FC236}">
              <a16:creationId xmlns:a16="http://schemas.microsoft.com/office/drawing/2014/main" xmlns="" id="{25D47D26-E626-468C-938F-46868510308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638" name="Imagine 1637">
          <a:extLst>
            <a:ext uri="{FF2B5EF4-FFF2-40B4-BE49-F238E27FC236}">
              <a16:creationId xmlns:a16="http://schemas.microsoft.com/office/drawing/2014/main" xmlns="" id="{DFCDF37A-B8DA-45C3-BEB3-577F17A5E5F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639" name="Imagine 1638">
          <a:extLst>
            <a:ext uri="{FF2B5EF4-FFF2-40B4-BE49-F238E27FC236}">
              <a16:creationId xmlns:a16="http://schemas.microsoft.com/office/drawing/2014/main" xmlns="" id="{37701CF5-A2EF-4933-B181-0A5A4F76FE8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640" name="Imagine 1639">
          <a:extLst>
            <a:ext uri="{FF2B5EF4-FFF2-40B4-BE49-F238E27FC236}">
              <a16:creationId xmlns:a16="http://schemas.microsoft.com/office/drawing/2014/main" xmlns="" id="{A799C89D-8454-4981-BEF0-6A69FFE2BA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641" name="Imagine 1640">
          <a:extLst>
            <a:ext uri="{FF2B5EF4-FFF2-40B4-BE49-F238E27FC236}">
              <a16:creationId xmlns:a16="http://schemas.microsoft.com/office/drawing/2014/main" xmlns="" id="{CCF5BC43-1917-4176-BECD-DEE290EF50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642" name="Imagine 1641">
          <a:extLst>
            <a:ext uri="{FF2B5EF4-FFF2-40B4-BE49-F238E27FC236}">
              <a16:creationId xmlns:a16="http://schemas.microsoft.com/office/drawing/2014/main" xmlns="" id="{6DFE951C-2F2F-4EBB-BD5C-90AA7B9930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643" name="Imagine 1642">
          <a:extLst>
            <a:ext uri="{FF2B5EF4-FFF2-40B4-BE49-F238E27FC236}">
              <a16:creationId xmlns:a16="http://schemas.microsoft.com/office/drawing/2014/main" xmlns="" id="{D1003D75-13D3-4402-9450-570809478D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644" name="Imagine 1643">
          <a:extLst>
            <a:ext uri="{FF2B5EF4-FFF2-40B4-BE49-F238E27FC236}">
              <a16:creationId xmlns:a16="http://schemas.microsoft.com/office/drawing/2014/main" xmlns="" id="{D5DDF40F-C581-4091-9C13-804E783F70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645" name="Imagine 1644">
          <a:extLst>
            <a:ext uri="{FF2B5EF4-FFF2-40B4-BE49-F238E27FC236}">
              <a16:creationId xmlns:a16="http://schemas.microsoft.com/office/drawing/2014/main" xmlns="" id="{D6F495AD-6DB3-4E1E-A292-8FDD437097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646" name="Imagine 1645">
          <a:extLst>
            <a:ext uri="{FF2B5EF4-FFF2-40B4-BE49-F238E27FC236}">
              <a16:creationId xmlns:a16="http://schemas.microsoft.com/office/drawing/2014/main" xmlns="" id="{820CB383-99F1-4260-99A0-2B173BBCA6E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647" name="Imagine 1646">
          <a:extLst>
            <a:ext uri="{FF2B5EF4-FFF2-40B4-BE49-F238E27FC236}">
              <a16:creationId xmlns:a16="http://schemas.microsoft.com/office/drawing/2014/main" xmlns="" id="{741C27EC-7250-4EE2-867E-B254C2CFB67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648" name="Imagine 1647">
          <a:extLst>
            <a:ext uri="{FF2B5EF4-FFF2-40B4-BE49-F238E27FC236}">
              <a16:creationId xmlns:a16="http://schemas.microsoft.com/office/drawing/2014/main" xmlns="" id="{B955D08B-8965-4733-851F-460576DF364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649" name="Imagine 1648">
          <a:extLst>
            <a:ext uri="{FF2B5EF4-FFF2-40B4-BE49-F238E27FC236}">
              <a16:creationId xmlns:a16="http://schemas.microsoft.com/office/drawing/2014/main" xmlns="" id="{F65F3774-28A3-4269-94E1-CE3637918E7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650" name="Imagine 1649">
          <a:extLst>
            <a:ext uri="{FF2B5EF4-FFF2-40B4-BE49-F238E27FC236}">
              <a16:creationId xmlns:a16="http://schemas.microsoft.com/office/drawing/2014/main" xmlns="" id="{8B18E3AD-7519-4668-93A2-8203348058F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651" name="Imagine 1650">
          <a:extLst>
            <a:ext uri="{FF2B5EF4-FFF2-40B4-BE49-F238E27FC236}">
              <a16:creationId xmlns:a16="http://schemas.microsoft.com/office/drawing/2014/main" xmlns="" id="{E28FE7F2-646D-4ABD-8733-F1A7FAC2CE1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652" name="Imagine 1651">
          <a:extLst>
            <a:ext uri="{FF2B5EF4-FFF2-40B4-BE49-F238E27FC236}">
              <a16:creationId xmlns:a16="http://schemas.microsoft.com/office/drawing/2014/main" xmlns="" id="{316663FF-9F36-47AB-ADE6-30DF5426D6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653" name="Imagine 1652">
          <a:extLst>
            <a:ext uri="{FF2B5EF4-FFF2-40B4-BE49-F238E27FC236}">
              <a16:creationId xmlns:a16="http://schemas.microsoft.com/office/drawing/2014/main" xmlns="" id="{94346B68-5041-4824-9E6D-A7821D6521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654" name="Imagine 1653">
          <a:extLst>
            <a:ext uri="{FF2B5EF4-FFF2-40B4-BE49-F238E27FC236}">
              <a16:creationId xmlns:a16="http://schemas.microsoft.com/office/drawing/2014/main" xmlns="" id="{84AE4E92-403C-47AE-9298-585AB67D149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655" name="Imagine 1654">
          <a:extLst>
            <a:ext uri="{FF2B5EF4-FFF2-40B4-BE49-F238E27FC236}">
              <a16:creationId xmlns:a16="http://schemas.microsoft.com/office/drawing/2014/main" xmlns="" id="{5C4E68FF-7E04-43D8-8B9D-81E676C661D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656" name="Imagine 1655">
          <a:extLst>
            <a:ext uri="{FF2B5EF4-FFF2-40B4-BE49-F238E27FC236}">
              <a16:creationId xmlns:a16="http://schemas.microsoft.com/office/drawing/2014/main" xmlns="" id="{31286BB7-2FEA-4D6B-A874-BF24B4E8296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657" name="Imagine 1656">
          <a:extLst>
            <a:ext uri="{FF2B5EF4-FFF2-40B4-BE49-F238E27FC236}">
              <a16:creationId xmlns:a16="http://schemas.microsoft.com/office/drawing/2014/main" xmlns="" id="{F5C53B38-443F-4F5B-9D9F-0B579E7D3AC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658" name="Imagine 1657">
          <a:extLst>
            <a:ext uri="{FF2B5EF4-FFF2-40B4-BE49-F238E27FC236}">
              <a16:creationId xmlns:a16="http://schemas.microsoft.com/office/drawing/2014/main" xmlns="" id="{EC970062-C833-4035-92AA-66CA3476A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659" name="Imagine 1658">
          <a:extLst>
            <a:ext uri="{FF2B5EF4-FFF2-40B4-BE49-F238E27FC236}">
              <a16:creationId xmlns:a16="http://schemas.microsoft.com/office/drawing/2014/main" xmlns="" id="{A3DB1594-8E04-4231-BC54-7AE3B20D59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660" name="Imagine 1659">
          <a:extLst>
            <a:ext uri="{FF2B5EF4-FFF2-40B4-BE49-F238E27FC236}">
              <a16:creationId xmlns:a16="http://schemas.microsoft.com/office/drawing/2014/main" xmlns="" id="{CB80A3FA-04ED-4E2B-B6FA-D5478212E5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661" name="Imagine 1660">
          <a:extLst>
            <a:ext uri="{FF2B5EF4-FFF2-40B4-BE49-F238E27FC236}">
              <a16:creationId xmlns:a16="http://schemas.microsoft.com/office/drawing/2014/main" xmlns="" id="{8FF41455-9771-4FA4-81B6-5080E33C222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662" name="Imagine 1661">
          <a:extLst>
            <a:ext uri="{FF2B5EF4-FFF2-40B4-BE49-F238E27FC236}">
              <a16:creationId xmlns:a16="http://schemas.microsoft.com/office/drawing/2014/main" xmlns="" id="{24EA99A4-D3A3-4EF2-9234-1C5FFE642A3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663" name="Imagine 1662">
          <a:extLst>
            <a:ext uri="{FF2B5EF4-FFF2-40B4-BE49-F238E27FC236}">
              <a16:creationId xmlns:a16="http://schemas.microsoft.com/office/drawing/2014/main" xmlns="" id="{56B28D5A-4DA5-47BF-BA51-60CE36B50A8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664" name="Imagine 1663">
          <a:extLst>
            <a:ext uri="{FF2B5EF4-FFF2-40B4-BE49-F238E27FC236}">
              <a16:creationId xmlns:a16="http://schemas.microsoft.com/office/drawing/2014/main" xmlns="" id="{30E31BAF-E03C-4807-8BA8-116DA16560A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665" name="Imagine 1664">
          <a:extLst>
            <a:ext uri="{FF2B5EF4-FFF2-40B4-BE49-F238E27FC236}">
              <a16:creationId xmlns:a16="http://schemas.microsoft.com/office/drawing/2014/main" xmlns="" id="{E1E70B56-0E47-458A-8F64-6E8EA695702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666" name="Imagine 1665">
          <a:extLst>
            <a:ext uri="{FF2B5EF4-FFF2-40B4-BE49-F238E27FC236}">
              <a16:creationId xmlns:a16="http://schemas.microsoft.com/office/drawing/2014/main" xmlns="" id="{DFAD32D0-7C59-475A-9A2E-AABEEF0022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667" name="Imagine 1666">
          <a:extLst>
            <a:ext uri="{FF2B5EF4-FFF2-40B4-BE49-F238E27FC236}">
              <a16:creationId xmlns:a16="http://schemas.microsoft.com/office/drawing/2014/main" xmlns="" id="{16954D92-794D-4157-A81D-7A2518389EF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668" name="Imagine 1667">
          <a:extLst>
            <a:ext uri="{FF2B5EF4-FFF2-40B4-BE49-F238E27FC236}">
              <a16:creationId xmlns:a16="http://schemas.microsoft.com/office/drawing/2014/main" xmlns="" id="{21AC1EDA-6585-4ED4-B722-F55A7A0C8A8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669" name="Imagine 1668">
          <a:extLst>
            <a:ext uri="{FF2B5EF4-FFF2-40B4-BE49-F238E27FC236}">
              <a16:creationId xmlns:a16="http://schemas.microsoft.com/office/drawing/2014/main" xmlns="" id="{5A26D27A-5EDD-409D-87A9-A33C3D25249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670" name="Imagine 1669">
          <a:extLst>
            <a:ext uri="{FF2B5EF4-FFF2-40B4-BE49-F238E27FC236}">
              <a16:creationId xmlns:a16="http://schemas.microsoft.com/office/drawing/2014/main" xmlns="" id="{D1ECAFCD-0452-4707-B3D1-7A939206867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671" name="Imagine 1670">
          <a:extLst>
            <a:ext uri="{FF2B5EF4-FFF2-40B4-BE49-F238E27FC236}">
              <a16:creationId xmlns:a16="http://schemas.microsoft.com/office/drawing/2014/main" xmlns="" id="{71911FF7-83B8-4982-91C5-08065B4164C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672" name="Imagine 1671">
          <a:extLst>
            <a:ext uri="{FF2B5EF4-FFF2-40B4-BE49-F238E27FC236}">
              <a16:creationId xmlns:a16="http://schemas.microsoft.com/office/drawing/2014/main" xmlns="" id="{58E279F4-AB33-4F75-B158-54317E27633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673" name="Imagine 1672">
          <a:extLst>
            <a:ext uri="{FF2B5EF4-FFF2-40B4-BE49-F238E27FC236}">
              <a16:creationId xmlns:a16="http://schemas.microsoft.com/office/drawing/2014/main" xmlns="" id="{1A31D8F7-82A6-46C2-8020-A59AEA179AC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674" name="Imagine 1673">
          <a:extLst>
            <a:ext uri="{FF2B5EF4-FFF2-40B4-BE49-F238E27FC236}">
              <a16:creationId xmlns:a16="http://schemas.microsoft.com/office/drawing/2014/main" xmlns="" id="{46FBD358-7E28-44E7-A1A8-EC717EE9734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675" name="Imagine 1674">
          <a:extLst>
            <a:ext uri="{FF2B5EF4-FFF2-40B4-BE49-F238E27FC236}">
              <a16:creationId xmlns:a16="http://schemas.microsoft.com/office/drawing/2014/main" xmlns="" id="{E2FAB523-A2AE-4759-A9EA-8CA716EE97C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676" name="Imagine 1675">
          <a:extLst>
            <a:ext uri="{FF2B5EF4-FFF2-40B4-BE49-F238E27FC236}">
              <a16:creationId xmlns:a16="http://schemas.microsoft.com/office/drawing/2014/main" xmlns="" id="{E5E62466-ADC5-4B6D-A887-E02F433D7C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677" name="Imagine 1676">
          <a:extLst>
            <a:ext uri="{FF2B5EF4-FFF2-40B4-BE49-F238E27FC236}">
              <a16:creationId xmlns:a16="http://schemas.microsoft.com/office/drawing/2014/main" xmlns="" id="{A3627BEE-F22D-4CA5-9E1E-C27D69190E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678" name="Imagine 1677">
          <a:extLst>
            <a:ext uri="{FF2B5EF4-FFF2-40B4-BE49-F238E27FC236}">
              <a16:creationId xmlns:a16="http://schemas.microsoft.com/office/drawing/2014/main" xmlns="" id="{71D2C159-3452-49DD-B15D-06C40FB938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679" name="Imagine 1678">
          <a:extLst>
            <a:ext uri="{FF2B5EF4-FFF2-40B4-BE49-F238E27FC236}">
              <a16:creationId xmlns:a16="http://schemas.microsoft.com/office/drawing/2014/main" xmlns="" id="{B7DEDD91-A0C6-4993-86AA-20239E1C6D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680" name="Imagine 1679">
          <a:extLst>
            <a:ext uri="{FF2B5EF4-FFF2-40B4-BE49-F238E27FC236}">
              <a16:creationId xmlns:a16="http://schemas.microsoft.com/office/drawing/2014/main" xmlns="" id="{0E2C4BA6-B574-4132-9E32-510F36A7BF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681" name="Imagine 1680">
          <a:extLst>
            <a:ext uri="{FF2B5EF4-FFF2-40B4-BE49-F238E27FC236}">
              <a16:creationId xmlns:a16="http://schemas.microsoft.com/office/drawing/2014/main" xmlns="" id="{30D9AD6B-5BA1-487D-A28D-4E6A996924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682" name="Imagine 1681">
          <a:extLst>
            <a:ext uri="{FF2B5EF4-FFF2-40B4-BE49-F238E27FC236}">
              <a16:creationId xmlns:a16="http://schemas.microsoft.com/office/drawing/2014/main" xmlns="" id="{880EB3E3-AE6E-4A6C-A942-6F796616D37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683" name="Imagine 1682">
          <a:extLst>
            <a:ext uri="{FF2B5EF4-FFF2-40B4-BE49-F238E27FC236}">
              <a16:creationId xmlns:a16="http://schemas.microsoft.com/office/drawing/2014/main" xmlns="" id="{9B7E5B91-2FFD-4FEC-A2F3-06557A7946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684" name="Imagine 1683">
          <a:extLst>
            <a:ext uri="{FF2B5EF4-FFF2-40B4-BE49-F238E27FC236}">
              <a16:creationId xmlns:a16="http://schemas.microsoft.com/office/drawing/2014/main" xmlns="" id="{826C468E-4CAF-4E60-872A-F8BA10F908E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685" name="Imagine 1684">
          <a:extLst>
            <a:ext uri="{FF2B5EF4-FFF2-40B4-BE49-F238E27FC236}">
              <a16:creationId xmlns:a16="http://schemas.microsoft.com/office/drawing/2014/main" xmlns="" id="{FF0FD5A5-AA8A-47B2-B396-913E5CBC649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686" name="Imagine 1685">
          <a:extLst>
            <a:ext uri="{FF2B5EF4-FFF2-40B4-BE49-F238E27FC236}">
              <a16:creationId xmlns:a16="http://schemas.microsoft.com/office/drawing/2014/main" xmlns="" id="{A8462A56-4A79-40D1-8C67-B37438C5F06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687" name="Imagine 1686">
          <a:extLst>
            <a:ext uri="{FF2B5EF4-FFF2-40B4-BE49-F238E27FC236}">
              <a16:creationId xmlns:a16="http://schemas.microsoft.com/office/drawing/2014/main" xmlns="" id="{D00F5358-2B6A-4235-8FF2-662E747F805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688" name="Imagine 1687">
          <a:extLst>
            <a:ext uri="{FF2B5EF4-FFF2-40B4-BE49-F238E27FC236}">
              <a16:creationId xmlns:a16="http://schemas.microsoft.com/office/drawing/2014/main" xmlns="" id="{87E0AF17-027B-49EB-A999-4F85CACCD3A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689" name="Imagine 1688">
          <a:extLst>
            <a:ext uri="{FF2B5EF4-FFF2-40B4-BE49-F238E27FC236}">
              <a16:creationId xmlns:a16="http://schemas.microsoft.com/office/drawing/2014/main" xmlns="" id="{A77954A9-40E3-45C1-B15B-5F3033065FB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690" name="Imagine 1689">
          <a:extLst>
            <a:ext uri="{FF2B5EF4-FFF2-40B4-BE49-F238E27FC236}">
              <a16:creationId xmlns:a16="http://schemas.microsoft.com/office/drawing/2014/main" xmlns="" id="{E39ECEBF-5F21-4E75-B9A1-04AE722DEF1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691" name="Imagine 1690">
          <a:extLst>
            <a:ext uri="{FF2B5EF4-FFF2-40B4-BE49-F238E27FC236}">
              <a16:creationId xmlns:a16="http://schemas.microsoft.com/office/drawing/2014/main" xmlns="" id="{1BA7EA8B-66C1-467E-B8CA-5FB693B5665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692" name="Imagine 1691">
          <a:extLst>
            <a:ext uri="{FF2B5EF4-FFF2-40B4-BE49-F238E27FC236}">
              <a16:creationId xmlns:a16="http://schemas.microsoft.com/office/drawing/2014/main" xmlns="" id="{D0579202-E250-41B8-9D5E-98BEEFE50A2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693" name="Imagine 1692">
          <a:extLst>
            <a:ext uri="{FF2B5EF4-FFF2-40B4-BE49-F238E27FC236}">
              <a16:creationId xmlns:a16="http://schemas.microsoft.com/office/drawing/2014/main" xmlns="" id="{278805F5-A1A5-4B8A-AEB9-D2AA0BEBA11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694" name="Imagine 1693">
          <a:extLst>
            <a:ext uri="{FF2B5EF4-FFF2-40B4-BE49-F238E27FC236}">
              <a16:creationId xmlns:a16="http://schemas.microsoft.com/office/drawing/2014/main" xmlns="" id="{31D02A01-333D-42B9-B95A-511771FB82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695" name="Imagine 1694">
          <a:extLst>
            <a:ext uri="{FF2B5EF4-FFF2-40B4-BE49-F238E27FC236}">
              <a16:creationId xmlns:a16="http://schemas.microsoft.com/office/drawing/2014/main" xmlns="" id="{C50783B9-D0C7-4623-8F72-FA4AE14DA8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696" name="Imagine 1695">
          <a:extLst>
            <a:ext uri="{FF2B5EF4-FFF2-40B4-BE49-F238E27FC236}">
              <a16:creationId xmlns:a16="http://schemas.microsoft.com/office/drawing/2014/main" xmlns="" id="{57F7B7E3-3C33-44F7-BD9D-765A6BA3A7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697" name="Imagine 1696">
          <a:extLst>
            <a:ext uri="{FF2B5EF4-FFF2-40B4-BE49-F238E27FC236}">
              <a16:creationId xmlns:a16="http://schemas.microsoft.com/office/drawing/2014/main" xmlns="" id="{0AEAEAE9-A4BF-4D1C-8F53-EA6ECECA9C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698" name="Imagine 1697">
          <a:extLst>
            <a:ext uri="{FF2B5EF4-FFF2-40B4-BE49-F238E27FC236}">
              <a16:creationId xmlns:a16="http://schemas.microsoft.com/office/drawing/2014/main" xmlns="" id="{646EF017-9DC6-4BE4-BB93-337DD0E304C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699" name="Imagine 1698">
          <a:extLst>
            <a:ext uri="{FF2B5EF4-FFF2-40B4-BE49-F238E27FC236}">
              <a16:creationId xmlns:a16="http://schemas.microsoft.com/office/drawing/2014/main" xmlns="" id="{17869EE7-DF73-491F-9F26-B8133267E80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700" name="Imagine 1699">
          <a:extLst>
            <a:ext uri="{FF2B5EF4-FFF2-40B4-BE49-F238E27FC236}">
              <a16:creationId xmlns:a16="http://schemas.microsoft.com/office/drawing/2014/main" xmlns="" id="{D86B571F-5EE7-4BE0-A971-B1AABADE2EB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701" name="Imagine 1700">
          <a:extLst>
            <a:ext uri="{FF2B5EF4-FFF2-40B4-BE49-F238E27FC236}">
              <a16:creationId xmlns:a16="http://schemas.microsoft.com/office/drawing/2014/main" xmlns="" id="{495B2A67-B94C-44BE-ABBA-EEE34080885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702" name="Imagine 1701">
          <a:extLst>
            <a:ext uri="{FF2B5EF4-FFF2-40B4-BE49-F238E27FC236}">
              <a16:creationId xmlns:a16="http://schemas.microsoft.com/office/drawing/2014/main" xmlns="" id="{08304BEB-26BC-479B-973A-79A09C3CE00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703" name="Imagine 1702">
          <a:extLst>
            <a:ext uri="{FF2B5EF4-FFF2-40B4-BE49-F238E27FC236}">
              <a16:creationId xmlns:a16="http://schemas.microsoft.com/office/drawing/2014/main" xmlns="" id="{FBF93B83-08A5-4735-A9EC-2F264052CDF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704" name="Imagine 1703">
          <a:extLst>
            <a:ext uri="{FF2B5EF4-FFF2-40B4-BE49-F238E27FC236}">
              <a16:creationId xmlns:a16="http://schemas.microsoft.com/office/drawing/2014/main" xmlns="" id="{335967F6-6279-4114-85A9-91AF537E8FC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705" name="Imagine 1704">
          <a:extLst>
            <a:ext uri="{FF2B5EF4-FFF2-40B4-BE49-F238E27FC236}">
              <a16:creationId xmlns:a16="http://schemas.microsoft.com/office/drawing/2014/main" xmlns="" id="{ACCC641A-F57E-4C29-A480-5326685E004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706" name="Imagine 1705">
          <a:extLst>
            <a:ext uri="{FF2B5EF4-FFF2-40B4-BE49-F238E27FC236}">
              <a16:creationId xmlns:a16="http://schemas.microsoft.com/office/drawing/2014/main" xmlns="" id="{17202A06-6933-4F80-8355-7AC239D467A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707" name="Imagine 1706">
          <a:extLst>
            <a:ext uri="{FF2B5EF4-FFF2-40B4-BE49-F238E27FC236}">
              <a16:creationId xmlns:a16="http://schemas.microsoft.com/office/drawing/2014/main" xmlns="" id="{8F0AE47D-EF24-4241-A210-0A02DCCF036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708" name="Imagine 1707">
          <a:extLst>
            <a:ext uri="{FF2B5EF4-FFF2-40B4-BE49-F238E27FC236}">
              <a16:creationId xmlns:a16="http://schemas.microsoft.com/office/drawing/2014/main" xmlns="" id="{85E16AA5-2824-4609-8F48-B03CF603F81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709" name="Imagine 1708">
          <a:extLst>
            <a:ext uri="{FF2B5EF4-FFF2-40B4-BE49-F238E27FC236}">
              <a16:creationId xmlns:a16="http://schemas.microsoft.com/office/drawing/2014/main" xmlns="" id="{3AB949DD-1D2F-4DDB-BB30-C234A1D2252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710" name="Imagine 1709">
          <a:extLst>
            <a:ext uri="{FF2B5EF4-FFF2-40B4-BE49-F238E27FC236}">
              <a16:creationId xmlns:a16="http://schemas.microsoft.com/office/drawing/2014/main" xmlns="" id="{8CFAE1C9-74D1-404D-A9E9-029C58B9FAC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711" name="Imagine 1710">
          <a:extLst>
            <a:ext uri="{FF2B5EF4-FFF2-40B4-BE49-F238E27FC236}">
              <a16:creationId xmlns:a16="http://schemas.microsoft.com/office/drawing/2014/main" xmlns="" id="{E35802D3-A8AD-42BE-931A-8C42776844B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712" name="Imagine 1711">
          <a:extLst>
            <a:ext uri="{FF2B5EF4-FFF2-40B4-BE49-F238E27FC236}">
              <a16:creationId xmlns:a16="http://schemas.microsoft.com/office/drawing/2014/main" xmlns="" id="{68FBD183-5389-476F-B329-1DBE06FB82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713" name="Imagine 1712">
          <a:extLst>
            <a:ext uri="{FF2B5EF4-FFF2-40B4-BE49-F238E27FC236}">
              <a16:creationId xmlns:a16="http://schemas.microsoft.com/office/drawing/2014/main" xmlns="" id="{8C7F2534-6BE4-4B11-BD2C-A99B236CA9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714" name="Imagine 1713">
          <a:extLst>
            <a:ext uri="{FF2B5EF4-FFF2-40B4-BE49-F238E27FC236}">
              <a16:creationId xmlns:a16="http://schemas.microsoft.com/office/drawing/2014/main" xmlns="" id="{87F9991B-75C3-4D91-B6E3-3D6A3EC4A90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715" name="Imagine 1714">
          <a:extLst>
            <a:ext uri="{FF2B5EF4-FFF2-40B4-BE49-F238E27FC236}">
              <a16:creationId xmlns:a16="http://schemas.microsoft.com/office/drawing/2014/main" xmlns="" id="{FFB19983-67B0-48ED-B5F2-519504851D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716" name="Imagine 1715">
          <a:extLst>
            <a:ext uri="{FF2B5EF4-FFF2-40B4-BE49-F238E27FC236}">
              <a16:creationId xmlns:a16="http://schemas.microsoft.com/office/drawing/2014/main" xmlns="" id="{C0F49D6E-54BA-4A22-8926-7AD3D65918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717" name="Imagine 1716">
          <a:extLst>
            <a:ext uri="{FF2B5EF4-FFF2-40B4-BE49-F238E27FC236}">
              <a16:creationId xmlns:a16="http://schemas.microsoft.com/office/drawing/2014/main" xmlns="" id="{5B632668-C121-48F5-BD51-69F21A3E70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718" name="Imagine 1717">
          <a:extLst>
            <a:ext uri="{FF2B5EF4-FFF2-40B4-BE49-F238E27FC236}">
              <a16:creationId xmlns:a16="http://schemas.microsoft.com/office/drawing/2014/main" xmlns="" id="{9D69422E-0D5B-4900-B62A-25B6DBBE30F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719" name="Imagine 1718">
          <a:extLst>
            <a:ext uri="{FF2B5EF4-FFF2-40B4-BE49-F238E27FC236}">
              <a16:creationId xmlns:a16="http://schemas.microsoft.com/office/drawing/2014/main" xmlns="" id="{15F8C611-7B58-44D8-BD7B-A4893EBC879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720" name="Imagine 1719">
          <a:extLst>
            <a:ext uri="{FF2B5EF4-FFF2-40B4-BE49-F238E27FC236}">
              <a16:creationId xmlns:a16="http://schemas.microsoft.com/office/drawing/2014/main" xmlns="" id="{920AE672-1CBE-4EB5-8D54-E9B59F20B64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721" name="Imagine 1720">
          <a:extLst>
            <a:ext uri="{FF2B5EF4-FFF2-40B4-BE49-F238E27FC236}">
              <a16:creationId xmlns:a16="http://schemas.microsoft.com/office/drawing/2014/main" xmlns="" id="{E155A798-E3E8-45AC-9B05-E686FC48DDC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722" name="Imagine 1721">
          <a:extLst>
            <a:ext uri="{FF2B5EF4-FFF2-40B4-BE49-F238E27FC236}">
              <a16:creationId xmlns:a16="http://schemas.microsoft.com/office/drawing/2014/main" xmlns="" id="{051188DB-1378-4C8B-A4EC-0DFBA7E7C48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723" name="Imagine 1722">
          <a:extLst>
            <a:ext uri="{FF2B5EF4-FFF2-40B4-BE49-F238E27FC236}">
              <a16:creationId xmlns:a16="http://schemas.microsoft.com/office/drawing/2014/main" xmlns="" id="{A99DCDAA-C452-426C-B10B-2142B9A00F3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724" name="Imagine 1723">
          <a:extLst>
            <a:ext uri="{FF2B5EF4-FFF2-40B4-BE49-F238E27FC236}">
              <a16:creationId xmlns:a16="http://schemas.microsoft.com/office/drawing/2014/main" xmlns="" id="{D0367C54-A61C-48F5-8585-09BDA8C6796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725" name="Imagine 1724">
          <a:extLst>
            <a:ext uri="{FF2B5EF4-FFF2-40B4-BE49-F238E27FC236}">
              <a16:creationId xmlns:a16="http://schemas.microsoft.com/office/drawing/2014/main" xmlns="" id="{FF750642-AA90-4242-A919-66911FB017E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726" name="Imagine 1725">
          <a:extLst>
            <a:ext uri="{FF2B5EF4-FFF2-40B4-BE49-F238E27FC236}">
              <a16:creationId xmlns:a16="http://schemas.microsoft.com/office/drawing/2014/main" xmlns="" id="{C253FF22-6890-40EF-8A7C-74B59CA13E2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727" name="Imagine 1726">
          <a:extLst>
            <a:ext uri="{FF2B5EF4-FFF2-40B4-BE49-F238E27FC236}">
              <a16:creationId xmlns:a16="http://schemas.microsoft.com/office/drawing/2014/main" xmlns="" id="{076F5C9E-FDC4-46DF-B2EC-3C376AB4467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728" name="Imagine 1727">
          <a:extLst>
            <a:ext uri="{FF2B5EF4-FFF2-40B4-BE49-F238E27FC236}">
              <a16:creationId xmlns:a16="http://schemas.microsoft.com/office/drawing/2014/main" xmlns="" id="{45159415-CA77-41FF-B7D6-74788F08F78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729" name="Imagine 1728">
          <a:extLst>
            <a:ext uri="{FF2B5EF4-FFF2-40B4-BE49-F238E27FC236}">
              <a16:creationId xmlns:a16="http://schemas.microsoft.com/office/drawing/2014/main" xmlns="" id="{5D4B10EB-1311-4C5C-92FB-DE8DE35F95E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730" name="Imagine 1729">
          <a:extLst>
            <a:ext uri="{FF2B5EF4-FFF2-40B4-BE49-F238E27FC236}">
              <a16:creationId xmlns:a16="http://schemas.microsoft.com/office/drawing/2014/main" xmlns="" id="{EDDE26C6-9B37-4D28-A04D-A8CB179548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731" name="Imagine 1730">
          <a:extLst>
            <a:ext uri="{FF2B5EF4-FFF2-40B4-BE49-F238E27FC236}">
              <a16:creationId xmlns:a16="http://schemas.microsoft.com/office/drawing/2014/main" xmlns="" id="{AA6C8087-3F91-431B-A2AE-7CE3CA81F9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732" name="Imagine 1731">
          <a:extLst>
            <a:ext uri="{FF2B5EF4-FFF2-40B4-BE49-F238E27FC236}">
              <a16:creationId xmlns:a16="http://schemas.microsoft.com/office/drawing/2014/main" xmlns="" id="{5DD337AF-325B-4538-866D-0337C56185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733" name="Imagine 1732">
          <a:extLst>
            <a:ext uri="{FF2B5EF4-FFF2-40B4-BE49-F238E27FC236}">
              <a16:creationId xmlns:a16="http://schemas.microsoft.com/office/drawing/2014/main" xmlns="" id="{D8979EA6-F144-40B0-A962-640E43A30C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734" name="Imagine 1733">
          <a:extLst>
            <a:ext uri="{FF2B5EF4-FFF2-40B4-BE49-F238E27FC236}">
              <a16:creationId xmlns:a16="http://schemas.microsoft.com/office/drawing/2014/main" xmlns="" id="{86DAF3BE-1CC7-4CEA-A2AC-C8E04EA84A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735" name="Imagine 1734">
          <a:extLst>
            <a:ext uri="{FF2B5EF4-FFF2-40B4-BE49-F238E27FC236}">
              <a16:creationId xmlns:a16="http://schemas.microsoft.com/office/drawing/2014/main" xmlns="" id="{893323BF-BB1D-4046-9061-22C941AF920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736" name="Imagine 1735">
          <a:extLst>
            <a:ext uri="{FF2B5EF4-FFF2-40B4-BE49-F238E27FC236}">
              <a16:creationId xmlns:a16="http://schemas.microsoft.com/office/drawing/2014/main" xmlns="" id="{23CC93A9-A0D9-4CD3-B235-CEE04444E7B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737" name="Imagine 1736">
          <a:extLst>
            <a:ext uri="{FF2B5EF4-FFF2-40B4-BE49-F238E27FC236}">
              <a16:creationId xmlns:a16="http://schemas.microsoft.com/office/drawing/2014/main" xmlns="" id="{E8F37CB3-1261-41AE-933B-B3C073E3A66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738" name="Imagine 1737">
          <a:extLst>
            <a:ext uri="{FF2B5EF4-FFF2-40B4-BE49-F238E27FC236}">
              <a16:creationId xmlns:a16="http://schemas.microsoft.com/office/drawing/2014/main" xmlns="" id="{5A9201BD-8ADE-499D-9EC4-2D49686C91E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739" name="Imagine 1738">
          <a:extLst>
            <a:ext uri="{FF2B5EF4-FFF2-40B4-BE49-F238E27FC236}">
              <a16:creationId xmlns:a16="http://schemas.microsoft.com/office/drawing/2014/main" xmlns="" id="{D308BCF5-00C5-400F-89CA-683FB0EBDDB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740" name="Imagine 1739">
          <a:extLst>
            <a:ext uri="{FF2B5EF4-FFF2-40B4-BE49-F238E27FC236}">
              <a16:creationId xmlns:a16="http://schemas.microsoft.com/office/drawing/2014/main" xmlns="" id="{D313E3BD-F9D3-4B16-AA64-6868F009095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741" name="Imagine 1740">
          <a:extLst>
            <a:ext uri="{FF2B5EF4-FFF2-40B4-BE49-F238E27FC236}">
              <a16:creationId xmlns:a16="http://schemas.microsoft.com/office/drawing/2014/main" xmlns="" id="{66CF696F-240A-4E32-817F-9B76317AFCC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742" name="Imagine 1741">
          <a:extLst>
            <a:ext uri="{FF2B5EF4-FFF2-40B4-BE49-F238E27FC236}">
              <a16:creationId xmlns:a16="http://schemas.microsoft.com/office/drawing/2014/main" xmlns="" id="{B1206FFD-7190-489C-89BE-C31DC71C39F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743" name="Imagine 1742">
          <a:extLst>
            <a:ext uri="{FF2B5EF4-FFF2-40B4-BE49-F238E27FC236}">
              <a16:creationId xmlns:a16="http://schemas.microsoft.com/office/drawing/2014/main" xmlns="" id="{C5AAF3AB-EB56-4B4C-BFFB-C291A8CC81C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744" name="Imagine 1743">
          <a:extLst>
            <a:ext uri="{FF2B5EF4-FFF2-40B4-BE49-F238E27FC236}">
              <a16:creationId xmlns:a16="http://schemas.microsoft.com/office/drawing/2014/main" xmlns="" id="{23B7845F-CF90-4061-9AD5-59D79412641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745" name="Imagine 1744">
          <a:extLst>
            <a:ext uri="{FF2B5EF4-FFF2-40B4-BE49-F238E27FC236}">
              <a16:creationId xmlns:a16="http://schemas.microsoft.com/office/drawing/2014/main" xmlns="" id="{00F7AAEE-5C61-4EAC-B828-6B8395CB86C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746" name="Imagine 1745">
          <a:extLst>
            <a:ext uri="{FF2B5EF4-FFF2-40B4-BE49-F238E27FC236}">
              <a16:creationId xmlns:a16="http://schemas.microsoft.com/office/drawing/2014/main" xmlns="" id="{D9568A74-3801-48B5-942F-78E78AFD40B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747" name="Imagine 1746">
          <a:extLst>
            <a:ext uri="{FF2B5EF4-FFF2-40B4-BE49-F238E27FC236}">
              <a16:creationId xmlns:a16="http://schemas.microsoft.com/office/drawing/2014/main" xmlns="" id="{13BC0D90-AA82-48C0-A822-3F8C882A2C1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748" name="Imagine 1747">
          <a:extLst>
            <a:ext uri="{FF2B5EF4-FFF2-40B4-BE49-F238E27FC236}">
              <a16:creationId xmlns:a16="http://schemas.microsoft.com/office/drawing/2014/main" xmlns="" id="{F3C8A93F-D1BB-4B13-849B-403F74092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749" name="Imagine 1748">
          <a:extLst>
            <a:ext uri="{FF2B5EF4-FFF2-40B4-BE49-F238E27FC236}">
              <a16:creationId xmlns:a16="http://schemas.microsoft.com/office/drawing/2014/main" xmlns="" id="{8E2E1928-8BB7-4EF0-A3A2-2F637E184B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750" name="Imagine 1749">
          <a:extLst>
            <a:ext uri="{FF2B5EF4-FFF2-40B4-BE49-F238E27FC236}">
              <a16:creationId xmlns:a16="http://schemas.microsoft.com/office/drawing/2014/main" xmlns="" id="{04590263-2178-4D95-9F4F-8D92289A12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751" name="Imagine 1750">
          <a:extLst>
            <a:ext uri="{FF2B5EF4-FFF2-40B4-BE49-F238E27FC236}">
              <a16:creationId xmlns:a16="http://schemas.microsoft.com/office/drawing/2014/main" xmlns="" id="{6FC75569-B46F-42E7-A5CE-8ABF6822B7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752" name="Imagine 1751">
          <a:extLst>
            <a:ext uri="{FF2B5EF4-FFF2-40B4-BE49-F238E27FC236}">
              <a16:creationId xmlns:a16="http://schemas.microsoft.com/office/drawing/2014/main" xmlns="" id="{A8F847C5-F55C-4DF5-BFE7-0B59B8FC07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753" name="Imagine 1752">
          <a:extLst>
            <a:ext uri="{FF2B5EF4-FFF2-40B4-BE49-F238E27FC236}">
              <a16:creationId xmlns:a16="http://schemas.microsoft.com/office/drawing/2014/main" xmlns="" id="{8CF5D62D-FF9F-4593-8908-65730F95FF5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754" name="Imagine 1753">
          <a:extLst>
            <a:ext uri="{FF2B5EF4-FFF2-40B4-BE49-F238E27FC236}">
              <a16:creationId xmlns:a16="http://schemas.microsoft.com/office/drawing/2014/main" xmlns="" id="{2C932D86-A5E8-4214-8A37-33C5C0F8721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755" name="Imagine 1754">
          <a:extLst>
            <a:ext uri="{FF2B5EF4-FFF2-40B4-BE49-F238E27FC236}">
              <a16:creationId xmlns:a16="http://schemas.microsoft.com/office/drawing/2014/main" xmlns="" id="{73AEABA8-F35F-4E3D-AAF9-3E55C017F7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756" name="Imagine 1755">
          <a:extLst>
            <a:ext uri="{FF2B5EF4-FFF2-40B4-BE49-F238E27FC236}">
              <a16:creationId xmlns:a16="http://schemas.microsoft.com/office/drawing/2014/main" xmlns="" id="{E8003A5A-717E-45E0-8EC5-B6CFBB56B16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757" name="Imagine 1756">
          <a:extLst>
            <a:ext uri="{FF2B5EF4-FFF2-40B4-BE49-F238E27FC236}">
              <a16:creationId xmlns:a16="http://schemas.microsoft.com/office/drawing/2014/main" xmlns="" id="{6F712FD4-99F5-48DB-AA73-3369309D62C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758" name="Imagine 1757">
          <a:extLst>
            <a:ext uri="{FF2B5EF4-FFF2-40B4-BE49-F238E27FC236}">
              <a16:creationId xmlns:a16="http://schemas.microsoft.com/office/drawing/2014/main" xmlns="" id="{3789259A-10F6-4B13-A2A2-EBDE38233B1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759" name="Imagine 1758">
          <a:extLst>
            <a:ext uri="{FF2B5EF4-FFF2-40B4-BE49-F238E27FC236}">
              <a16:creationId xmlns:a16="http://schemas.microsoft.com/office/drawing/2014/main" xmlns="" id="{84BBD3FA-FCD1-45BD-8A31-D9857F774C2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760" name="Imagine 1759">
          <a:extLst>
            <a:ext uri="{FF2B5EF4-FFF2-40B4-BE49-F238E27FC236}">
              <a16:creationId xmlns:a16="http://schemas.microsoft.com/office/drawing/2014/main" xmlns="" id="{EB906218-3AA2-4FDE-B74C-7ECC5642A24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761" name="Imagine 1760">
          <a:extLst>
            <a:ext uri="{FF2B5EF4-FFF2-40B4-BE49-F238E27FC236}">
              <a16:creationId xmlns:a16="http://schemas.microsoft.com/office/drawing/2014/main" xmlns="" id="{8CA0CED2-87E2-4CBE-8E4F-3EB707E5686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762" name="Imagine 1761">
          <a:extLst>
            <a:ext uri="{FF2B5EF4-FFF2-40B4-BE49-F238E27FC236}">
              <a16:creationId xmlns:a16="http://schemas.microsoft.com/office/drawing/2014/main" xmlns="" id="{BE9E8D71-1EB8-4E64-9B1C-A0636260BD0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763" name="Imagine 1762">
          <a:extLst>
            <a:ext uri="{FF2B5EF4-FFF2-40B4-BE49-F238E27FC236}">
              <a16:creationId xmlns:a16="http://schemas.microsoft.com/office/drawing/2014/main" xmlns="" id="{B92A467A-F39A-4E2A-88D3-E4243CA9D36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764" name="Imagine 1763">
          <a:extLst>
            <a:ext uri="{FF2B5EF4-FFF2-40B4-BE49-F238E27FC236}">
              <a16:creationId xmlns:a16="http://schemas.microsoft.com/office/drawing/2014/main" xmlns="" id="{9C7792D0-02B9-4AD9-9ED3-10F936C9F14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765" name="Imagine 1764">
          <a:extLst>
            <a:ext uri="{FF2B5EF4-FFF2-40B4-BE49-F238E27FC236}">
              <a16:creationId xmlns:a16="http://schemas.microsoft.com/office/drawing/2014/main" xmlns="" id="{90D67379-541B-4FDA-B906-A21EFB8AEC7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766" name="Imagine 1765">
          <a:extLst>
            <a:ext uri="{FF2B5EF4-FFF2-40B4-BE49-F238E27FC236}">
              <a16:creationId xmlns:a16="http://schemas.microsoft.com/office/drawing/2014/main" xmlns="" id="{CD12D01D-9382-4989-B94D-BCB22A8F86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767" name="Imagine 1766">
          <a:extLst>
            <a:ext uri="{FF2B5EF4-FFF2-40B4-BE49-F238E27FC236}">
              <a16:creationId xmlns:a16="http://schemas.microsoft.com/office/drawing/2014/main" xmlns="" id="{131AEA4A-03C4-4209-B4DB-CCAA8B4F73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768" name="Imagine 1767">
          <a:extLst>
            <a:ext uri="{FF2B5EF4-FFF2-40B4-BE49-F238E27FC236}">
              <a16:creationId xmlns:a16="http://schemas.microsoft.com/office/drawing/2014/main" xmlns="" id="{5E1F5141-C92F-428F-B155-22BAB7CC3C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769" name="Imagine 1768">
          <a:extLst>
            <a:ext uri="{FF2B5EF4-FFF2-40B4-BE49-F238E27FC236}">
              <a16:creationId xmlns:a16="http://schemas.microsoft.com/office/drawing/2014/main" xmlns="" id="{8EBAFADC-8058-430F-861F-ACBB244342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770" name="Imagine 1769">
          <a:extLst>
            <a:ext uri="{FF2B5EF4-FFF2-40B4-BE49-F238E27FC236}">
              <a16:creationId xmlns:a16="http://schemas.microsoft.com/office/drawing/2014/main" xmlns="" id="{2C007BAB-1B3A-4F0C-B690-0C59B870D67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771" name="Imagine 1770">
          <a:extLst>
            <a:ext uri="{FF2B5EF4-FFF2-40B4-BE49-F238E27FC236}">
              <a16:creationId xmlns:a16="http://schemas.microsoft.com/office/drawing/2014/main" xmlns="" id="{738A2BD4-3A5A-49BD-A060-54779144F4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772" name="Imagine 1771">
          <a:extLst>
            <a:ext uri="{FF2B5EF4-FFF2-40B4-BE49-F238E27FC236}">
              <a16:creationId xmlns:a16="http://schemas.microsoft.com/office/drawing/2014/main" xmlns="" id="{67F3A708-799F-4053-A691-51D9AFAC07C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773" name="Imagine 1772">
          <a:extLst>
            <a:ext uri="{FF2B5EF4-FFF2-40B4-BE49-F238E27FC236}">
              <a16:creationId xmlns:a16="http://schemas.microsoft.com/office/drawing/2014/main" xmlns="" id="{022A0F06-9EE5-4DC7-9033-7DE218A63EB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774" name="Imagine 1773">
          <a:extLst>
            <a:ext uri="{FF2B5EF4-FFF2-40B4-BE49-F238E27FC236}">
              <a16:creationId xmlns:a16="http://schemas.microsoft.com/office/drawing/2014/main" xmlns="" id="{07793F74-F9A3-4912-B148-1E148CE89B9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775" name="Imagine 1774">
          <a:extLst>
            <a:ext uri="{FF2B5EF4-FFF2-40B4-BE49-F238E27FC236}">
              <a16:creationId xmlns:a16="http://schemas.microsoft.com/office/drawing/2014/main" xmlns="" id="{A3CB4BF5-7BFF-4DAC-A67D-9EE36C871E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776" name="Imagine 1775">
          <a:extLst>
            <a:ext uri="{FF2B5EF4-FFF2-40B4-BE49-F238E27FC236}">
              <a16:creationId xmlns:a16="http://schemas.microsoft.com/office/drawing/2014/main" xmlns="" id="{9F051ED3-CA23-48B3-BBE9-5A4CD869D70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777" name="Imagine 1776">
          <a:extLst>
            <a:ext uri="{FF2B5EF4-FFF2-40B4-BE49-F238E27FC236}">
              <a16:creationId xmlns:a16="http://schemas.microsoft.com/office/drawing/2014/main" xmlns="" id="{DD03D2DB-3CD2-4920-9FE3-3722964DE98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778" name="Imagine 1777">
          <a:extLst>
            <a:ext uri="{FF2B5EF4-FFF2-40B4-BE49-F238E27FC236}">
              <a16:creationId xmlns:a16="http://schemas.microsoft.com/office/drawing/2014/main" xmlns="" id="{B3B4584D-9DCA-401E-9429-9A52799389B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779" name="Imagine 1778">
          <a:extLst>
            <a:ext uri="{FF2B5EF4-FFF2-40B4-BE49-F238E27FC236}">
              <a16:creationId xmlns:a16="http://schemas.microsoft.com/office/drawing/2014/main" xmlns="" id="{A8C790C7-1B2A-4550-B32C-ACC8FBF321A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780" name="Imagine 1779">
          <a:extLst>
            <a:ext uri="{FF2B5EF4-FFF2-40B4-BE49-F238E27FC236}">
              <a16:creationId xmlns:a16="http://schemas.microsoft.com/office/drawing/2014/main" xmlns="" id="{DE06E739-2ABA-4603-B5D7-E79B15B349B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781" name="Imagine 1780">
          <a:extLst>
            <a:ext uri="{FF2B5EF4-FFF2-40B4-BE49-F238E27FC236}">
              <a16:creationId xmlns:a16="http://schemas.microsoft.com/office/drawing/2014/main" xmlns="" id="{31BB5138-8A4A-4060-B7EA-B042CB6C69C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782" name="Imagine 1781">
          <a:extLst>
            <a:ext uri="{FF2B5EF4-FFF2-40B4-BE49-F238E27FC236}">
              <a16:creationId xmlns:a16="http://schemas.microsoft.com/office/drawing/2014/main" xmlns="" id="{E81B7CF3-457E-4110-B166-6298BEC1604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783" name="Imagine 1782">
          <a:extLst>
            <a:ext uri="{FF2B5EF4-FFF2-40B4-BE49-F238E27FC236}">
              <a16:creationId xmlns:a16="http://schemas.microsoft.com/office/drawing/2014/main" xmlns="" id="{D8113DBC-1D00-4CA4-A314-24FB6A52D47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784" name="Imagine 1783">
          <a:extLst>
            <a:ext uri="{FF2B5EF4-FFF2-40B4-BE49-F238E27FC236}">
              <a16:creationId xmlns:a16="http://schemas.microsoft.com/office/drawing/2014/main" xmlns="" id="{0BAE0FA7-0D49-4F45-A335-7F176CE68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785" name="Imagine 1784">
          <a:extLst>
            <a:ext uri="{FF2B5EF4-FFF2-40B4-BE49-F238E27FC236}">
              <a16:creationId xmlns:a16="http://schemas.microsoft.com/office/drawing/2014/main" xmlns="" id="{C8D9BDB4-8DC5-4A1C-866B-4A26F42203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786" name="Imagine 1785">
          <a:extLst>
            <a:ext uri="{FF2B5EF4-FFF2-40B4-BE49-F238E27FC236}">
              <a16:creationId xmlns:a16="http://schemas.microsoft.com/office/drawing/2014/main" xmlns="" id="{E950E1A8-CBA4-46B9-9BF7-C3072153A1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787" name="Imagine 1786">
          <a:extLst>
            <a:ext uri="{FF2B5EF4-FFF2-40B4-BE49-F238E27FC236}">
              <a16:creationId xmlns:a16="http://schemas.microsoft.com/office/drawing/2014/main" xmlns="" id="{CCE689DC-7629-46BD-8943-B3CC6244B3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788" name="Imagine 1787">
          <a:extLst>
            <a:ext uri="{FF2B5EF4-FFF2-40B4-BE49-F238E27FC236}">
              <a16:creationId xmlns:a16="http://schemas.microsoft.com/office/drawing/2014/main" xmlns="" id="{C0C26A93-32F8-418C-A3A6-785DF135269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789" name="Imagine 1788">
          <a:extLst>
            <a:ext uri="{FF2B5EF4-FFF2-40B4-BE49-F238E27FC236}">
              <a16:creationId xmlns:a16="http://schemas.microsoft.com/office/drawing/2014/main" xmlns="" id="{8382AFCD-FA0D-45F8-9C9D-39EBFDB932D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790" name="Imagine 1789">
          <a:extLst>
            <a:ext uri="{FF2B5EF4-FFF2-40B4-BE49-F238E27FC236}">
              <a16:creationId xmlns:a16="http://schemas.microsoft.com/office/drawing/2014/main" xmlns="" id="{91891C9F-3EDB-4C4E-91C3-8619BA566A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791" name="Imagine 1790">
          <a:extLst>
            <a:ext uri="{FF2B5EF4-FFF2-40B4-BE49-F238E27FC236}">
              <a16:creationId xmlns:a16="http://schemas.microsoft.com/office/drawing/2014/main" xmlns="" id="{48F29A1F-6817-4994-B130-10BB5307155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792" name="Imagine 1791">
          <a:extLst>
            <a:ext uri="{FF2B5EF4-FFF2-40B4-BE49-F238E27FC236}">
              <a16:creationId xmlns:a16="http://schemas.microsoft.com/office/drawing/2014/main" xmlns="" id="{2DA4A72E-4DDA-4750-A017-6923A688D3C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793" name="Imagine 1792">
          <a:extLst>
            <a:ext uri="{FF2B5EF4-FFF2-40B4-BE49-F238E27FC236}">
              <a16:creationId xmlns:a16="http://schemas.microsoft.com/office/drawing/2014/main" xmlns="" id="{8EB5DABF-F432-498E-A292-EAEBD735B9D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794" name="Imagine 1793">
          <a:extLst>
            <a:ext uri="{FF2B5EF4-FFF2-40B4-BE49-F238E27FC236}">
              <a16:creationId xmlns:a16="http://schemas.microsoft.com/office/drawing/2014/main" xmlns="" id="{BBB9C5F0-2590-42D8-B0A9-6E2A6AA170F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795" name="Imagine 1794">
          <a:extLst>
            <a:ext uri="{FF2B5EF4-FFF2-40B4-BE49-F238E27FC236}">
              <a16:creationId xmlns:a16="http://schemas.microsoft.com/office/drawing/2014/main" xmlns="" id="{2814C4BC-DF03-42EF-8F65-2AAD98D37CE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796" name="Imagine 1795">
          <a:extLst>
            <a:ext uri="{FF2B5EF4-FFF2-40B4-BE49-F238E27FC236}">
              <a16:creationId xmlns:a16="http://schemas.microsoft.com/office/drawing/2014/main" xmlns="" id="{F8BEE97A-0A7F-4B70-B878-48C3D6AC664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797" name="Imagine 1796">
          <a:extLst>
            <a:ext uri="{FF2B5EF4-FFF2-40B4-BE49-F238E27FC236}">
              <a16:creationId xmlns:a16="http://schemas.microsoft.com/office/drawing/2014/main" xmlns="" id="{F0930E69-6EFD-4764-AE09-DEDB318CB5C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798" name="Imagine 1797">
          <a:extLst>
            <a:ext uri="{FF2B5EF4-FFF2-40B4-BE49-F238E27FC236}">
              <a16:creationId xmlns:a16="http://schemas.microsoft.com/office/drawing/2014/main" xmlns="" id="{98F593E4-E03B-4CDA-AA2D-AC93522BF5D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799" name="Imagine 1798">
          <a:extLst>
            <a:ext uri="{FF2B5EF4-FFF2-40B4-BE49-F238E27FC236}">
              <a16:creationId xmlns:a16="http://schemas.microsoft.com/office/drawing/2014/main" xmlns="" id="{D48307BC-3DF6-40DA-B030-C04B73A1AB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800" name="Imagine 1799">
          <a:extLst>
            <a:ext uri="{FF2B5EF4-FFF2-40B4-BE49-F238E27FC236}">
              <a16:creationId xmlns:a16="http://schemas.microsoft.com/office/drawing/2014/main" xmlns="" id="{EF29E321-16A2-4C5F-A881-A6568C0E325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801" name="Imagine 1800">
          <a:extLst>
            <a:ext uri="{FF2B5EF4-FFF2-40B4-BE49-F238E27FC236}">
              <a16:creationId xmlns:a16="http://schemas.microsoft.com/office/drawing/2014/main" xmlns="" id="{022FA704-A27C-46F4-86DB-3C3C8056BB6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802" name="Imagine 1801">
          <a:extLst>
            <a:ext uri="{FF2B5EF4-FFF2-40B4-BE49-F238E27FC236}">
              <a16:creationId xmlns:a16="http://schemas.microsoft.com/office/drawing/2014/main" xmlns="" id="{18FA7E7A-BDD6-4BCE-9D67-CB15DAAAE5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803" name="Imagine 1802">
          <a:extLst>
            <a:ext uri="{FF2B5EF4-FFF2-40B4-BE49-F238E27FC236}">
              <a16:creationId xmlns:a16="http://schemas.microsoft.com/office/drawing/2014/main" xmlns="" id="{B0528C9B-8C24-414D-8C6A-20491B62D2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804" name="Imagine 1803">
          <a:extLst>
            <a:ext uri="{FF2B5EF4-FFF2-40B4-BE49-F238E27FC236}">
              <a16:creationId xmlns:a16="http://schemas.microsoft.com/office/drawing/2014/main" xmlns="" id="{FDBDAADF-1FA0-4893-9603-DE66BE67D7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805" name="Imagine 1804">
          <a:extLst>
            <a:ext uri="{FF2B5EF4-FFF2-40B4-BE49-F238E27FC236}">
              <a16:creationId xmlns:a16="http://schemas.microsoft.com/office/drawing/2014/main" xmlns="" id="{10D5C48F-9E3B-4E0B-AFE5-B7D54C4634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806" name="Imagine 1805">
          <a:extLst>
            <a:ext uri="{FF2B5EF4-FFF2-40B4-BE49-F238E27FC236}">
              <a16:creationId xmlns:a16="http://schemas.microsoft.com/office/drawing/2014/main" xmlns="" id="{D01F9E6A-0061-44D4-8C5C-304B9800605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807" name="Imagine 1806">
          <a:extLst>
            <a:ext uri="{FF2B5EF4-FFF2-40B4-BE49-F238E27FC236}">
              <a16:creationId xmlns:a16="http://schemas.microsoft.com/office/drawing/2014/main" xmlns="" id="{B02EAD38-B97B-4EC4-B554-9AE41773754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808" name="Imagine 1807">
          <a:extLst>
            <a:ext uri="{FF2B5EF4-FFF2-40B4-BE49-F238E27FC236}">
              <a16:creationId xmlns:a16="http://schemas.microsoft.com/office/drawing/2014/main" xmlns="" id="{8581D808-EE59-4DAC-AD4A-EEFE2D0C741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809" name="Imagine 1808">
          <a:extLst>
            <a:ext uri="{FF2B5EF4-FFF2-40B4-BE49-F238E27FC236}">
              <a16:creationId xmlns:a16="http://schemas.microsoft.com/office/drawing/2014/main" xmlns="" id="{4E593ECC-7FDE-4DD4-945A-320CE108F69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810" name="Imagine 1809">
          <a:extLst>
            <a:ext uri="{FF2B5EF4-FFF2-40B4-BE49-F238E27FC236}">
              <a16:creationId xmlns:a16="http://schemas.microsoft.com/office/drawing/2014/main" xmlns="" id="{452C3C10-C0B3-4FBE-B032-3D1237062F3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811" name="Imagine 1810">
          <a:extLst>
            <a:ext uri="{FF2B5EF4-FFF2-40B4-BE49-F238E27FC236}">
              <a16:creationId xmlns:a16="http://schemas.microsoft.com/office/drawing/2014/main" xmlns="" id="{4A1C1817-784F-4296-8EDA-EA95DA60EC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812" name="Imagine 1811">
          <a:extLst>
            <a:ext uri="{FF2B5EF4-FFF2-40B4-BE49-F238E27FC236}">
              <a16:creationId xmlns:a16="http://schemas.microsoft.com/office/drawing/2014/main" xmlns="" id="{A0CB6058-83F2-4013-A705-9175314F052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813" name="Imagine 1812">
          <a:extLst>
            <a:ext uri="{FF2B5EF4-FFF2-40B4-BE49-F238E27FC236}">
              <a16:creationId xmlns:a16="http://schemas.microsoft.com/office/drawing/2014/main" xmlns="" id="{49BCAC90-4423-4619-BC6F-5EC158C001F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814" name="Imagine 1813">
          <a:extLst>
            <a:ext uri="{FF2B5EF4-FFF2-40B4-BE49-F238E27FC236}">
              <a16:creationId xmlns:a16="http://schemas.microsoft.com/office/drawing/2014/main" xmlns="" id="{E6BF2378-9E7F-4E8B-8CE6-286FBD9E3CF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815" name="Imagine 1814">
          <a:extLst>
            <a:ext uri="{FF2B5EF4-FFF2-40B4-BE49-F238E27FC236}">
              <a16:creationId xmlns:a16="http://schemas.microsoft.com/office/drawing/2014/main" xmlns="" id="{EF2F6C1C-E4A5-4466-B711-C4312FA355A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816" name="Imagine 1815">
          <a:extLst>
            <a:ext uri="{FF2B5EF4-FFF2-40B4-BE49-F238E27FC236}">
              <a16:creationId xmlns:a16="http://schemas.microsoft.com/office/drawing/2014/main" xmlns="" id="{4D9510B6-7A3C-4245-9C1D-0DBF8AC0429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817" name="Imagine 1816">
          <a:extLst>
            <a:ext uri="{FF2B5EF4-FFF2-40B4-BE49-F238E27FC236}">
              <a16:creationId xmlns:a16="http://schemas.microsoft.com/office/drawing/2014/main" xmlns="" id="{07A26783-01F8-47BD-A877-D6A6B4D7E1D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818" name="Imagine 1817">
          <a:extLst>
            <a:ext uri="{FF2B5EF4-FFF2-40B4-BE49-F238E27FC236}">
              <a16:creationId xmlns:a16="http://schemas.microsoft.com/office/drawing/2014/main" xmlns="" id="{8DC889DA-BDA2-411E-9886-DA052F68225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819" name="Imagine 1818">
          <a:extLst>
            <a:ext uri="{FF2B5EF4-FFF2-40B4-BE49-F238E27FC236}">
              <a16:creationId xmlns:a16="http://schemas.microsoft.com/office/drawing/2014/main" xmlns="" id="{86097E9E-8978-4DC3-95F8-F579475F27D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820" name="Imagine 1819">
          <a:extLst>
            <a:ext uri="{FF2B5EF4-FFF2-40B4-BE49-F238E27FC236}">
              <a16:creationId xmlns:a16="http://schemas.microsoft.com/office/drawing/2014/main" xmlns="" id="{4DA413FF-1CD3-4323-967E-304111492F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821" name="Imagine 1820">
          <a:extLst>
            <a:ext uri="{FF2B5EF4-FFF2-40B4-BE49-F238E27FC236}">
              <a16:creationId xmlns:a16="http://schemas.microsoft.com/office/drawing/2014/main" xmlns="" id="{0B5F81FA-1237-46A1-988F-1707BA1C03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822" name="Imagine 1821">
          <a:extLst>
            <a:ext uri="{FF2B5EF4-FFF2-40B4-BE49-F238E27FC236}">
              <a16:creationId xmlns:a16="http://schemas.microsoft.com/office/drawing/2014/main" xmlns="" id="{C9074EF0-6090-4C56-9DA4-31BAFB4BE2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823" name="Imagine 1822">
          <a:extLst>
            <a:ext uri="{FF2B5EF4-FFF2-40B4-BE49-F238E27FC236}">
              <a16:creationId xmlns:a16="http://schemas.microsoft.com/office/drawing/2014/main" xmlns="" id="{3226EB50-790D-4866-BC06-7E741B629C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824" name="Imagine 1823">
          <a:extLst>
            <a:ext uri="{FF2B5EF4-FFF2-40B4-BE49-F238E27FC236}">
              <a16:creationId xmlns:a16="http://schemas.microsoft.com/office/drawing/2014/main" xmlns="" id="{842B0162-9D04-48A6-BE0A-7B4C98DD470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825" name="Imagine 1824">
          <a:extLst>
            <a:ext uri="{FF2B5EF4-FFF2-40B4-BE49-F238E27FC236}">
              <a16:creationId xmlns:a16="http://schemas.microsoft.com/office/drawing/2014/main" xmlns="" id="{459B29B1-E537-44E0-A808-33AD8E7B37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826" name="Imagine 1825">
          <a:extLst>
            <a:ext uri="{FF2B5EF4-FFF2-40B4-BE49-F238E27FC236}">
              <a16:creationId xmlns:a16="http://schemas.microsoft.com/office/drawing/2014/main" xmlns="" id="{D9DBAB54-2FDD-421A-A331-4EDA0E4846A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827" name="Imagine 1826">
          <a:extLst>
            <a:ext uri="{FF2B5EF4-FFF2-40B4-BE49-F238E27FC236}">
              <a16:creationId xmlns:a16="http://schemas.microsoft.com/office/drawing/2014/main" xmlns="" id="{CFC0823F-8994-4A22-9C63-314EF069A7A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828" name="Imagine 1827">
          <a:extLst>
            <a:ext uri="{FF2B5EF4-FFF2-40B4-BE49-F238E27FC236}">
              <a16:creationId xmlns:a16="http://schemas.microsoft.com/office/drawing/2014/main" xmlns="" id="{CE2A9459-26D6-4955-8FED-3936EF739AF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829" name="Imagine 1828">
          <a:extLst>
            <a:ext uri="{FF2B5EF4-FFF2-40B4-BE49-F238E27FC236}">
              <a16:creationId xmlns:a16="http://schemas.microsoft.com/office/drawing/2014/main" xmlns="" id="{A0CB0A40-B21E-4B20-9CCC-4BBC83A0096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830" name="Imagine 1829">
          <a:extLst>
            <a:ext uri="{FF2B5EF4-FFF2-40B4-BE49-F238E27FC236}">
              <a16:creationId xmlns:a16="http://schemas.microsoft.com/office/drawing/2014/main" xmlns="" id="{6EDA35CA-BBAB-499B-ACA6-5845DE12901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831" name="Imagine 1830">
          <a:extLst>
            <a:ext uri="{FF2B5EF4-FFF2-40B4-BE49-F238E27FC236}">
              <a16:creationId xmlns:a16="http://schemas.microsoft.com/office/drawing/2014/main" xmlns="" id="{7230FFA4-0D4F-46E4-BCFC-36BCB65F416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832" name="Imagine 1831">
          <a:extLst>
            <a:ext uri="{FF2B5EF4-FFF2-40B4-BE49-F238E27FC236}">
              <a16:creationId xmlns:a16="http://schemas.microsoft.com/office/drawing/2014/main" xmlns="" id="{D426B086-E6FA-423C-8B50-A8ADF60CD56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833" name="Imagine 1832">
          <a:extLst>
            <a:ext uri="{FF2B5EF4-FFF2-40B4-BE49-F238E27FC236}">
              <a16:creationId xmlns:a16="http://schemas.microsoft.com/office/drawing/2014/main" xmlns="" id="{F21DDB2B-1F58-4A04-BD6D-FA8C6E87484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834" name="Imagine 1833">
          <a:extLst>
            <a:ext uri="{FF2B5EF4-FFF2-40B4-BE49-F238E27FC236}">
              <a16:creationId xmlns:a16="http://schemas.microsoft.com/office/drawing/2014/main" xmlns="" id="{1867FA0D-20AA-485C-A71C-B18885ED0EC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835" name="Imagine 1834">
          <a:extLst>
            <a:ext uri="{FF2B5EF4-FFF2-40B4-BE49-F238E27FC236}">
              <a16:creationId xmlns:a16="http://schemas.microsoft.com/office/drawing/2014/main" xmlns="" id="{DBAB2B7E-D053-4D48-BA0A-2B525A955ED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836" name="Imagine 1835">
          <a:extLst>
            <a:ext uri="{FF2B5EF4-FFF2-40B4-BE49-F238E27FC236}">
              <a16:creationId xmlns:a16="http://schemas.microsoft.com/office/drawing/2014/main" xmlns="" id="{D3614412-ADB8-443B-BBC3-F099FF6A16D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837" name="Imagine 1836">
          <a:extLst>
            <a:ext uri="{FF2B5EF4-FFF2-40B4-BE49-F238E27FC236}">
              <a16:creationId xmlns:a16="http://schemas.microsoft.com/office/drawing/2014/main" xmlns="" id="{BBB8E27D-450A-4B06-901D-301DE054BD5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838" name="Imagine 1837">
          <a:extLst>
            <a:ext uri="{FF2B5EF4-FFF2-40B4-BE49-F238E27FC236}">
              <a16:creationId xmlns:a16="http://schemas.microsoft.com/office/drawing/2014/main" xmlns="" id="{AA1E8396-5384-4C00-B8F3-0169C8EA56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839" name="Imagine 1838">
          <a:extLst>
            <a:ext uri="{FF2B5EF4-FFF2-40B4-BE49-F238E27FC236}">
              <a16:creationId xmlns:a16="http://schemas.microsoft.com/office/drawing/2014/main" xmlns="" id="{7419DD38-0841-434A-B760-37850A6CE4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840" name="Imagine 1839">
          <a:extLst>
            <a:ext uri="{FF2B5EF4-FFF2-40B4-BE49-F238E27FC236}">
              <a16:creationId xmlns:a16="http://schemas.microsoft.com/office/drawing/2014/main" xmlns="" id="{EBB52B00-80DB-4A2B-B208-8CA60ED544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841" name="Imagine 1840">
          <a:extLst>
            <a:ext uri="{FF2B5EF4-FFF2-40B4-BE49-F238E27FC236}">
              <a16:creationId xmlns:a16="http://schemas.microsoft.com/office/drawing/2014/main" xmlns="" id="{C91FD138-DC71-426F-92C8-1815B01407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842" name="Imagine 1841">
          <a:extLst>
            <a:ext uri="{FF2B5EF4-FFF2-40B4-BE49-F238E27FC236}">
              <a16:creationId xmlns:a16="http://schemas.microsoft.com/office/drawing/2014/main" xmlns="" id="{21EA787F-D6B0-4CDE-A808-D5EBD3E3327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843" name="Imagine 1842">
          <a:extLst>
            <a:ext uri="{FF2B5EF4-FFF2-40B4-BE49-F238E27FC236}">
              <a16:creationId xmlns:a16="http://schemas.microsoft.com/office/drawing/2014/main" xmlns="" id="{39D8D360-7FD5-4C93-ABFD-85C4B4C968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844" name="Imagine 1843">
          <a:extLst>
            <a:ext uri="{FF2B5EF4-FFF2-40B4-BE49-F238E27FC236}">
              <a16:creationId xmlns:a16="http://schemas.microsoft.com/office/drawing/2014/main" xmlns="" id="{24C53318-25AC-4469-BCC8-BA88647C82C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845" name="Imagine 1844">
          <a:extLst>
            <a:ext uri="{FF2B5EF4-FFF2-40B4-BE49-F238E27FC236}">
              <a16:creationId xmlns:a16="http://schemas.microsoft.com/office/drawing/2014/main" xmlns="" id="{B7FFE21D-E775-448C-84AC-0A5F192387D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846" name="Imagine 1845">
          <a:extLst>
            <a:ext uri="{FF2B5EF4-FFF2-40B4-BE49-F238E27FC236}">
              <a16:creationId xmlns:a16="http://schemas.microsoft.com/office/drawing/2014/main" xmlns="" id="{405E7023-D1BB-43D5-9569-72E5A6051BE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847" name="Imagine 1846">
          <a:extLst>
            <a:ext uri="{FF2B5EF4-FFF2-40B4-BE49-F238E27FC236}">
              <a16:creationId xmlns:a16="http://schemas.microsoft.com/office/drawing/2014/main" xmlns="" id="{5B298415-F0D0-4B77-892D-E74B6968F09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848" name="Imagine 1847">
          <a:extLst>
            <a:ext uri="{FF2B5EF4-FFF2-40B4-BE49-F238E27FC236}">
              <a16:creationId xmlns:a16="http://schemas.microsoft.com/office/drawing/2014/main" xmlns="" id="{09BB5210-66A1-433A-B61A-F90DB451E1B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849" name="Imagine 1848">
          <a:extLst>
            <a:ext uri="{FF2B5EF4-FFF2-40B4-BE49-F238E27FC236}">
              <a16:creationId xmlns:a16="http://schemas.microsoft.com/office/drawing/2014/main" xmlns="" id="{286954FE-3A15-4A24-AD50-6401BB286CF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850" name="Imagine 1849">
          <a:extLst>
            <a:ext uri="{FF2B5EF4-FFF2-40B4-BE49-F238E27FC236}">
              <a16:creationId xmlns:a16="http://schemas.microsoft.com/office/drawing/2014/main" xmlns="" id="{C903D724-021B-4466-887D-710E2951652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851" name="Imagine 1850">
          <a:extLst>
            <a:ext uri="{FF2B5EF4-FFF2-40B4-BE49-F238E27FC236}">
              <a16:creationId xmlns:a16="http://schemas.microsoft.com/office/drawing/2014/main" xmlns="" id="{F6482EDB-FFA9-4C4B-8B86-D27C83493B0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852" name="Imagine 1851">
          <a:extLst>
            <a:ext uri="{FF2B5EF4-FFF2-40B4-BE49-F238E27FC236}">
              <a16:creationId xmlns:a16="http://schemas.microsoft.com/office/drawing/2014/main" xmlns="" id="{FFC0FFF2-ACD4-4A4E-8DD5-010396D44C2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853" name="Imagine 1852">
          <a:extLst>
            <a:ext uri="{FF2B5EF4-FFF2-40B4-BE49-F238E27FC236}">
              <a16:creationId xmlns:a16="http://schemas.microsoft.com/office/drawing/2014/main" xmlns="" id="{17D000B7-7A2A-4221-A35F-2A8302D2D7B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854" name="Imagine 1853">
          <a:extLst>
            <a:ext uri="{FF2B5EF4-FFF2-40B4-BE49-F238E27FC236}">
              <a16:creationId xmlns:a16="http://schemas.microsoft.com/office/drawing/2014/main" xmlns="" id="{6B2441AD-1086-4E97-AF14-86812BE51B4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855" name="Imagine 1854">
          <a:extLst>
            <a:ext uri="{FF2B5EF4-FFF2-40B4-BE49-F238E27FC236}">
              <a16:creationId xmlns:a16="http://schemas.microsoft.com/office/drawing/2014/main" xmlns="" id="{1FDA1CBF-0A3E-4FBE-B5EB-9ABF6489464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856" name="Imagine 1855">
          <a:extLst>
            <a:ext uri="{FF2B5EF4-FFF2-40B4-BE49-F238E27FC236}">
              <a16:creationId xmlns:a16="http://schemas.microsoft.com/office/drawing/2014/main" xmlns="" id="{B3902F20-F0F8-4504-886B-EF6C0D4DB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857" name="Imagine 1856">
          <a:extLst>
            <a:ext uri="{FF2B5EF4-FFF2-40B4-BE49-F238E27FC236}">
              <a16:creationId xmlns:a16="http://schemas.microsoft.com/office/drawing/2014/main" xmlns="" id="{3104A89A-B5F2-4DC9-BD88-6269979B00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858" name="Imagine 1857">
          <a:extLst>
            <a:ext uri="{FF2B5EF4-FFF2-40B4-BE49-F238E27FC236}">
              <a16:creationId xmlns:a16="http://schemas.microsoft.com/office/drawing/2014/main" xmlns="" id="{44E3C059-8E2D-4901-8427-7DEA39B663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859" name="Imagine 1858">
          <a:extLst>
            <a:ext uri="{FF2B5EF4-FFF2-40B4-BE49-F238E27FC236}">
              <a16:creationId xmlns:a16="http://schemas.microsoft.com/office/drawing/2014/main" xmlns="" id="{DB8DA7AC-F561-49CE-AC32-628F15C820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860" name="Imagine 1859">
          <a:extLst>
            <a:ext uri="{FF2B5EF4-FFF2-40B4-BE49-F238E27FC236}">
              <a16:creationId xmlns:a16="http://schemas.microsoft.com/office/drawing/2014/main" xmlns="" id="{116FD5D1-EEA0-4A56-8F19-67D51F67833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861" name="Imagine 1860">
          <a:extLst>
            <a:ext uri="{FF2B5EF4-FFF2-40B4-BE49-F238E27FC236}">
              <a16:creationId xmlns:a16="http://schemas.microsoft.com/office/drawing/2014/main" xmlns="" id="{B69B8D2F-60AF-411B-8D53-FFB36CE916D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862" name="Imagine 1861">
          <a:extLst>
            <a:ext uri="{FF2B5EF4-FFF2-40B4-BE49-F238E27FC236}">
              <a16:creationId xmlns:a16="http://schemas.microsoft.com/office/drawing/2014/main" xmlns="" id="{F1DA76D9-69ED-4BC6-AA98-37207832940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863" name="Imagine 1862">
          <a:extLst>
            <a:ext uri="{FF2B5EF4-FFF2-40B4-BE49-F238E27FC236}">
              <a16:creationId xmlns:a16="http://schemas.microsoft.com/office/drawing/2014/main" xmlns="" id="{82FD350C-0EF9-4C93-B2F7-C8C1C215AE3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864" name="Imagine 1863">
          <a:extLst>
            <a:ext uri="{FF2B5EF4-FFF2-40B4-BE49-F238E27FC236}">
              <a16:creationId xmlns:a16="http://schemas.microsoft.com/office/drawing/2014/main" xmlns="" id="{2D7A0B42-022D-42E9-9627-FB82D3627EE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865" name="Imagine 1864">
          <a:extLst>
            <a:ext uri="{FF2B5EF4-FFF2-40B4-BE49-F238E27FC236}">
              <a16:creationId xmlns:a16="http://schemas.microsoft.com/office/drawing/2014/main" xmlns="" id="{44636098-308F-41F7-BF9A-3A42096ED75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866" name="Imagine 1865">
          <a:extLst>
            <a:ext uri="{FF2B5EF4-FFF2-40B4-BE49-F238E27FC236}">
              <a16:creationId xmlns:a16="http://schemas.microsoft.com/office/drawing/2014/main" xmlns="" id="{A60F43ED-7B58-4476-A0A6-7814501A8BA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867" name="Imagine 1866">
          <a:extLst>
            <a:ext uri="{FF2B5EF4-FFF2-40B4-BE49-F238E27FC236}">
              <a16:creationId xmlns:a16="http://schemas.microsoft.com/office/drawing/2014/main" xmlns="" id="{CA522D7B-AC59-4E88-B5EE-01418984C74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868" name="Imagine 1867">
          <a:extLst>
            <a:ext uri="{FF2B5EF4-FFF2-40B4-BE49-F238E27FC236}">
              <a16:creationId xmlns:a16="http://schemas.microsoft.com/office/drawing/2014/main" xmlns="" id="{425A0448-F841-48A4-8AE9-831850B8113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869" name="Imagine 1868">
          <a:extLst>
            <a:ext uri="{FF2B5EF4-FFF2-40B4-BE49-F238E27FC236}">
              <a16:creationId xmlns:a16="http://schemas.microsoft.com/office/drawing/2014/main" xmlns="" id="{97264A24-AFCE-4C12-8479-5A748EE7DC0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870" name="Imagine 1869">
          <a:extLst>
            <a:ext uri="{FF2B5EF4-FFF2-40B4-BE49-F238E27FC236}">
              <a16:creationId xmlns:a16="http://schemas.microsoft.com/office/drawing/2014/main" xmlns="" id="{04060A63-56CC-4A47-9092-50BEE9F85FE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871" name="Imagine 1870">
          <a:extLst>
            <a:ext uri="{FF2B5EF4-FFF2-40B4-BE49-F238E27FC236}">
              <a16:creationId xmlns:a16="http://schemas.microsoft.com/office/drawing/2014/main" xmlns="" id="{E435800F-99C8-483B-8E6F-E308632B4EB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872" name="Imagine 1871">
          <a:extLst>
            <a:ext uri="{FF2B5EF4-FFF2-40B4-BE49-F238E27FC236}">
              <a16:creationId xmlns:a16="http://schemas.microsoft.com/office/drawing/2014/main" xmlns="" id="{B86E8068-A620-466A-8D37-75436D45517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873" name="Imagine 1872">
          <a:extLst>
            <a:ext uri="{FF2B5EF4-FFF2-40B4-BE49-F238E27FC236}">
              <a16:creationId xmlns:a16="http://schemas.microsoft.com/office/drawing/2014/main" xmlns="" id="{D377CCF1-9ABA-4169-9221-95CDCC7EF37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874" name="Imagine 1873">
          <a:extLst>
            <a:ext uri="{FF2B5EF4-FFF2-40B4-BE49-F238E27FC236}">
              <a16:creationId xmlns:a16="http://schemas.microsoft.com/office/drawing/2014/main" xmlns="" id="{B66392F1-0F33-48E4-9009-C355B60C8E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875" name="Imagine 1874">
          <a:extLst>
            <a:ext uri="{FF2B5EF4-FFF2-40B4-BE49-F238E27FC236}">
              <a16:creationId xmlns:a16="http://schemas.microsoft.com/office/drawing/2014/main" xmlns="" id="{DFDD88A2-9792-46C5-AF5D-CB8B3F3601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876" name="Imagine 1875">
          <a:extLst>
            <a:ext uri="{FF2B5EF4-FFF2-40B4-BE49-F238E27FC236}">
              <a16:creationId xmlns:a16="http://schemas.microsoft.com/office/drawing/2014/main" xmlns="" id="{A548517D-C9CA-4A5E-B6B5-18B013856D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877" name="Imagine 1876">
          <a:extLst>
            <a:ext uri="{FF2B5EF4-FFF2-40B4-BE49-F238E27FC236}">
              <a16:creationId xmlns:a16="http://schemas.microsoft.com/office/drawing/2014/main" xmlns="" id="{06EF7994-42F2-4501-ABBB-E786FFF711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878" name="Imagine 1877">
          <a:extLst>
            <a:ext uri="{FF2B5EF4-FFF2-40B4-BE49-F238E27FC236}">
              <a16:creationId xmlns:a16="http://schemas.microsoft.com/office/drawing/2014/main" xmlns="" id="{FCCEB5D6-6AD5-4F66-84B9-9D2ECB719F2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879" name="Imagine 1878">
          <a:extLst>
            <a:ext uri="{FF2B5EF4-FFF2-40B4-BE49-F238E27FC236}">
              <a16:creationId xmlns:a16="http://schemas.microsoft.com/office/drawing/2014/main" xmlns="" id="{B967A379-DF0F-4EB1-B074-8AE5E61F4C4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880" name="Imagine 1879">
          <a:extLst>
            <a:ext uri="{FF2B5EF4-FFF2-40B4-BE49-F238E27FC236}">
              <a16:creationId xmlns:a16="http://schemas.microsoft.com/office/drawing/2014/main" xmlns="" id="{F998E234-F2C3-48AA-AAC7-2B90B253B8F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881" name="Imagine 1880">
          <a:extLst>
            <a:ext uri="{FF2B5EF4-FFF2-40B4-BE49-F238E27FC236}">
              <a16:creationId xmlns:a16="http://schemas.microsoft.com/office/drawing/2014/main" xmlns="" id="{15D23EA4-5597-4323-B8A8-CCDF1D4EF55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882" name="Imagine 1881">
          <a:extLst>
            <a:ext uri="{FF2B5EF4-FFF2-40B4-BE49-F238E27FC236}">
              <a16:creationId xmlns:a16="http://schemas.microsoft.com/office/drawing/2014/main" xmlns="" id="{B50B5D56-F48D-4362-B768-E6CD998422D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883" name="Imagine 1882">
          <a:extLst>
            <a:ext uri="{FF2B5EF4-FFF2-40B4-BE49-F238E27FC236}">
              <a16:creationId xmlns:a16="http://schemas.microsoft.com/office/drawing/2014/main" xmlns="" id="{39C49EF4-2686-47D8-8A3C-9AA5C69DB21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884" name="Imagine 1883">
          <a:extLst>
            <a:ext uri="{FF2B5EF4-FFF2-40B4-BE49-F238E27FC236}">
              <a16:creationId xmlns:a16="http://schemas.microsoft.com/office/drawing/2014/main" xmlns="" id="{78F55959-2EFD-4D17-99BA-E5DEA970CA8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885" name="Imagine 1884">
          <a:extLst>
            <a:ext uri="{FF2B5EF4-FFF2-40B4-BE49-F238E27FC236}">
              <a16:creationId xmlns:a16="http://schemas.microsoft.com/office/drawing/2014/main" xmlns="" id="{7DEF664A-EB3D-4B2E-BDD9-E39985FD68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886" name="Imagine 1885">
          <a:extLst>
            <a:ext uri="{FF2B5EF4-FFF2-40B4-BE49-F238E27FC236}">
              <a16:creationId xmlns:a16="http://schemas.microsoft.com/office/drawing/2014/main" xmlns="" id="{D59FB82A-0897-4226-80C9-1FF8DE56C44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887" name="Imagine 1886">
          <a:extLst>
            <a:ext uri="{FF2B5EF4-FFF2-40B4-BE49-F238E27FC236}">
              <a16:creationId xmlns:a16="http://schemas.microsoft.com/office/drawing/2014/main" xmlns="" id="{F5E2AC24-F592-4E9A-BB45-1BA8084DF93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888" name="Imagine 1887">
          <a:extLst>
            <a:ext uri="{FF2B5EF4-FFF2-40B4-BE49-F238E27FC236}">
              <a16:creationId xmlns:a16="http://schemas.microsoft.com/office/drawing/2014/main" xmlns="" id="{FB960322-A273-48B8-8D0B-0DB737AE498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889" name="Imagine 1888">
          <a:extLst>
            <a:ext uri="{FF2B5EF4-FFF2-40B4-BE49-F238E27FC236}">
              <a16:creationId xmlns:a16="http://schemas.microsoft.com/office/drawing/2014/main" xmlns="" id="{C4FC809F-3DEB-4FC2-BFAD-9FFB21564BD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890" name="Imagine 1889">
          <a:extLst>
            <a:ext uri="{FF2B5EF4-FFF2-40B4-BE49-F238E27FC236}">
              <a16:creationId xmlns:a16="http://schemas.microsoft.com/office/drawing/2014/main" xmlns="" id="{E1CACAA8-9F1C-48D6-83FF-D6F689ABE7C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891" name="Imagine 1890">
          <a:extLst>
            <a:ext uri="{FF2B5EF4-FFF2-40B4-BE49-F238E27FC236}">
              <a16:creationId xmlns:a16="http://schemas.microsoft.com/office/drawing/2014/main" xmlns="" id="{DA3EABC5-97CB-4CBB-9556-DD3D9858E63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892" name="Imagine 1891">
          <a:extLst>
            <a:ext uri="{FF2B5EF4-FFF2-40B4-BE49-F238E27FC236}">
              <a16:creationId xmlns:a16="http://schemas.microsoft.com/office/drawing/2014/main" xmlns="" id="{34FC8DCA-5A8E-474C-9C98-500F2E4238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893" name="Imagine 1892">
          <a:extLst>
            <a:ext uri="{FF2B5EF4-FFF2-40B4-BE49-F238E27FC236}">
              <a16:creationId xmlns:a16="http://schemas.microsoft.com/office/drawing/2014/main" xmlns="" id="{48B50662-FB55-42F5-A38F-A0677FA895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894" name="Imagine 1893">
          <a:extLst>
            <a:ext uri="{FF2B5EF4-FFF2-40B4-BE49-F238E27FC236}">
              <a16:creationId xmlns:a16="http://schemas.microsoft.com/office/drawing/2014/main" xmlns="" id="{3C8826C6-44F4-44CB-AE07-521220CF6B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895" name="Imagine 1894">
          <a:extLst>
            <a:ext uri="{FF2B5EF4-FFF2-40B4-BE49-F238E27FC236}">
              <a16:creationId xmlns:a16="http://schemas.microsoft.com/office/drawing/2014/main" xmlns="" id="{9C75EB95-E466-4E8C-93ED-0243005966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896" name="Imagine 1895">
          <a:extLst>
            <a:ext uri="{FF2B5EF4-FFF2-40B4-BE49-F238E27FC236}">
              <a16:creationId xmlns:a16="http://schemas.microsoft.com/office/drawing/2014/main" xmlns="" id="{659B8D1B-64F9-47B1-8007-BDA4E5E0D5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897" name="Imagine 1896">
          <a:extLst>
            <a:ext uri="{FF2B5EF4-FFF2-40B4-BE49-F238E27FC236}">
              <a16:creationId xmlns:a16="http://schemas.microsoft.com/office/drawing/2014/main" xmlns="" id="{5156CFFE-AC31-440C-81F7-BDE80E4886E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898" name="Imagine 1897">
          <a:extLst>
            <a:ext uri="{FF2B5EF4-FFF2-40B4-BE49-F238E27FC236}">
              <a16:creationId xmlns:a16="http://schemas.microsoft.com/office/drawing/2014/main" xmlns="" id="{79569164-4218-4309-AF3A-FF84D6BBBFB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899" name="Imagine 1898">
          <a:extLst>
            <a:ext uri="{FF2B5EF4-FFF2-40B4-BE49-F238E27FC236}">
              <a16:creationId xmlns:a16="http://schemas.microsoft.com/office/drawing/2014/main" xmlns="" id="{096602CB-B500-43AD-BBA6-C209E75EBE8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900" name="Imagine 1899">
          <a:extLst>
            <a:ext uri="{FF2B5EF4-FFF2-40B4-BE49-F238E27FC236}">
              <a16:creationId xmlns:a16="http://schemas.microsoft.com/office/drawing/2014/main" xmlns="" id="{514BE45C-BFA5-4BF6-8F96-23A09E1B5FF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901" name="Imagine 1900">
          <a:extLst>
            <a:ext uri="{FF2B5EF4-FFF2-40B4-BE49-F238E27FC236}">
              <a16:creationId xmlns:a16="http://schemas.microsoft.com/office/drawing/2014/main" xmlns="" id="{7D56326F-168C-4A9D-8143-4F4DC79C5BD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902" name="Imagine 1901">
          <a:extLst>
            <a:ext uri="{FF2B5EF4-FFF2-40B4-BE49-F238E27FC236}">
              <a16:creationId xmlns:a16="http://schemas.microsoft.com/office/drawing/2014/main" xmlns="" id="{FA4BBC65-BB9F-47A3-8D90-FA7DEA1399E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903" name="Imagine 1902">
          <a:extLst>
            <a:ext uri="{FF2B5EF4-FFF2-40B4-BE49-F238E27FC236}">
              <a16:creationId xmlns:a16="http://schemas.microsoft.com/office/drawing/2014/main" xmlns="" id="{907D9789-7A48-438E-B193-1184981B538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904" name="Imagine 1903">
          <a:extLst>
            <a:ext uri="{FF2B5EF4-FFF2-40B4-BE49-F238E27FC236}">
              <a16:creationId xmlns:a16="http://schemas.microsoft.com/office/drawing/2014/main" xmlns="" id="{A3EC8949-D1CD-49AB-8180-6412CFF3489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905" name="Imagine 1904">
          <a:extLst>
            <a:ext uri="{FF2B5EF4-FFF2-40B4-BE49-F238E27FC236}">
              <a16:creationId xmlns:a16="http://schemas.microsoft.com/office/drawing/2014/main" xmlns="" id="{D2B0F978-2954-4C86-A960-EA4C61FC6AB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906" name="Imagine 1905">
          <a:extLst>
            <a:ext uri="{FF2B5EF4-FFF2-40B4-BE49-F238E27FC236}">
              <a16:creationId xmlns:a16="http://schemas.microsoft.com/office/drawing/2014/main" xmlns="" id="{7A6F1378-873B-475E-BD3A-FA82E26D119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907" name="Imagine 1906">
          <a:extLst>
            <a:ext uri="{FF2B5EF4-FFF2-40B4-BE49-F238E27FC236}">
              <a16:creationId xmlns:a16="http://schemas.microsoft.com/office/drawing/2014/main" xmlns="" id="{ADD948FC-6A85-419A-A4AB-5F8154BFD9B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908" name="Imagine 1907">
          <a:extLst>
            <a:ext uri="{FF2B5EF4-FFF2-40B4-BE49-F238E27FC236}">
              <a16:creationId xmlns:a16="http://schemas.microsoft.com/office/drawing/2014/main" xmlns="" id="{A3D88587-5D2B-43DF-BBE6-A2C816035A6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909" name="Imagine 1908">
          <a:extLst>
            <a:ext uri="{FF2B5EF4-FFF2-40B4-BE49-F238E27FC236}">
              <a16:creationId xmlns:a16="http://schemas.microsoft.com/office/drawing/2014/main" xmlns="" id="{EBB7B42B-6F2B-4029-A9C2-94BD6020361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910" name="Imagine 1909">
          <a:extLst>
            <a:ext uri="{FF2B5EF4-FFF2-40B4-BE49-F238E27FC236}">
              <a16:creationId xmlns:a16="http://schemas.microsoft.com/office/drawing/2014/main" xmlns="" id="{609F0119-0139-420F-AE5E-24A86F7860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911" name="Imagine 1910">
          <a:extLst>
            <a:ext uri="{FF2B5EF4-FFF2-40B4-BE49-F238E27FC236}">
              <a16:creationId xmlns:a16="http://schemas.microsoft.com/office/drawing/2014/main" xmlns="" id="{33D8BD19-98CC-41EF-A961-AD07CF1987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912" name="Imagine 1911">
          <a:extLst>
            <a:ext uri="{FF2B5EF4-FFF2-40B4-BE49-F238E27FC236}">
              <a16:creationId xmlns:a16="http://schemas.microsoft.com/office/drawing/2014/main" xmlns="" id="{921CB715-8459-4464-B7CD-57B7E910CB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913" name="Imagine 1912">
          <a:extLst>
            <a:ext uri="{FF2B5EF4-FFF2-40B4-BE49-F238E27FC236}">
              <a16:creationId xmlns:a16="http://schemas.microsoft.com/office/drawing/2014/main" xmlns="" id="{840F037A-BA95-43B8-9BB9-FCD4E35728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914" name="Imagine 1913">
          <a:extLst>
            <a:ext uri="{FF2B5EF4-FFF2-40B4-BE49-F238E27FC236}">
              <a16:creationId xmlns:a16="http://schemas.microsoft.com/office/drawing/2014/main" xmlns="" id="{1ECD99EF-78F3-47BC-8DCE-A9A610AB93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915" name="Imagine 1914">
          <a:extLst>
            <a:ext uri="{FF2B5EF4-FFF2-40B4-BE49-F238E27FC236}">
              <a16:creationId xmlns:a16="http://schemas.microsoft.com/office/drawing/2014/main" xmlns="" id="{97BF20E3-A2B3-45C8-9CA7-9A1E8FCDCB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916" name="Imagine 1915">
          <a:extLst>
            <a:ext uri="{FF2B5EF4-FFF2-40B4-BE49-F238E27FC236}">
              <a16:creationId xmlns:a16="http://schemas.microsoft.com/office/drawing/2014/main" xmlns="" id="{3E37EB16-853A-41D4-A81F-03FE12A4539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917" name="Imagine 1916">
          <a:extLst>
            <a:ext uri="{FF2B5EF4-FFF2-40B4-BE49-F238E27FC236}">
              <a16:creationId xmlns:a16="http://schemas.microsoft.com/office/drawing/2014/main" xmlns="" id="{9C55B1E3-DBA5-496F-B84C-5EF7EC2622E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918" name="Imagine 1917">
          <a:extLst>
            <a:ext uri="{FF2B5EF4-FFF2-40B4-BE49-F238E27FC236}">
              <a16:creationId xmlns:a16="http://schemas.microsoft.com/office/drawing/2014/main" xmlns="" id="{F9603DE7-27DF-4BB5-8F9C-30AAA98BCE8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919" name="Imagine 1918">
          <a:extLst>
            <a:ext uri="{FF2B5EF4-FFF2-40B4-BE49-F238E27FC236}">
              <a16:creationId xmlns:a16="http://schemas.microsoft.com/office/drawing/2014/main" xmlns="" id="{E10BC07F-C93E-4B4B-A4CB-6E33A76C653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920" name="Imagine 1919">
          <a:extLst>
            <a:ext uri="{FF2B5EF4-FFF2-40B4-BE49-F238E27FC236}">
              <a16:creationId xmlns:a16="http://schemas.microsoft.com/office/drawing/2014/main" xmlns="" id="{25F50491-CEF9-424B-9488-ADE72705F95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921" name="Imagine 1920">
          <a:extLst>
            <a:ext uri="{FF2B5EF4-FFF2-40B4-BE49-F238E27FC236}">
              <a16:creationId xmlns:a16="http://schemas.microsoft.com/office/drawing/2014/main" xmlns="" id="{C716145D-3A27-48D3-ABC9-34A9AD1363D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922" name="Imagine 1921">
          <a:extLst>
            <a:ext uri="{FF2B5EF4-FFF2-40B4-BE49-F238E27FC236}">
              <a16:creationId xmlns:a16="http://schemas.microsoft.com/office/drawing/2014/main" xmlns="" id="{78B79ED5-B509-4CDE-BE25-714DFDD0EFB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923" name="Imagine 1922">
          <a:extLst>
            <a:ext uri="{FF2B5EF4-FFF2-40B4-BE49-F238E27FC236}">
              <a16:creationId xmlns:a16="http://schemas.microsoft.com/office/drawing/2014/main" xmlns="" id="{E33D9AF8-BF16-41AA-8C1A-30F7E29E022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924" name="Imagine 1923">
          <a:extLst>
            <a:ext uri="{FF2B5EF4-FFF2-40B4-BE49-F238E27FC236}">
              <a16:creationId xmlns:a16="http://schemas.microsoft.com/office/drawing/2014/main" xmlns="" id="{5D74E228-C431-46F7-9858-4F11229A180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925" name="Imagine 1924">
          <a:extLst>
            <a:ext uri="{FF2B5EF4-FFF2-40B4-BE49-F238E27FC236}">
              <a16:creationId xmlns:a16="http://schemas.microsoft.com/office/drawing/2014/main" xmlns="" id="{E9D0BC63-8F09-41D3-9670-D0988CD9481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926" name="Imagine 1925">
          <a:extLst>
            <a:ext uri="{FF2B5EF4-FFF2-40B4-BE49-F238E27FC236}">
              <a16:creationId xmlns:a16="http://schemas.microsoft.com/office/drawing/2014/main" xmlns="" id="{E55363CD-E67E-4A1E-A812-4DFD938980A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927" name="Imagine 1926">
          <a:extLst>
            <a:ext uri="{FF2B5EF4-FFF2-40B4-BE49-F238E27FC236}">
              <a16:creationId xmlns:a16="http://schemas.microsoft.com/office/drawing/2014/main" xmlns="" id="{342B75F4-D3E3-4C37-8207-3E287C5AD35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928" name="Imagine 1927">
          <a:extLst>
            <a:ext uri="{FF2B5EF4-FFF2-40B4-BE49-F238E27FC236}">
              <a16:creationId xmlns:a16="http://schemas.microsoft.com/office/drawing/2014/main" xmlns="" id="{FA421AD0-5FC6-4E48-96A9-EB7D4C96D6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929" name="Imagine 1928">
          <a:extLst>
            <a:ext uri="{FF2B5EF4-FFF2-40B4-BE49-F238E27FC236}">
              <a16:creationId xmlns:a16="http://schemas.microsoft.com/office/drawing/2014/main" xmlns="" id="{C241C98A-E485-477E-819E-45274C48C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930" name="Imagine 1929">
          <a:extLst>
            <a:ext uri="{FF2B5EF4-FFF2-40B4-BE49-F238E27FC236}">
              <a16:creationId xmlns:a16="http://schemas.microsoft.com/office/drawing/2014/main" xmlns="" id="{BAC2BD7C-99F6-4704-A8F5-06023A7861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931" name="Imagine 1930">
          <a:extLst>
            <a:ext uri="{FF2B5EF4-FFF2-40B4-BE49-F238E27FC236}">
              <a16:creationId xmlns:a16="http://schemas.microsoft.com/office/drawing/2014/main" xmlns="" id="{5B3EFDA5-687A-4305-BCBF-758D2A696EB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932" name="Imagine 1931">
          <a:extLst>
            <a:ext uri="{FF2B5EF4-FFF2-40B4-BE49-F238E27FC236}">
              <a16:creationId xmlns:a16="http://schemas.microsoft.com/office/drawing/2014/main" xmlns="" id="{DB4866A6-D41F-4A31-84EE-218B41904B8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933" name="Imagine 1932">
          <a:extLst>
            <a:ext uri="{FF2B5EF4-FFF2-40B4-BE49-F238E27FC236}">
              <a16:creationId xmlns:a16="http://schemas.microsoft.com/office/drawing/2014/main" xmlns="" id="{8CA151AA-0679-4C42-AB3A-6920A5D453C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934" name="Imagine 1933">
          <a:extLst>
            <a:ext uri="{FF2B5EF4-FFF2-40B4-BE49-F238E27FC236}">
              <a16:creationId xmlns:a16="http://schemas.microsoft.com/office/drawing/2014/main" xmlns="" id="{F5A43584-4CE2-486C-9691-45ED0B823AC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935" name="Imagine 1934">
          <a:extLst>
            <a:ext uri="{FF2B5EF4-FFF2-40B4-BE49-F238E27FC236}">
              <a16:creationId xmlns:a16="http://schemas.microsoft.com/office/drawing/2014/main" xmlns="" id="{9FF18468-B739-422B-A692-55A5FDF2731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936" name="Imagine 1935">
          <a:extLst>
            <a:ext uri="{FF2B5EF4-FFF2-40B4-BE49-F238E27FC236}">
              <a16:creationId xmlns:a16="http://schemas.microsoft.com/office/drawing/2014/main" xmlns="" id="{E3075130-4813-4EB0-9709-32A05487358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937" name="Imagine 1936">
          <a:extLst>
            <a:ext uri="{FF2B5EF4-FFF2-40B4-BE49-F238E27FC236}">
              <a16:creationId xmlns:a16="http://schemas.microsoft.com/office/drawing/2014/main" xmlns="" id="{E8DB718D-1F64-4B8B-A983-4DE0F77F556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938" name="Imagine 1937">
          <a:extLst>
            <a:ext uri="{FF2B5EF4-FFF2-40B4-BE49-F238E27FC236}">
              <a16:creationId xmlns:a16="http://schemas.microsoft.com/office/drawing/2014/main" xmlns="" id="{D9910D34-2E36-4DC1-9DF5-740E7E0EA2A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939" name="Imagine 1938">
          <a:extLst>
            <a:ext uri="{FF2B5EF4-FFF2-40B4-BE49-F238E27FC236}">
              <a16:creationId xmlns:a16="http://schemas.microsoft.com/office/drawing/2014/main" xmlns="" id="{C4BA3492-6C92-44E5-98A9-482D1EA40E5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940" name="Imagine 1939">
          <a:extLst>
            <a:ext uri="{FF2B5EF4-FFF2-40B4-BE49-F238E27FC236}">
              <a16:creationId xmlns:a16="http://schemas.microsoft.com/office/drawing/2014/main" xmlns="" id="{867EC33E-D176-4160-A068-D470BD72104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941" name="Imagine 1940">
          <a:extLst>
            <a:ext uri="{FF2B5EF4-FFF2-40B4-BE49-F238E27FC236}">
              <a16:creationId xmlns:a16="http://schemas.microsoft.com/office/drawing/2014/main" xmlns="" id="{BD991267-2651-44C2-8DA4-FE847AA794D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942" name="Imagine 1941">
          <a:extLst>
            <a:ext uri="{FF2B5EF4-FFF2-40B4-BE49-F238E27FC236}">
              <a16:creationId xmlns:a16="http://schemas.microsoft.com/office/drawing/2014/main" xmlns="" id="{BA85AF24-1387-465A-95AB-DB3B98AC6B7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943" name="Imagine 1942">
          <a:extLst>
            <a:ext uri="{FF2B5EF4-FFF2-40B4-BE49-F238E27FC236}">
              <a16:creationId xmlns:a16="http://schemas.microsoft.com/office/drawing/2014/main" xmlns="" id="{8AE318CD-0E20-43A1-8A96-F14F938CE63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944" name="Imagine 1943">
          <a:extLst>
            <a:ext uri="{FF2B5EF4-FFF2-40B4-BE49-F238E27FC236}">
              <a16:creationId xmlns:a16="http://schemas.microsoft.com/office/drawing/2014/main" xmlns="" id="{444706AC-4E5C-4159-8FCF-CCF90234997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945" name="Imagine 1944">
          <a:extLst>
            <a:ext uri="{FF2B5EF4-FFF2-40B4-BE49-F238E27FC236}">
              <a16:creationId xmlns:a16="http://schemas.microsoft.com/office/drawing/2014/main" xmlns="" id="{56E6828B-A8BB-4B44-8432-46D3786B0F1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946" name="Imagine 1945">
          <a:extLst>
            <a:ext uri="{FF2B5EF4-FFF2-40B4-BE49-F238E27FC236}">
              <a16:creationId xmlns:a16="http://schemas.microsoft.com/office/drawing/2014/main" xmlns="" id="{CD726C41-855E-4354-BC70-99137C1399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10628</xdr:colOff>
      <xdr:row>339</xdr:row>
      <xdr:rowOff>52979</xdr:rowOff>
    </xdr:from>
    <xdr:to>
      <xdr:col>19</xdr:col>
      <xdr:colOff>110097</xdr:colOff>
      <xdr:row>342</xdr:row>
      <xdr:rowOff>110776</xdr:rowOff>
    </xdr:to>
    <xdr:pic>
      <xdr:nvPicPr>
        <xdr:cNvPr id="1947" name="Imagine 1946">
          <a:extLst>
            <a:ext uri="{FF2B5EF4-FFF2-40B4-BE49-F238E27FC236}">
              <a16:creationId xmlns:a16="http://schemas.microsoft.com/office/drawing/2014/main" xmlns="" id="{24EE190F-4796-4D35-BA70-98E8EE8B6F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948" name="Imagine 1947">
          <a:extLst>
            <a:ext uri="{FF2B5EF4-FFF2-40B4-BE49-F238E27FC236}">
              <a16:creationId xmlns:a16="http://schemas.microsoft.com/office/drawing/2014/main" xmlns="" id="{EA0759E6-5039-4CF9-95A4-D60C4F599F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949" name="Imagine 1948">
          <a:extLst>
            <a:ext uri="{FF2B5EF4-FFF2-40B4-BE49-F238E27FC236}">
              <a16:creationId xmlns:a16="http://schemas.microsoft.com/office/drawing/2014/main" xmlns="" id="{A4CFE785-8F17-44F9-8795-6B626CAA8C4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950" name="Imagine 1949">
          <a:extLst>
            <a:ext uri="{FF2B5EF4-FFF2-40B4-BE49-F238E27FC236}">
              <a16:creationId xmlns:a16="http://schemas.microsoft.com/office/drawing/2014/main" xmlns="" id="{E6556D7C-9C45-4983-B6C7-59E7A08318B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951" name="Imagine 1950">
          <a:extLst>
            <a:ext uri="{FF2B5EF4-FFF2-40B4-BE49-F238E27FC236}">
              <a16:creationId xmlns:a16="http://schemas.microsoft.com/office/drawing/2014/main" xmlns="" id="{2E87B151-17D2-4204-A599-526A181660E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952" name="Imagine 1951">
          <a:extLst>
            <a:ext uri="{FF2B5EF4-FFF2-40B4-BE49-F238E27FC236}">
              <a16:creationId xmlns:a16="http://schemas.microsoft.com/office/drawing/2014/main" xmlns="" id="{11C43759-4B3A-4847-A432-E33387CFCA7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953" name="Imagine 1952">
          <a:extLst>
            <a:ext uri="{FF2B5EF4-FFF2-40B4-BE49-F238E27FC236}">
              <a16:creationId xmlns:a16="http://schemas.microsoft.com/office/drawing/2014/main" xmlns="" id="{D5F370E1-AE8F-4340-99EF-0708FCFBE8D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954" name="Imagine 1953">
          <a:extLst>
            <a:ext uri="{FF2B5EF4-FFF2-40B4-BE49-F238E27FC236}">
              <a16:creationId xmlns:a16="http://schemas.microsoft.com/office/drawing/2014/main" xmlns="" id="{85049093-88B4-4667-A0EF-82D5BE2F70A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955" name="Imagine 1954">
          <a:extLst>
            <a:ext uri="{FF2B5EF4-FFF2-40B4-BE49-F238E27FC236}">
              <a16:creationId xmlns:a16="http://schemas.microsoft.com/office/drawing/2014/main" xmlns="" id="{5FD7AFDB-EC9B-4E2E-B358-27F38422FE4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956" name="Imagine 1955">
          <a:extLst>
            <a:ext uri="{FF2B5EF4-FFF2-40B4-BE49-F238E27FC236}">
              <a16:creationId xmlns:a16="http://schemas.microsoft.com/office/drawing/2014/main" xmlns="" id="{C2DBC82C-AD1A-46FD-8B3F-C9199F6926D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957" name="Imagine 1956">
          <a:extLst>
            <a:ext uri="{FF2B5EF4-FFF2-40B4-BE49-F238E27FC236}">
              <a16:creationId xmlns:a16="http://schemas.microsoft.com/office/drawing/2014/main" xmlns="" id="{A3AB0595-2BF5-4563-BBDC-7C7A47775FD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958" name="Imagine 1957">
          <a:extLst>
            <a:ext uri="{FF2B5EF4-FFF2-40B4-BE49-F238E27FC236}">
              <a16:creationId xmlns:a16="http://schemas.microsoft.com/office/drawing/2014/main" xmlns="" id="{2E514E0F-75D6-44D5-96EB-7455793FD5E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959" name="Imagine 1958">
          <a:extLst>
            <a:ext uri="{FF2B5EF4-FFF2-40B4-BE49-F238E27FC236}">
              <a16:creationId xmlns:a16="http://schemas.microsoft.com/office/drawing/2014/main" xmlns="" id="{C6172743-9BC2-408C-BC2F-4B08D707016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960" name="Imagine 1959">
          <a:extLst>
            <a:ext uri="{FF2B5EF4-FFF2-40B4-BE49-F238E27FC236}">
              <a16:creationId xmlns:a16="http://schemas.microsoft.com/office/drawing/2014/main" xmlns="" id="{C8A78398-E1A9-4DBA-9B53-BA325A90AB2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961" name="Imagine 1960">
          <a:extLst>
            <a:ext uri="{FF2B5EF4-FFF2-40B4-BE49-F238E27FC236}">
              <a16:creationId xmlns:a16="http://schemas.microsoft.com/office/drawing/2014/main" xmlns="" id="{400ACD40-2AD0-4769-9D02-2BF11870078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962" name="Imagine 1961">
          <a:extLst>
            <a:ext uri="{FF2B5EF4-FFF2-40B4-BE49-F238E27FC236}">
              <a16:creationId xmlns:a16="http://schemas.microsoft.com/office/drawing/2014/main" xmlns="" id="{B77584E1-C7DA-4117-95A0-46357A9596D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963" name="Imagine 1962">
          <a:extLst>
            <a:ext uri="{FF2B5EF4-FFF2-40B4-BE49-F238E27FC236}">
              <a16:creationId xmlns:a16="http://schemas.microsoft.com/office/drawing/2014/main" xmlns="" id="{1AB01FD7-6EC4-4B47-862D-95611D9C65E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xdr:twoCellAnchor>
    <xdr:from>
      <xdr:col>0</xdr:col>
      <xdr:colOff>70393</xdr:colOff>
      <xdr:row>335</xdr:row>
      <xdr:rowOff>59571</xdr:rowOff>
    </xdr:from>
    <xdr:to>
      <xdr:col>0</xdr:col>
      <xdr:colOff>609752</xdr:colOff>
      <xdr:row>338</xdr:row>
      <xdr:rowOff>102399</xdr:rowOff>
    </xdr:to>
    <xdr:pic>
      <xdr:nvPicPr>
        <xdr:cNvPr id="1964" name="Imagine 1963">
          <a:extLst>
            <a:ext uri="{FF2B5EF4-FFF2-40B4-BE49-F238E27FC236}">
              <a16:creationId xmlns:a16="http://schemas.microsoft.com/office/drawing/2014/main" xmlns="" id="{818D205F-35A4-4303-B94F-9EC7FE8A1C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93" y="67629921"/>
          <a:ext cx="539359" cy="528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466725</xdr:colOff>
          <xdr:row>337</xdr:row>
          <xdr:rowOff>85725</xdr:rowOff>
        </xdr:from>
        <xdr:to>
          <xdr:col>1</xdr:col>
          <xdr:colOff>38100</xdr:colOff>
          <xdr:row>339</xdr:row>
          <xdr:rowOff>85725</xdr:rowOff>
        </xdr:to>
        <xdr:sp macro="" textlink="">
          <xdr:nvSpPr>
            <xdr:cNvPr id="1965" name="Check Box 483" descr="Da" hidden="1">
              <a:extLst>
                <a:ext uri="{63B3BB69-23CF-44E3-9099-C40C66FF867C}">
                  <a14:compatExt spid="_x0000_s1507"/>
                </a:ext>
                <a:ext uri="{FF2B5EF4-FFF2-40B4-BE49-F238E27FC236}">
                  <a16:creationId xmlns:a16="http://schemas.microsoft.com/office/drawing/2014/main" xmlns=""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345</xdr:row>
          <xdr:rowOff>9525</xdr:rowOff>
        </xdr:from>
        <xdr:to>
          <xdr:col>0</xdr:col>
          <xdr:colOff>419100</xdr:colOff>
          <xdr:row>347</xdr:row>
          <xdr:rowOff>9525</xdr:rowOff>
        </xdr:to>
        <xdr:sp macro="" textlink="">
          <xdr:nvSpPr>
            <xdr:cNvPr id="1966" name="Check Box 484" hidden="1">
              <a:extLst>
                <a:ext uri="{63B3BB69-23CF-44E3-9099-C40C66FF867C}">
                  <a14:compatExt spid="_x0000_s1508"/>
                </a:ext>
                <a:ext uri="{FF2B5EF4-FFF2-40B4-BE49-F238E27FC236}">
                  <a16:creationId xmlns:a16="http://schemas.microsoft.com/office/drawing/2014/main" xmlns=""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10628</xdr:colOff>
      <xdr:row>339</xdr:row>
      <xdr:rowOff>52979</xdr:rowOff>
    </xdr:from>
    <xdr:to>
      <xdr:col>19</xdr:col>
      <xdr:colOff>110097</xdr:colOff>
      <xdr:row>342</xdr:row>
      <xdr:rowOff>110776</xdr:rowOff>
    </xdr:to>
    <xdr:pic>
      <xdr:nvPicPr>
        <xdr:cNvPr id="1967" name="Imagine 1966">
          <a:extLst>
            <a:ext uri="{FF2B5EF4-FFF2-40B4-BE49-F238E27FC236}">
              <a16:creationId xmlns:a16="http://schemas.microsoft.com/office/drawing/2014/main" xmlns="" id="{BAB82508-20DD-4361-8538-EBBC07F04D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9278" y="68271029"/>
          <a:ext cx="537619" cy="543572"/>
        </a:xfrm>
        <a:prstGeom prst="rect">
          <a:avLst/>
        </a:prstGeom>
      </xdr:spPr>
    </xdr:pic>
    <xdr:clientData/>
  </xdr:twoCellAnchor>
  <xdr:twoCellAnchor>
    <xdr:from>
      <xdr:col>19</xdr:col>
      <xdr:colOff>118992</xdr:colOff>
      <xdr:row>339</xdr:row>
      <xdr:rowOff>52979</xdr:rowOff>
    </xdr:from>
    <xdr:to>
      <xdr:col>19</xdr:col>
      <xdr:colOff>658992</xdr:colOff>
      <xdr:row>342</xdr:row>
      <xdr:rowOff>110776</xdr:rowOff>
    </xdr:to>
    <xdr:pic>
      <xdr:nvPicPr>
        <xdr:cNvPr id="1968" name="Imagine 1967">
          <a:extLst>
            <a:ext uri="{FF2B5EF4-FFF2-40B4-BE49-F238E27FC236}">
              <a16:creationId xmlns:a16="http://schemas.microsoft.com/office/drawing/2014/main" xmlns="" id="{56499252-2503-4265-9F32-05BC2E3A08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5792" y="68271029"/>
          <a:ext cx="540000" cy="543572"/>
        </a:xfrm>
        <a:prstGeom prst="rect">
          <a:avLst/>
        </a:prstGeom>
      </xdr:spPr>
    </xdr:pic>
    <xdr:clientData/>
  </xdr:twoCellAnchor>
  <xdr:twoCellAnchor>
    <xdr:from>
      <xdr:col>0</xdr:col>
      <xdr:colOff>16328</xdr:colOff>
      <xdr:row>339</xdr:row>
      <xdr:rowOff>52979</xdr:rowOff>
    </xdr:from>
    <xdr:to>
      <xdr:col>0</xdr:col>
      <xdr:colOff>556328</xdr:colOff>
      <xdr:row>342</xdr:row>
      <xdr:rowOff>110776</xdr:rowOff>
    </xdr:to>
    <xdr:pic>
      <xdr:nvPicPr>
        <xdr:cNvPr id="1969" name="Imagine 1968">
          <a:extLst>
            <a:ext uri="{FF2B5EF4-FFF2-40B4-BE49-F238E27FC236}">
              <a16:creationId xmlns:a16="http://schemas.microsoft.com/office/drawing/2014/main" xmlns="" id="{2DE1D942-85B5-4951-8AC3-BEC8A9751F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28" y="68271029"/>
          <a:ext cx="540000" cy="543572"/>
        </a:xfrm>
        <a:prstGeom prst="rect">
          <a:avLst/>
        </a:prstGeom>
      </xdr:spPr>
    </xdr:pic>
    <xdr:clientData/>
  </xdr:twoCellAnchor>
  <xdr:twoCellAnchor>
    <xdr:from>
      <xdr:col>0</xdr:col>
      <xdr:colOff>565223</xdr:colOff>
      <xdr:row>339</xdr:row>
      <xdr:rowOff>52979</xdr:rowOff>
    </xdr:from>
    <xdr:to>
      <xdr:col>1</xdr:col>
      <xdr:colOff>438473</xdr:colOff>
      <xdr:row>342</xdr:row>
      <xdr:rowOff>110776</xdr:rowOff>
    </xdr:to>
    <xdr:pic>
      <xdr:nvPicPr>
        <xdr:cNvPr id="1970" name="Imagine 1969">
          <a:extLst>
            <a:ext uri="{FF2B5EF4-FFF2-40B4-BE49-F238E27FC236}">
              <a16:creationId xmlns:a16="http://schemas.microsoft.com/office/drawing/2014/main" xmlns="" id="{663251E5-8113-4867-BA06-48BFB9FCF44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5223" y="68271029"/>
          <a:ext cx="540000" cy="543572"/>
        </a:xfrm>
        <a:prstGeom prst="rect">
          <a:avLst/>
        </a:prstGeom>
      </xdr:spPr>
    </xdr:pic>
    <xdr:clientData/>
  </xdr:twoCellAnchor>
  <xdr:twoCellAnchor>
    <xdr:from>
      <xdr:col>12</xdr:col>
      <xdr:colOff>309407</xdr:colOff>
      <xdr:row>339</xdr:row>
      <xdr:rowOff>52979</xdr:rowOff>
    </xdr:from>
    <xdr:to>
      <xdr:col>14</xdr:col>
      <xdr:colOff>21923</xdr:colOff>
      <xdr:row>342</xdr:row>
      <xdr:rowOff>110776</xdr:rowOff>
    </xdr:to>
    <xdr:pic>
      <xdr:nvPicPr>
        <xdr:cNvPr id="1971" name="Imagine 1970">
          <a:extLst>
            <a:ext uri="{FF2B5EF4-FFF2-40B4-BE49-F238E27FC236}">
              <a16:creationId xmlns:a16="http://schemas.microsoft.com/office/drawing/2014/main" xmlns="" id="{0608A8BA-94E5-4CC7-B498-4BD5071B2DB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14882" y="68271029"/>
          <a:ext cx="541191" cy="543572"/>
        </a:xfrm>
        <a:prstGeom prst="rect">
          <a:avLst/>
        </a:prstGeom>
      </xdr:spPr>
    </xdr:pic>
    <xdr:clientData/>
  </xdr:twoCellAnchor>
  <xdr:twoCellAnchor>
    <xdr:from>
      <xdr:col>14</xdr:col>
      <xdr:colOff>30818</xdr:colOff>
      <xdr:row>339</xdr:row>
      <xdr:rowOff>52979</xdr:rowOff>
    </xdr:from>
    <xdr:to>
      <xdr:col>15</xdr:col>
      <xdr:colOff>160052</xdr:colOff>
      <xdr:row>342</xdr:row>
      <xdr:rowOff>110776</xdr:rowOff>
    </xdr:to>
    <xdr:pic>
      <xdr:nvPicPr>
        <xdr:cNvPr id="1972" name="Imagine 1971">
          <a:extLst>
            <a:ext uri="{FF2B5EF4-FFF2-40B4-BE49-F238E27FC236}">
              <a16:creationId xmlns:a16="http://schemas.microsoft.com/office/drawing/2014/main" xmlns="" id="{32AE396C-D35A-4465-8FEC-AF12A980DAD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4968" y="68271029"/>
          <a:ext cx="557859" cy="543572"/>
        </a:xfrm>
        <a:prstGeom prst="rect">
          <a:avLst/>
        </a:prstGeom>
      </xdr:spPr>
    </xdr:pic>
    <xdr:clientData/>
  </xdr:twoCellAnchor>
  <xdr:twoCellAnchor>
    <xdr:from>
      <xdr:col>15</xdr:col>
      <xdr:colOff>168947</xdr:colOff>
      <xdr:row>339</xdr:row>
      <xdr:rowOff>52979</xdr:rowOff>
    </xdr:from>
    <xdr:to>
      <xdr:col>16</xdr:col>
      <xdr:colOff>310088</xdr:colOff>
      <xdr:row>342</xdr:row>
      <xdr:rowOff>110776</xdr:rowOff>
    </xdr:to>
    <xdr:pic>
      <xdr:nvPicPr>
        <xdr:cNvPr id="1973" name="Imagine 1972">
          <a:extLst>
            <a:ext uri="{FF2B5EF4-FFF2-40B4-BE49-F238E27FC236}">
              <a16:creationId xmlns:a16="http://schemas.microsoft.com/office/drawing/2014/main" xmlns="" id="{4995047A-32C5-4E63-8A85-217DAD7DB0D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31722" y="68271029"/>
          <a:ext cx="569766" cy="543572"/>
        </a:xfrm>
        <a:prstGeom prst="rect">
          <a:avLst/>
        </a:prstGeom>
      </xdr:spPr>
    </xdr:pic>
    <xdr:clientData/>
  </xdr:twoCellAnchor>
  <xdr:twoCellAnchor>
    <xdr:from>
      <xdr:col>16</xdr:col>
      <xdr:colOff>318983</xdr:colOff>
      <xdr:row>339</xdr:row>
      <xdr:rowOff>52979</xdr:rowOff>
    </xdr:from>
    <xdr:to>
      <xdr:col>18</xdr:col>
      <xdr:colOff>1733</xdr:colOff>
      <xdr:row>342</xdr:row>
      <xdr:rowOff>110776</xdr:rowOff>
    </xdr:to>
    <xdr:pic>
      <xdr:nvPicPr>
        <xdr:cNvPr id="1974" name="Imagine 1973">
          <a:extLst>
            <a:ext uri="{FF2B5EF4-FFF2-40B4-BE49-F238E27FC236}">
              <a16:creationId xmlns:a16="http://schemas.microsoft.com/office/drawing/2014/main" xmlns="" id="{EF7A662F-ED75-49A8-89F5-B7E0AB3119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10383" y="68271029"/>
          <a:ext cx="540000" cy="543572"/>
        </a:xfrm>
        <a:prstGeom prst="rect">
          <a:avLst/>
        </a:prstGeom>
      </xdr:spPr>
    </xdr:pic>
    <xdr:clientData/>
  </xdr:twoCellAnchor>
  <xdr:twoCellAnchor>
    <xdr:from>
      <xdr:col>9</xdr:col>
      <xdr:colOff>55754</xdr:colOff>
      <xdr:row>339</xdr:row>
      <xdr:rowOff>52979</xdr:rowOff>
    </xdr:from>
    <xdr:to>
      <xdr:col>10</xdr:col>
      <xdr:colOff>54019</xdr:colOff>
      <xdr:row>342</xdr:row>
      <xdr:rowOff>110776</xdr:rowOff>
    </xdr:to>
    <xdr:pic>
      <xdr:nvPicPr>
        <xdr:cNvPr id="1975" name="Imagine 1974">
          <a:extLst>
            <a:ext uri="{FF2B5EF4-FFF2-40B4-BE49-F238E27FC236}">
              <a16:creationId xmlns:a16="http://schemas.microsoft.com/office/drawing/2014/main" xmlns="" id="{64925B35-79F4-4AD0-8EDC-0827DE011B4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70579" y="68271029"/>
          <a:ext cx="541190" cy="543572"/>
        </a:xfrm>
        <a:prstGeom prst="rect">
          <a:avLst/>
        </a:prstGeom>
      </xdr:spPr>
    </xdr:pic>
    <xdr:clientData/>
  </xdr:twoCellAnchor>
  <xdr:twoCellAnchor>
    <xdr:from>
      <xdr:col>10</xdr:col>
      <xdr:colOff>62914</xdr:colOff>
      <xdr:row>339</xdr:row>
      <xdr:rowOff>52979</xdr:rowOff>
    </xdr:from>
    <xdr:to>
      <xdr:col>11</xdr:col>
      <xdr:colOff>192149</xdr:colOff>
      <xdr:row>342</xdr:row>
      <xdr:rowOff>110776</xdr:rowOff>
    </xdr:to>
    <xdr:pic>
      <xdr:nvPicPr>
        <xdr:cNvPr id="1976" name="Imagine 1975">
          <a:extLst>
            <a:ext uri="{FF2B5EF4-FFF2-40B4-BE49-F238E27FC236}">
              <a16:creationId xmlns:a16="http://schemas.microsoft.com/office/drawing/2014/main" xmlns="" id="{94470D23-E1E1-4402-BF0A-1AA7C54CA94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20664" y="68271029"/>
          <a:ext cx="538810" cy="543572"/>
        </a:xfrm>
        <a:prstGeom prst="rect">
          <a:avLst/>
        </a:prstGeom>
      </xdr:spPr>
    </xdr:pic>
    <xdr:clientData/>
  </xdr:twoCellAnchor>
  <xdr:twoCellAnchor>
    <xdr:from>
      <xdr:col>11</xdr:col>
      <xdr:colOff>201044</xdr:colOff>
      <xdr:row>339</xdr:row>
      <xdr:rowOff>52979</xdr:rowOff>
    </xdr:from>
    <xdr:to>
      <xdr:col>12</xdr:col>
      <xdr:colOff>300512</xdr:colOff>
      <xdr:row>342</xdr:row>
      <xdr:rowOff>110776</xdr:rowOff>
    </xdr:to>
    <xdr:pic>
      <xdr:nvPicPr>
        <xdr:cNvPr id="1977" name="Imagine 1976">
          <a:extLst>
            <a:ext uri="{FF2B5EF4-FFF2-40B4-BE49-F238E27FC236}">
              <a16:creationId xmlns:a16="http://schemas.microsoft.com/office/drawing/2014/main" xmlns="" id="{7F066635-DEA1-4E49-B504-FF6A162B591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68369" y="68271029"/>
          <a:ext cx="537618" cy="543572"/>
        </a:xfrm>
        <a:prstGeom prst="rect">
          <a:avLst/>
        </a:prstGeom>
      </xdr:spPr>
    </xdr:pic>
    <xdr:clientData/>
  </xdr:twoCellAnchor>
  <xdr:twoCellAnchor>
    <xdr:from>
      <xdr:col>1</xdr:col>
      <xdr:colOff>447368</xdr:colOff>
      <xdr:row>339</xdr:row>
      <xdr:rowOff>52979</xdr:rowOff>
    </xdr:from>
    <xdr:to>
      <xdr:col>2</xdr:col>
      <xdr:colOff>433727</xdr:colOff>
      <xdr:row>342</xdr:row>
      <xdr:rowOff>110776</xdr:rowOff>
    </xdr:to>
    <xdr:pic>
      <xdr:nvPicPr>
        <xdr:cNvPr id="1978" name="Imagine 1977">
          <a:extLst>
            <a:ext uri="{FF2B5EF4-FFF2-40B4-BE49-F238E27FC236}">
              <a16:creationId xmlns:a16="http://schemas.microsoft.com/office/drawing/2014/main" xmlns="" id="{33A697E3-8A69-4CC6-A30E-C717188E6FF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118" y="68271029"/>
          <a:ext cx="500709" cy="543572"/>
        </a:xfrm>
        <a:prstGeom prst="rect">
          <a:avLst/>
        </a:prstGeom>
      </xdr:spPr>
    </xdr:pic>
    <xdr:clientData/>
  </xdr:twoCellAnchor>
  <xdr:twoCellAnchor>
    <xdr:from>
      <xdr:col>2</xdr:col>
      <xdr:colOff>442622</xdr:colOff>
      <xdr:row>339</xdr:row>
      <xdr:rowOff>52979</xdr:rowOff>
    </xdr:from>
    <xdr:to>
      <xdr:col>4</xdr:col>
      <xdr:colOff>125372</xdr:colOff>
      <xdr:row>342</xdr:row>
      <xdr:rowOff>110776</xdr:rowOff>
    </xdr:to>
    <xdr:pic>
      <xdr:nvPicPr>
        <xdr:cNvPr id="1979" name="Imagine 1978">
          <a:extLst>
            <a:ext uri="{FF2B5EF4-FFF2-40B4-BE49-F238E27FC236}">
              <a16:creationId xmlns:a16="http://schemas.microsoft.com/office/drawing/2014/main" xmlns="" id="{F2546C09-8F2C-4BBD-B0EA-6B10C417FA1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623722" y="68271029"/>
          <a:ext cx="540000" cy="543572"/>
        </a:xfrm>
        <a:prstGeom prst="rect">
          <a:avLst/>
        </a:prstGeom>
      </xdr:spPr>
    </xdr:pic>
    <xdr:clientData/>
  </xdr:twoCellAnchor>
  <xdr:twoCellAnchor>
    <xdr:from>
      <xdr:col>4</xdr:col>
      <xdr:colOff>134267</xdr:colOff>
      <xdr:row>339</xdr:row>
      <xdr:rowOff>52979</xdr:rowOff>
    </xdr:from>
    <xdr:to>
      <xdr:col>6</xdr:col>
      <xdr:colOff>19424</xdr:colOff>
      <xdr:row>342</xdr:row>
      <xdr:rowOff>110776</xdr:rowOff>
    </xdr:to>
    <xdr:pic>
      <xdr:nvPicPr>
        <xdr:cNvPr id="1980" name="Imagine 1979">
          <a:extLst>
            <a:ext uri="{FF2B5EF4-FFF2-40B4-BE49-F238E27FC236}">
              <a16:creationId xmlns:a16="http://schemas.microsoft.com/office/drawing/2014/main" xmlns="" id="{5A040CFF-30FF-426C-8FD5-1626C2FCF01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172617" y="68271029"/>
          <a:ext cx="542382" cy="543572"/>
        </a:xfrm>
        <a:prstGeom prst="rect">
          <a:avLst/>
        </a:prstGeom>
      </xdr:spPr>
    </xdr:pic>
    <xdr:clientData/>
  </xdr:twoCellAnchor>
  <xdr:twoCellAnchor>
    <xdr:from>
      <xdr:col>6</xdr:col>
      <xdr:colOff>28319</xdr:colOff>
      <xdr:row>339</xdr:row>
      <xdr:rowOff>52979</xdr:rowOff>
    </xdr:from>
    <xdr:to>
      <xdr:col>6</xdr:col>
      <xdr:colOff>568319</xdr:colOff>
      <xdr:row>342</xdr:row>
      <xdr:rowOff>110776</xdr:rowOff>
    </xdr:to>
    <xdr:pic>
      <xdr:nvPicPr>
        <xdr:cNvPr id="1981" name="Imagine 1980">
          <a:extLst>
            <a:ext uri="{FF2B5EF4-FFF2-40B4-BE49-F238E27FC236}">
              <a16:creationId xmlns:a16="http://schemas.microsoft.com/office/drawing/2014/main" xmlns="" id="{285094A8-DA64-41A9-B5DA-65F1BDF92D2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723894" y="68271029"/>
          <a:ext cx="540000" cy="543572"/>
        </a:xfrm>
        <a:prstGeom prst="rect">
          <a:avLst/>
        </a:prstGeom>
      </xdr:spPr>
    </xdr:pic>
    <xdr:clientData/>
  </xdr:twoCellAnchor>
  <xdr:twoCellAnchor>
    <xdr:from>
      <xdr:col>6</xdr:col>
      <xdr:colOff>577214</xdr:colOff>
      <xdr:row>339</xdr:row>
      <xdr:rowOff>52979</xdr:rowOff>
    </xdr:from>
    <xdr:to>
      <xdr:col>7</xdr:col>
      <xdr:colOff>533807</xdr:colOff>
      <xdr:row>342</xdr:row>
      <xdr:rowOff>110776</xdr:rowOff>
    </xdr:to>
    <xdr:pic>
      <xdr:nvPicPr>
        <xdr:cNvPr id="1982" name="Imagine 1981">
          <a:extLst>
            <a:ext uri="{FF2B5EF4-FFF2-40B4-BE49-F238E27FC236}">
              <a16:creationId xmlns:a16="http://schemas.microsoft.com/office/drawing/2014/main" xmlns="" id="{B3495618-2E5E-4EE0-A6A0-2AC9A0E80E6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272789" y="68271029"/>
          <a:ext cx="537618" cy="543572"/>
        </a:xfrm>
        <a:prstGeom prst="rect">
          <a:avLst/>
        </a:prstGeom>
      </xdr:spPr>
    </xdr:pic>
    <xdr:clientData/>
  </xdr:twoCellAnchor>
  <xdr:twoCellAnchor>
    <xdr:from>
      <xdr:col>7</xdr:col>
      <xdr:colOff>542702</xdr:colOff>
      <xdr:row>339</xdr:row>
      <xdr:rowOff>52979</xdr:rowOff>
    </xdr:from>
    <xdr:to>
      <xdr:col>9</xdr:col>
      <xdr:colOff>46859</xdr:colOff>
      <xdr:row>342</xdr:row>
      <xdr:rowOff>110776</xdr:rowOff>
    </xdr:to>
    <xdr:pic>
      <xdr:nvPicPr>
        <xdr:cNvPr id="1983" name="Imagine 1982">
          <a:extLst>
            <a:ext uri="{FF2B5EF4-FFF2-40B4-BE49-F238E27FC236}">
              <a16:creationId xmlns:a16="http://schemas.microsoft.com/office/drawing/2014/main" xmlns="" id="{05A3215A-CDE4-4DD9-BB6A-77C83BBAC36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19302" y="68271029"/>
          <a:ext cx="542382" cy="5435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200025</xdr:colOff>
          <xdr:row>342</xdr:row>
          <xdr:rowOff>76200</xdr:rowOff>
        </xdr:from>
        <xdr:to>
          <xdr:col>0</xdr:col>
          <xdr:colOff>409575</xdr:colOff>
          <xdr:row>344</xdr:row>
          <xdr:rowOff>76200</xdr:rowOff>
        </xdr:to>
        <xdr:sp macro="" textlink="">
          <xdr:nvSpPr>
            <xdr:cNvPr id="1984" name="Check Box 485" hidden="1">
              <a:extLst>
                <a:ext uri="{63B3BB69-23CF-44E3-9099-C40C66FF867C}">
                  <a14:compatExt spid="_x0000_s1509"/>
                </a:ext>
                <a:ext uri="{FF2B5EF4-FFF2-40B4-BE49-F238E27FC236}">
                  <a16:creationId xmlns:a16="http://schemas.microsoft.com/office/drawing/2014/main" xmlns=""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342</xdr:row>
          <xdr:rowOff>76200</xdr:rowOff>
        </xdr:from>
        <xdr:to>
          <xdr:col>1</xdr:col>
          <xdr:colOff>257175</xdr:colOff>
          <xdr:row>344</xdr:row>
          <xdr:rowOff>76200</xdr:rowOff>
        </xdr:to>
        <xdr:sp macro="" textlink="">
          <xdr:nvSpPr>
            <xdr:cNvPr id="1985" name="Check Box 486" hidden="1">
              <a:extLst>
                <a:ext uri="{63B3BB69-23CF-44E3-9099-C40C66FF867C}">
                  <a14:compatExt spid="_x0000_s1510"/>
                </a:ext>
                <a:ext uri="{FF2B5EF4-FFF2-40B4-BE49-F238E27FC236}">
                  <a16:creationId xmlns:a16="http://schemas.microsoft.com/office/drawing/2014/main" xmlns=""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342</xdr:row>
          <xdr:rowOff>76200</xdr:rowOff>
        </xdr:from>
        <xdr:to>
          <xdr:col>2</xdr:col>
          <xdr:colOff>257175</xdr:colOff>
          <xdr:row>344</xdr:row>
          <xdr:rowOff>76200</xdr:rowOff>
        </xdr:to>
        <xdr:sp macro="" textlink="">
          <xdr:nvSpPr>
            <xdr:cNvPr id="1986" name="Check Box 487" hidden="1">
              <a:extLst>
                <a:ext uri="{63B3BB69-23CF-44E3-9099-C40C66FF867C}">
                  <a14:compatExt spid="_x0000_s1511"/>
                </a:ext>
                <a:ext uri="{FF2B5EF4-FFF2-40B4-BE49-F238E27FC236}">
                  <a16:creationId xmlns:a16="http://schemas.microsoft.com/office/drawing/2014/main" xmlns=""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342</xdr:row>
          <xdr:rowOff>76200</xdr:rowOff>
        </xdr:from>
        <xdr:to>
          <xdr:col>3</xdr:col>
          <xdr:colOff>285750</xdr:colOff>
          <xdr:row>344</xdr:row>
          <xdr:rowOff>76200</xdr:rowOff>
        </xdr:to>
        <xdr:sp macro="" textlink="">
          <xdr:nvSpPr>
            <xdr:cNvPr id="1987" name="Check Box 488" hidden="1">
              <a:extLst>
                <a:ext uri="{63B3BB69-23CF-44E3-9099-C40C66FF867C}">
                  <a14:compatExt spid="_x0000_s1512"/>
                </a:ext>
                <a:ext uri="{FF2B5EF4-FFF2-40B4-BE49-F238E27FC236}">
                  <a16:creationId xmlns:a16="http://schemas.microsoft.com/office/drawing/2014/main" xmlns=""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342</xdr:row>
          <xdr:rowOff>76200</xdr:rowOff>
        </xdr:from>
        <xdr:to>
          <xdr:col>5</xdr:col>
          <xdr:colOff>190500</xdr:colOff>
          <xdr:row>344</xdr:row>
          <xdr:rowOff>76200</xdr:rowOff>
        </xdr:to>
        <xdr:sp macro="" textlink="">
          <xdr:nvSpPr>
            <xdr:cNvPr id="1988" name="Check Box 489" hidden="1">
              <a:extLst>
                <a:ext uri="{63B3BB69-23CF-44E3-9099-C40C66FF867C}">
                  <a14:compatExt spid="_x0000_s1513"/>
                </a:ext>
                <a:ext uri="{FF2B5EF4-FFF2-40B4-BE49-F238E27FC236}">
                  <a16:creationId xmlns:a16="http://schemas.microsoft.com/office/drawing/2014/main" xmlns=""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342</xdr:row>
          <xdr:rowOff>76200</xdr:rowOff>
        </xdr:from>
        <xdr:to>
          <xdr:col>6</xdr:col>
          <xdr:colOff>409575</xdr:colOff>
          <xdr:row>344</xdr:row>
          <xdr:rowOff>76200</xdr:rowOff>
        </xdr:to>
        <xdr:sp macro="" textlink="">
          <xdr:nvSpPr>
            <xdr:cNvPr id="1989" name="Check Box 490" hidden="1">
              <a:extLst>
                <a:ext uri="{63B3BB69-23CF-44E3-9099-C40C66FF867C}">
                  <a14:compatExt spid="_x0000_s1514"/>
                </a:ext>
                <a:ext uri="{FF2B5EF4-FFF2-40B4-BE49-F238E27FC236}">
                  <a16:creationId xmlns:a16="http://schemas.microsoft.com/office/drawing/2014/main" xmlns=""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342</xdr:row>
          <xdr:rowOff>76200</xdr:rowOff>
        </xdr:from>
        <xdr:to>
          <xdr:col>7</xdr:col>
          <xdr:colOff>381000</xdr:colOff>
          <xdr:row>344</xdr:row>
          <xdr:rowOff>76200</xdr:rowOff>
        </xdr:to>
        <xdr:sp macro="" textlink="">
          <xdr:nvSpPr>
            <xdr:cNvPr id="1990" name="Check Box 491" hidden="1">
              <a:extLst>
                <a:ext uri="{63B3BB69-23CF-44E3-9099-C40C66FF867C}">
                  <a14:compatExt spid="_x0000_s1515"/>
                </a:ext>
                <a:ext uri="{FF2B5EF4-FFF2-40B4-BE49-F238E27FC236}">
                  <a16:creationId xmlns:a16="http://schemas.microsoft.com/office/drawing/2014/main" xmlns=""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342</xdr:row>
          <xdr:rowOff>76200</xdr:rowOff>
        </xdr:from>
        <xdr:to>
          <xdr:col>9</xdr:col>
          <xdr:colOff>438150</xdr:colOff>
          <xdr:row>344</xdr:row>
          <xdr:rowOff>76200</xdr:rowOff>
        </xdr:to>
        <xdr:sp macro="" textlink="">
          <xdr:nvSpPr>
            <xdr:cNvPr id="1991" name="Check Box 492" hidden="1">
              <a:extLst>
                <a:ext uri="{63B3BB69-23CF-44E3-9099-C40C66FF867C}">
                  <a14:compatExt spid="_x0000_s1516"/>
                </a:ext>
                <a:ext uri="{FF2B5EF4-FFF2-40B4-BE49-F238E27FC236}">
                  <a16:creationId xmlns:a16="http://schemas.microsoft.com/office/drawing/2014/main" xmlns=""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342</xdr:row>
          <xdr:rowOff>76200</xdr:rowOff>
        </xdr:from>
        <xdr:to>
          <xdr:col>11</xdr:col>
          <xdr:colOff>38100</xdr:colOff>
          <xdr:row>344</xdr:row>
          <xdr:rowOff>76200</xdr:rowOff>
        </xdr:to>
        <xdr:sp macro="" textlink="">
          <xdr:nvSpPr>
            <xdr:cNvPr id="1992" name="Check Box 493" hidden="1">
              <a:extLst>
                <a:ext uri="{63B3BB69-23CF-44E3-9099-C40C66FF867C}">
                  <a14:compatExt spid="_x0000_s1517"/>
                </a:ext>
                <a:ext uri="{FF2B5EF4-FFF2-40B4-BE49-F238E27FC236}">
                  <a16:creationId xmlns:a16="http://schemas.microsoft.com/office/drawing/2014/main" xmlns=""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342</xdr:row>
          <xdr:rowOff>76200</xdr:rowOff>
        </xdr:from>
        <xdr:to>
          <xdr:col>12</xdr:col>
          <xdr:colOff>114300</xdr:colOff>
          <xdr:row>344</xdr:row>
          <xdr:rowOff>76200</xdr:rowOff>
        </xdr:to>
        <xdr:sp macro="" textlink="">
          <xdr:nvSpPr>
            <xdr:cNvPr id="1993" name="Check Box 494" hidden="1">
              <a:extLst>
                <a:ext uri="{63B3BB69-23CF-44E3-9099-C40C66FF867C}">
                  <a14:compatExt spid="_x0000_s1518"/>
                </a:ext>
                <a:ext uri="{FF2B5EF4-FFF2-40B4-BE49-F238E27FC236}">
                  <a16:creationId xmlns:a16="http://schemas.microsoft.com/office/drawing/2014/main" xmlns=""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342</xdr:row>
          <xdr:rowOff>76200</xdr:rowOff>
        </xdr:from>
        <xdr:to>
          <xdr:col>8</xdr:col>
          <xdr:colOff>323850</xdr:colOff>
          <xdr:row>344</xdr:row>
          <xdr:rowOff>76200</xdr:rowOff>
        </xdr:to>
        <xdr:sp macro="" textlink="">
          <xdr:nvSpPr>
            <xdr:cNvPr id="1994" name="Check Box 495" hidden="1">
              <a:extLst>
                <a:ext uri="{63B3BB69-23CF-44E3-9099-C40C66FF867C}">
                  <a14:compatExt spid="_x0000_s1519"/>
                </a:ext>
                <a:ext uri="{FF2B5EF4-FFF2-40B4-BE49-F238E27FC236}">
                  <a16:creationId xmlns:a16="http://schemas.microsoft.com/office/drawing/2014/main" xmlns=""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342</xdr:row>
          <xdr:rowOff>76200</xdr:rowOff>
        </xdr:from>
        <xdr:to>
          <xdr:col>16</xdr:col>
          <xdr:colOff>123825</xdr:colOff>
          <xdr:row>344</xdr:row>
          <xdr:rowOff>76200</xdr:rowOff>
        </xdr:to>
        <xdr:sp macro="" textlink="">
          <xdr:nvSpPr>
            <xdr:cNvPr id="1995" name="Check Box 496" hidden="1">
              <a:extLst>
                <a:ext uri="{63B3BB69-23CF-44E3-9099-C40C66FF867C}">
                  <a14:compatExt spid="_x0000_s1520"/>
                </a:ext>
                <a:ext uri="{FF2B5EF4-FFF2-40B4-BE49-F238E27FC236}">
                  <a16:creationId xmlns:a16="http://schemas.microsoft.com/office/drawing/2014/main" xmlns="" id="{00000000-0008-0000-00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342</xdr:row>
          <xdr:rowOff>76200</xdr:rowOff>
        </xdr:from>
        <xdr:to>
          <xdr:col>14</xdr:col>
          <xdr:colOff>409575</xdr:colOff>
          <xdr:row>344</xdr:row>
          <xdr:rowOff>76200</xdr:rowOff>
        </xdr:to>
        <xdr:sp macro="" textlink="">
          <xdr:nvSpPr>
            <xdr:cNvPr id="1996" name="Check Box 497" hidden="1">
              <a:extLst>
                <a:ext uri="{63B3BB69-23CF-44E3-9099-C40C66FF867C}">
                  <a14:compatExt spid="_x0000_s1521"/>
                </a:ext>
                <a:ext uri="{FF2B5EF4-FFF2-40B4-BE49-F238E27FC236}">
                  <a16:creationId xmlns:a16="http://schemas.microsoft.com/office/drawing/2014/main" xmlns=""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342</xdr:row>
          <xdr:rowOff>76200</xdr:rowOff>
        </xdr:from>
        <xdr:to>
          <xdr:col>13</xdr:col>
          <xdr:colOff>295275</xdr:colOff>
          <xdr:row>344</xdr:row>
          <xdr:rowOff>76200</xdr:rowOff>
        </xdr:to>
        <xdr:sp macro="" textlink="">
          <xdr:nvSpPr>
            <xdr:cNvPr id="1997" name="Check Box 498" hidden="1">
              <a:extLst>
                <a:ext uri="{63B3BB69-23CF-44E3-9099-C40C66FF867C}">
                  <a14:compatExt spid="_x0000_s1522"/>
                </a:ext>
                <a:ext uri="{FF2B5EF4-FFF2-40B4-BE49-F238E27FC236}">
                  <a16:creationId xmlns:a16="http://schemas.microsoft.com/office/drawing/2014/main" xmlns=""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342</xdr:row>
          <xdr:rowOff>76200</xdr:rowOff>
        </xdr:from>
        <xdr:to>
          <xdr:col>19</xdr:col>
          <xdr:colOff>504825</xdr:colOff>
          <xdr:row>344</xdr:row>
          <xdr:rowOff>76200</xdr:rowOff>
        </xdr:to>
        <xdr:sp macro="" textlink="">
          <xdr:nvSpPr>
            <xdr:cNvPr id="1998" name="Check Box 499" hidden="1">
              <a:extLst>
                <a:ext uri="{63B3BB69-23CF-44E3-9099-C40C66FF867C}">
                  <a14:compatExt spid="_x0000_s1523"/>
                </a:ext>
                <a:ext uri="{FF2B5EF4-FFF2-40B4-BE49-F238E27FC236}">
                  <a16:creationId xmlns:a16="http://schemas.microsoft.com/office/drawing/2014/main" xmlns=""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342</xdr:row>
          <xdr:rowOff>76200</xdr:rowOff>
        </xdr:from>
        <xdr:to>
          <xdr:col>18</xdr:col>
          <xdr:colOff>381000</xdr:colOff>
          <xdr:row>344</xdr:row>
          <xdr:rowOff>76200</xdr:rowOff>
        </xdr:to>
        <xdr:sp macro="" textlink="">
          <xdr:nvSpPr>
            <xdr:cNvPr id="1999" name="Check Box 500" hidden="1">
              <a:extLst>
                <a:ext uri="{63B3BB69-23CF-44E3-9099-C40C66FF867C}">
                  <a14:compatExt spid="_x0000_s1524"/>
                </a:ext>
                <a:ext uri="{FF2B5EF4-FFF2-40B4-BE49-F238E27FC236}">
                  <a16:creationId xmlns:a16="http://schemas.microsoft.com/office/drawing/2014/main" xmlns=""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342</xdr:row>
          <xdr:rowOff>76200</xdr:rowOff>
        </xdr:from>
        <xdr:to>
          <xdr:col>17</xdr:col>
          <xdr:colOff>276225</xdr:colOff>
          <xdr:row>344</xdr:row>
          <xdr:rowOff>76200</xdr:rowOff>
        </xdr:to>
        <xdr:sp macro="" textlink="">
          <xdr:nvSpPr>
            <xdr:cNvPr id="2000" name="Check Box 501" hidden="1">
              <a:extLst>
                <a:ext uri="{63B3BB69-23CF-44E3-9099-C40C66FF867C}">
                  <a14:compatExt spid="_x0000_s1525"/>
                </a:ext>
                <a:ext uri="{FF2B5EF4-FFF2-40B4-BE49-F238E27FC236}">
                  <a16:creationId xmlns:a16="http://schemas.microsoft.com/office/drawing/2014/main" xmlns=""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BOGDAN-ANDREI MOLDOVAN" id="{23949C4E-F8F7-4467-8105-E7B63A5E3C19}" userId="S::bogdan.moldovan@ubbcluj.ro::2f4cd516-55d9-4795-ab4f-1678c6d1053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8" dT="2023-02-16T17:12:06.39" personId="{23949C4E-F8F7-4467-8105-E7B63A5E3C19}" id="{8F446BDE-26C4-408E-89E8-5EEB8BA661D7}">
    <text>Schimbat? - vezi materii si coduri</text>
  </threadedComment>
  <threadedComment ref="B72" dT="2023-02-16T17:12:06.39" personId="{23949C4E-F8F7-4467-8105-E7B63A5E3C19}" id="{B13F8536-5E90-4A26-9912-157BBB2BECB1}">
    <text>Schimbat? - vezi materii si coduri</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9" Type="http://schemas.openxmlformats.org/officeDocument/2006/relationships/ctrlProp" Target="../ctrlProps/ctrlProp30.xml"/><Relationship Id="rId21" Type="http://schemas.openxmlformats.org/officeDocument/2006/relationships/ctrlProp" Target="../ctrlProps/ctrlProp12.xml"/><Relationship Id="rId34" Type="http://schemas.openxmlformats.org/officeDocument/2006/relationships/ctrlProp" Target="../ctrlProps/ctrlProp25.xml"/><Relationship Id="rId42" Type="http://schemas.openxmlformats.org/officeDocument/2006/relationships/ctrlProp" Target="../ctrlProps/ctrlProp33.xml"/><Relationship Id="rId47" Type="http://schemas.openxmlformats.org/officeDocument/2006/relationships/ctrlProp" Target="../ctrlProps/ctrlProp38.xml"/><Relationship Id="rId50" Type="http://schemas.openxmlformats.org/officeDocument/2006/relationships/ctrlProp" Target="../ctrlProps/ctrlProp41.xml"/><Relationship Id="rId7" Type="http://schemas.openxmlformats.org/officeDocument/2006/relationships/printerSettings" Target="../printerSettings/printerSettings1.bin"/><Relationship Id="rId2" Type="http://schemas.openxmlformats.org/officeDocument/2006/relationships/hyperlink" Target="https://www.aracis.ro/wp-content/uploads/2025/07/Anexa-1_ore-practica.pdf" TargetMode="External"/><Relationship Id="rId16" Type="http://schemas.openxmlformats.org/officeDocument/2006/relationships/ctrlProp" Target="../ctrlProps/ctrlProp7.xml"/><Relationship Id="rId29" Type="http://schemas.openxmlformats.org/officeDocument/2006/relationships/ctrlProp" Target="../ctrlProps/ctrlProp20.xm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37" Type="http://schemas.openxmlformats.org/officeDocument/2006/relationships/ctrlProp" Target="../ctrlProps/ctrlProp28.xml"/><Relationship Id="rId40" Type="http://schemas.openxmlformats.org/officeDocument/2006/relationships/ctrlProp" Target="../ctrlProps/ctrlProp31.xml"/><Relationship Id="rId45" Type="http://schemas.openxmlformats.org/officeDocument/2006/relationships/ctrlProp" Target="../ctrlProps/ctrlProp36.xml"/><Relationship Id="rId53" Type="http://schemas.openxmlformats.org/officeDocument/2006/relationships/comments" Target="../comments1.xml"/><Relationship Id="rId5" Type="http://schemas.openxmlformats.org/officeDocument/2006/relationships/hyperlink" Target="https://esco.ec.europa.eu/ro/classification/skill_main" TargetMode="Externa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4" Type="http://schemas.openxmlformats.org/officeDocument/2006/relationships/hyperlink" Target="https://esco.ec.europa.eu/ro/classification/occupation_main"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8" Type="http://schemas.openxmlformats.org/officeDocument/2006/relationships/drawing" Target="../drawings/drawing1.xml"/><Relationship Id="rId51" Type="http://schemas.openxmlformats.org/officeDocument/2006/relationships/ctrlProp" Target="../ctrlProps/ctrlProp42.xml"/><Relationship Id="rId3" Type="http://schemas.openxmlformats.org/officeDocument/2006/relationships/hyperlink" Target="https://green.ubbcluj.ro/procedura-de-aplicare-a-etichetelor-odd"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microsoft.com/office/2017/10/relationships/threadedComment" Target="../threadedComments/threadedComment1.xml"/><Relationship Id="rId1" Type="http://schemas.openxmlformats.org/officeDocument/2006/relationships/hyperlink" Target="https://www.aracis.ro/wp-content/uploads/2025/07/Standarde-specifice-masterat.pdf" TargetMode="External"/><Relationship Id="rId6" Type="http://schemas.openxmlformats.org/officeDocument/2006/relationships/hyperlink" Target="https://www.anc.edu.ro/rnc/rncis"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AG643"/>
  <sheetViews>
    <sheetView tabSelected="1" showRuler="0" showWhiteSpace="0" view="pageLayout" topLeftCell="A291" zoomScale="90" zoomScaleNormal="100" zoomScalePageLayoutView="90" workbookViewId="0">
      <selection activeCell="O324" sqref="O324"/>
    </sheetView>
  </sheetViews>
  <sheetFormatPr defaultColWidth="9.140625" defaultRowHeight="12.75" x14ac:dyDescent="0.2"/>
  <cols>
    <col min="1" max="1" width="9.28515625" style="1" customWidth="1"/>
    <col min="2" max="2" width="7.140625" style="1" customWidth="1"/>
    <col min="3" max="3" width="7.28515625" style="1" customWidth="1"/>
    <col min="4" max="5" width="4.7109375" style="1" customWidth="1"/>
    <col min="6" max="6" width="4.5703125" style="1" customWidth="1"/>
    <col min="7" max="7" width="8.140625" style="1" customWidth="1"/>
    <col min="8" max="8" width="8.28515625" style="1" customWidth="1"/>
    <col min="9" max="9" width="6.28515625" style="1" customWidth="1"/>
    <col min="10" max="10" width="7.5703125" style="1" customWidth="1"/>
    <col min="11" max="11" width="5.7109375" style="1" customWidth="1"/>
    <col min="12" max="12" width="6.140625" style="1" customWidth="1"/>
    <col min="13" max="13" width="5.5703125" style="1" customWidth="1"/>
    <col min="14" max="18" width="6" style="1" customWidth="1"/>
    <col min="19" max="19" width="6.140625" style="1" customWidth="1"/>
    <col min="20" max="20" width="9.28515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33" s="4" customFormat="1" x14ac:dyDescent="0.25">
      <c r="A1" s="217" t="s">
        <v>233</v>
      </c>
      <c r="B1" s="217"/>
      <c r="C1" s="217"/>
      <c r="D1" s="217"/>
      <c r="E1" s="217"/>
      <c r="F1" s="217"/>
      <c r="G1" s="217"/>
      <c r="H1" s="217"/>
      <c r="I1" s="217"/>
      <c r="J1" s="217"/>
      <c r="K1" s="217"/>
      <c r="M1" s="49"/>
      <c r="N1" s="49"/>
      <c r="O1" s="49"/>
      <c r="P1" s="49"/>
      <c r="Q1" s="49"/>
      <c r="R1" s="49"/>
      <c r="S1" s="49"/>
      <c r="T1" s="49"/>
      <c r="U1" s="295" t="s">
        <v>151</v>
      </c>
      <c r="V1" s="295"/>
      <c r="W1" s="295"/>
      <c r="X1" s="295"/>
      <c r="Y1" s="296" t="s">
        <v>145</v>
      </c>
      <c r="Z1" s="296"/>
      <c r="AA1" s="296"/>
      <c r="AB1" s="296"/>
      <c r="AC1" s="296"/>
      <c r="AD1" s="296"/>
      <c r="AE1" s="296"/>
      <c r="AF1" s="296"/>
      <c r="AG1" s="296"/>
    </row>
    <row r="2" spans="1:33" s="4" customFormat="1" x14ac:dyDescent="0.25">
      <c r="A2" s="217"/>
      <c r="B2" s="217"/>
      <c r="C2" s="217"/>
      <c r="D2" s="217"/>
      <c r="E2" s="217"/>
      <c r="F2" s="217"/>
      <c r="G2" s="217"/>
      <c r="H2" s="217"/>
      <c r="I2" s="217"/>
      <c r="J2" s="217"/>
      <c r="K2" s="217"/>
      <c r="M2" s="192" t="s">
        <v>17</v>
      </c>
      <c r="N2" s="192"/>
      <c r="O2" s="192"/>
      <c r="P2" s="192"/>
      <c r="Q2" s="192"/>
      <c r="R2" s="192"/>
      <c r="S2" s="192"/>
      <c r="T2" s="192"/>
      <c r="U2" s="295"/>
      <c r="V2" s="295"/>
      <c r="W2" s="295"/>
      <c r="X2" s="295"/>
      <c r="Y2" s="296"/>
      <c r="Z2" s="296"/>
      <c r="AA2" s="296"/>
      <c r="AB2" s="296"/>
      <c r="AC2" s="296"/>
      <c r="AD2" s="296"/>
      <c r="AE2" s="296"/>
      <c r="AF2" s="296"/>
      <c r="AG2" s="296"/>
    </row>
    <row r="3" spans="1:33" s="4" customFormat="1" ht="15" customHeight="1" x14ac:dyDescent="0.25">
      <c r="A3" s="179" t="s">
        <v>58</v>
      </c>
      <c r="B3" s="179"/>
      <c r="C3" s="179"/>
      <c r="D3" s="179"/>
      <c r="E3" s="179"/>
      <c r="F3" s="179"/>
      <c r="G3" s="179"/>
      <c r="H3" s="179"/>
      <c r="I3" s="179"/>
      <c r="J3" s="179"/>
      <c r="K3" s="179"/>
      <c r="M3" s="181"/>
      <c r="N3" s="182"/>
      <c r="O3" s="172" t="s">
        <v>32</v>
      </c>
      <c r="P3" s="173"/>
      <c r="Q3" s="174"/>
      <c r="R3" s="172" t="s">
        <v>33</v>
      </c>
      <c r="S3" s="173"/>
      <c r="T3" s="174"/>
      <c r="U3" s="168" t="str">
        <f>IF(O4&gt;=14,"Corect","Trebuie alocate cel puțin 14 de ore pe săptămână")</f>
        <v>Corect</v>
      </c>
      <c r="V3" s="169"/>
      <c r="W3" s="169"/>
      <c r="X3" s="169"/>
      <c r="Y3" s="296"/>
      <c r="Z3" s="296"/>
      <c r="AA3" s="296"/>
      <c r="AB3" s="296"/>
      <c r="AC3" s="296"/>
      <c r="AD3" s="296"/>
      <c r="AE3" s="296"/>
      <c r="AF3" s="296"/>
      <c r="AG3" s="296"/>
    </row>
    <row r="4" spans="1:33" s="4" customFormat="1" ht="15" customHeight="1" x14ac:dyDescent="0.25">
      <c r="A4" s="179" t="s">
        <v>240</v>
      </c>
      <c r="B4" s="179"/>
      <c r="C4" s="179"/>
      <c r="D4" s="179"/>
      <c r="E4" s="179"/>
      <c r="F4" s="179"/>
      <c r="G4" s="179"/>
      <c r="H4" s="179"/>
      <c r="I4" s="179"/>
      <c r="J4" s="179"/>
      <c r="K4" s="179"/>
      <c r="M4" s="183" t="s">
        <v>12</v>
      </c>
      <c r="N4" s="184"/>
      <c r="O4" s="175">
        <f>N51</f>
        <v>15</v>
      </c>
      <c r="P4" s="176"/>
      <c r="Q4" s="177"/>
      <c r="R4" s="175">
        <f>N66</f>
        <v>15</v>
      </c>
      <c r="S4" s="176"/>
      <c r="T4" s="177"/>
      <c r="U4" s="168" t="str">
        <f>IF(R4&gt;=14,"Corect","Trebuie alocate cel puțin 14 de ore pe săptămână")</f>
        <v>Corect</v>
      </c>
      <c r="V4" s="169"/>
      <c r="W4" s="169"/>
      <c r="X4" s="169"/>
      <c r="Y4" s="297" t="s">
        <v>146</v>
      </c>
      <c r="Z4" s="297" t="s">
        <v>147</v>
      </c>
      <c r="AA4" s="297"/>
      <c r="AB4" s="297"/>
      <c r="AC4" s="297"/>
      <c r="AD4" s="297"/>
      <c r="AE4" s="297"/>
      <c r="AF4" s="298" t="s">
        <v>148</v>
      </c>
      <c r="AG4" s="298"/>
    </row>
    <row r="5" spans="1:33" s="4" customFormat="1" ht="15" customHeight="1" x14ac:dyDescent="0.25">
      <c r="A5" s="2"/>
      <c r="B5" s="2"/>
      <c r="C5" s="2"/>
      <c r="D5" s="2"/>
      <c r="E5" s="2"/>
      <c r="F5" s="2"/>
      <c r="G5" s="2"/>
      <c r="H5" s="2"/>
      <c r="I5" s="2"/>
      <c r="J5" s="2"/>
      <c r="K5" s="2"/>
      <c r="M5" s="183" t="s">
        <v>13</v>
      </c>
      <c r="N5" s="184"/>
      <c r="O5" s="175">
        <f>N80</f>
        <v>19</v>
      </c>
      <c r="P5" s="176"/>
      <c r="Q5" s="177"/>
      <c r="R5" s="175">
        <f>N95</f>
        <v>17</v>
      </c>
      <c r="S5" s="176"/>
      <c r="T5" s="177"/>
      <c r="U5" s="168" t="str">
        <f>IF(O5&gt;=14,"Corect","Trebuie alocate cel puțin 14 de ore pe săptămână")</f>
        <v>Corect</v>
      </c>
      <c r="V5" s="169"/>
      <c r="W5" s="169"/>
      <c r="X5" s="169"/>
      <c r="Y5" s="297"/>
      <c r="Z5" s="297"/>
      <c r="AA5" s="297"/>
      <c r="AB5" s="297"/>
      <c r="AC5" s="297"/>
      <c r="AD5" s="297"/>
      <c r="AE5" s="297"/>
      <c r="AF5" s="298"/>
      <c r="AG5" s="298"/>
    </row>
    <row r="6" spans="1:33" s="4" customFormat="1" ht="15" customHeight="1" x14ac:dyDescent="0.25">
      <c r="A6" s="189" t="s">
        <v>241</v>
      </c>
      <c r="B6" s="189"/>
      <c r="C6" s="189"/>
      <c r="D6" s="189"/>
      <c r="E6" s="189"/>
      <c r="F6" s="189"/>
      <c r="G6" s="189"/>
      <c r="H6" s="189"/>
      <c r="I6" s="189"/>
      <c r="J6" s="189"/>
      <c r="K6" s="189"/>
      <c r="U6" s="168" t="str">
        <f>IF(R5&gt;=14,"Corect","Trebuie alocate cel puțin 14 de ore pe săptămână")</f>
        <v>Corect</v>
      </c>
      <c r="V6" s="169"/>
      <c r="W6" s="169"/>
      <c r="X6" s="169"/>
      <c r="Y6" s="299">
        <v>1</v>
      </c>
      <c r="Z6" s="301" t="s">
        <v>150</v>
      </c>
      <c r="AA6" s="302"/>
      <c r="AB6" s="302"/>
      <c r="AC6" s="302"/>
      <c r="AD6" s="302"/>
      <c r="AE6" s="303"/>
      <c r="AF6" s="307">
        <v>12</v>
      </c>
      <c r="AG6" s="308"/>
    </row>
    <row r="7" spans="1:33" s="4" customFormat="1" ht="15" customHeight="1" x14ac:dyDescent="0.25">
      <c r="A7" s="97" t="s">
        <v>298</v>
      </c>
      <c r="B7" s="97"/>
      <c r="C7" s="97"/>
      <c r="D7" s="97"/>
      <c r="E7" s="97"/>
      <c r="F7" s="97"/>
      <c r="G7" s="97"/>
      <c r="H7" s="97"/>
      <c r="I7" s="97"/>
      <c r="J7" s="97"/>
      <c r="K7" s="97"/>
      <c r="M7" s="37"/>
      <c r="Y7" s="300"/>
      <c r="Z7" s="304"/>
      <c r="AA7" s="305"/>
      <c r="AB7" s="305"/>
      <c r="AC7" s="305"/>
      <c r="AD7" s="305"/>
      <c r="AE7" s="306"/>
      <c r="AF7" s="309"/>
      <c r="AG7" s="310"/>
    </row>
    <row r="8" spans="1:33" s="4" customFormat="1" ht="15" customHeight="1" x14ac:dyDescent="0.25">
      <c r="A8" s="97"/>
      <c r="B8" s="97"/>
      <c r="C8" s="97"/>
      <c r="D8" s="97"/>
      <c r="E8" s="97"/>
      <c r="F8" s="97"/>
      <c r="G8" s="97"/>
      <c r="H8" s="97"/>
      <c r="I8" s="97"/>
      <c r="J8" s="97"/>
      <c r="K8" s="97"/>
      <c r="M8" s="37"/>
      <c r="Y8" s="299">
        <v>2</v>
      </c>
      <c r="Z8" s="312" t="s">
        <v>149</v>
      </c>
      <c r="AA8" s="313"/>
      <c r="AB8" s="313"/>
      <c r="AC8" s="313"/>
      <c r="AD8" s="313"/>
      <c r="AE8" s="314"/>
      <c r="AF8" s="321">
        <v>12</v>
      </c>
      <c r="AG8" s="322"/>
    </row>
    <row r="9" spans="1:33" s="4" customFormat="1" ht="15" customHeight="1" x14ac:dyDescent="0.25">
      <c r="A9" s="97"/>
      <c r="B9" s="97"/>
      <c r="C9" s="97"/>
      <c r="D9" s="97"/>
      <c r="E9" s="97"/>
      <c r="F9" s="97"/>
      <c r="G9" s="97"/>
      <c r="H9" s="97"/>
      <c r="I9" s="97"/>
      <c r="J9" s="97"/>
      <c r="K9" s="97"/>
      <c r="M9" s="97" t="s">
        <v>138</v>
      </c>
      <c r="N9" s="97"/>
      <c r="O9" s="97"/>
      <c r="P9" s="97"/>
      <c r="Q9" s="97"/>
      <c r="R9" s="97"/>
      <c r="S9" s="97"/>
      <c r="T9" s="97"/>
      <c r="U9" s="2"/>
      <c r="Y9" s="311"/>
      <c r="Z9" s="315"/>
      <c r="AA9" s="316"/>
      <c r="AB9" s="316"/>
      <c r="AC9" s="316"/>
      <c r="AD9" s="316"/>
      <c r="AE9" s="317"/>
      <c r="AF9" s="323"/>
      <c r="AG9" s="324"/>
    </row>
    <row r="10" spans="1:33" s="4" customFormat="1" ht="15" customHeight="1" x14ac:dyDescent="0.25">
      <c r="A10" s="98" t="s">
        <v>299</v>
      </c>
      <c r="B10" s="98"/>
      <c r="C10" s="98"/>
      <c r="D10" s="98"/>
      <c r="E10" s="98"/>
      <c r="F10" s="98"/>
      <c r="G10" s="98"/>
      <c r="H10" s="98"/>
      <c r="I10" s="98"/>
      <c r="J10" s="98"/>
      <c r="K10" s="98"/>
      <c r="M10" s="97"/>
      <c r="N10" s="97"/>
      <c r="O10" s="97"/>
      <c r="P10" s="97"/>
      <c r="Q10" s="97"/>
      <c r="R10" s="97"/>
      <c r="S10" s="97"/>
      <c r="T10" s="97"/>
      <c r="U10" s="2"/>
      <c r="V10" s="43"/>
      <c r="W10" s="43"/>
      <c r="X10" s="43"/>
      <c r="Y10" s="300"/>
      <c r="Z10" s="318"/>
      <c r="AA10" s="319"/>
      <c r="AB10" s="319"/>
      <c r="AC10" s="319"/>
      <c r="AD10" s="319"/>
      <c r="AE10" s="320"/>
      <c r="AF10" s="325"/>
      <c r="AG10" s="326"/>
    </row>
    <row r="11" spans="1:33" s="4" customFormat="1" ht="15" x14ac:dyDescent="0.25">
      <c r="A11" s="98" t="s">
        <v>90</v>
      </c>
      <c r="B11" s="98"/>
      <c r="C11" s="98"/>
      <c r="D11" s="98"/>
      <c r="E11" s="98"/>
      <c r="F11" s="98"/>
      <c r="G11" s="98"/>
      <c r="H11" s="98"/>
      <c r="I11" s="98"/>
      <c r="J11" s="98"/>
      <c r="K11" s="98"/>
      <c r="M11" s="97"/>
      <c r="N11" s="97"/>
      <c r="O11" s="97"/>
      <c r="P11" s="97"/>
      <c r="Q11" s="97"/>
      <c r="R11" s="97"/>
      <c r="S11" s="97"/>
      <c r="T11" s="97"/>
      <c r="Y11" s="43"/>
      <c r="Z11" s="43"/>
    </row>
    <row r="12" spans="1:33" s="4" customFormat="1" ht="15" x14ac:dyDescent="0.25">
      <c r="A12" s="98" t="s">
        <v>91</v>
      </c>
      <c r="B12" s="98"/>
      <c r="C12" s="98"/>
      <c r="D12" s="98"/>
      <c r="E12" s="98"/>
      <c r="F12" s="98"/>
      <c r="G12" s="98"/>
      <c r="H12" s="98"/>
      <c r="I12" s="98"/>
      <c r="J12" s="98"/>
      <c r="K12" s="98"/>
      <c r="M12" s="39"/>
      <c r="N12" s="39"/>
      <c r="O12" s="39"/>
      <c r="P12" s="39"/>
      <c r="Q12" s="39"/>
      <c r="R12" s="39"/>
      <c r="S12" s="39"/>
      <c r="T12" s="39"/>
      <c r="U12" s="170" t="s">
        <v>63</v>
      </c>
      <c r="V12" s="170"/>
      <c r="W12" s="170"/>
      <c r="X12" s="170"/>
      <c r="Y12" s="43"/>
      <c r="Z12" s="43"/>
    </row>
    <row r="13" spans="1:33" s="4" customFormat="1" ht="15" customHeight="1" x14ac:dyDescent="0.25">
      <c r="A13" s="98" t="s">
        <v>15</v>
      </c>
      <c r="B13" s="98"/>
      <c r="C13" s="98"/>
      <c r="D13" s="98"/>
      <c r="E13" s="98"/>
      <c r="F13" s="98"/>
      <c r="G13" s="98"/>
      <c r="H13" s="98"/>
      <c r="I13" s="98"/>
      <c r="J13" s="98"/>
      <c r="K13" s="98"/>
      <c r="U13" s="170"/>
      <c r="V13" s="170"/>
      <c r="W13" s="170"/>
      <c r="X13" s="170"/>
      <c r="Y13" s="43"/>
      <c r="Z13" s="43"/>
    </row>
    <row r="14" spans="1:33" s="4" customFormat="1" ht="15" customHeight="1" x14ac:dyDescent="0.25">
      <c r="A14" s="98" t="s">
        <v>242</v>
      </c>
      <c r="B14" s="98"/>
      <c r="C14" s="98"/>
      <c r="D14" s="98"/>
      <c r="E14" s="98"/>
      <c r="F14" s="98"/>
      <c r="G14" s="98"/>
      <c r="H14" s="98"/>
      <c r="I14" s="98"/>
      <c r="J14" s="98"/>
      <c r="K14" s="98"/>
      <c r="U14" s="170"/>
      <c r="V14" s="170"/>
      <c r="W14" s="170"/>
      <c r="X14" s="170"/>
      <c r="Y14" s="43"/>
      <c r="Z14" s="43"/>
    </row>
    <row r="15" spans="1:33" s="4" customFormat="1" ht="15" customHeight="1" x14ac:dyDescent="0.25">
      <c r="M15" s="96" t="s">
        <v>18</v>
      </c>
      <c r="N15" s="96"/>
      <c r="O15" s="96"/>
      <c r="P15" s="96"/>
      <c r="Q15" s="96"/>
      <c r="R15" s="96"/>
      <c r="S15" s="96"/>
      <c r="T15" s="96"/>
      <c r="U15" s="170"/>
      <c r="V15" s="170"/>
      <c r="W15" s="170"/>
      <c r="X15" s="170"/>
      <c r="Y15" s="43"/>
      <c r="Z15" s="43"/>
    </row>
    <row r="16" spans="1:33" s="4" customFormat="1" ht="15" customHeight="1" x14ac:dyDescent="0.25">
      <c r="A16" s="192" t="s">
        <v>92</v>
      </c>
      <c r="B16" s="192"/>
      <c r="C16" s="192"/>
      <c r="D16" s="192"/>
      <c r="E16" s="192"/>
      <c r="F16" s="192"/>
      <c r="G16" s="192"/>
      <c r="H16" s="192"/>
      <c r="I16" s="192"/>
      <c r="J16" s="192"/>
      <c r="K16" s="192"/>
      <c r="M16" s="99" t="s">
        <v>245</v>
      </c>
      <c r="N16" s="99"/>
      <c r="O16" s="99"/>
      <c r="P16" s="99"/>
      <c r="Q16" s="99"/>
      <c r="R16" s="99"/>
      <c r="S16" s="99"/>
      <c r="T16" s="99"/>
      <c r="U16" s="170"/>
      <c r="V16" s="170"/>
      <c r="W16" s="170"/>
      <c r="X16" s="170"/>
      <c r="Y16" s="43"/>
      <c r="Z16" s="43"/>
    </row>
    <row r="17" spans="1:26" s="4" customFormat="1" ht="15" customHeight="1" x14ac:dyDescent="0.25">
      <c r="A17" s="192" t="s">
        <v>93</v>
      </c>
      <c r="B17" s="192"/>
      <c r="C17" s="192"/>
      <c r="D17" s="192"/>
      <c r="E17" s="192"/>
      <c r="F17" s="192"/>
      <c r="G17" s="192"/>
      <c r="H17" s="192"/>
      <c r="I17" s="192"/>
      <c r="J17" s="192"/>
      <c r="K17" s="192"/>
      <c r="M17" s="219" t="s">
        <v>246</v>
      </c>
      <c r="N17" s="219"/>
      <c r="O17" s="219"/>
      <c r="P17" s="219"/>
      <c r="Q17" s="219"/>
      <c r="R17" s="219"/>
      <c r="S17" s="219"/>
      <c r="T17" s="219"/>
      <c r="U17" s="170"/>
      <c r="V17" s="170"/>
      <c r="W17" s="170"/>
      <c r="X17" s="170"/>
      <c r="Y17" s="43"/>
      <c r="Z17" s="43"/>
    </row>
    <row r="18" spans="1:26" s="4" customFormat="1" ht="12.75" customHeight="1" x14ac:dyDescent="0.25">
      <c r="A18" s="98" t="s">
        <v>243</v>
      </c>
      <c r="B18" s="98"/>
      <c r="C18" s="98"/>
      <c r="D18" s="98"/>
      <c r="E18" s="98"/>
      <c r="F18" s="98"/>
      <c r="G18" s="98"/>
      <c r="H18" s="98"/>
      <c r="I18" s="98"/>
      <c r="J18" s="98"/>
      <c r="K18" s="98"/>
      <c r="M18" s="100"/>
      <c r="N18" s="100"/>
      <c r="O18" s="100"/>
      <c r="P18" s="100"/>
      <c r="Q18" s="100"/>
      <c r="R18" s="100"/>
      <c r="S18" s="100"/>
      <c r="T18" s="100"/>
      <c r="U18" s="170"/>
      <c r="V18" s="170"/>
      <c r="W18" s="170"/>
      <c r="X18" s="170"/>
    </row>
    <row r="19" spans="1:26" s="4" customFormat="1" x14ac:dyDescent="0.25">
      <c r="A19" s="98" t="s">
        <v>244</v>
      </c>
      <c r="B19" s="98"/>
      <c r="C19" s="98"/>
      <c r="D19" s="98"/>
      <c r="E19" s="98"/>
      <c r="F19" s="98"/>
      <c r="G19" s="98"/>
      <c r="H19" s="98"/>
      <c r="I19" s="98"/>
      <c r="J19" s="98"/>
      <c r="K19" s="98"/>
      <c r="M19" s="100"/>
      <c r="N19" s="100"/>
      <c r="O19" s="100"/>
      <c r="P19" s="100"/>
      <c r="Q19" s="100"/>
      <c r="R19" s="100"/>
      <c r="S19" s="100"/>
      <c r="T19" s="100"/>
    </row>
    <row r="20" spans="1:26" s="4" customFormat="1" ht="12.75" customHeight="1" x14ac:dyDescent="0.25">
      <c r="A20" s="98" t="s">
        <v>56</v>
      </c>
      <c r="B20" s="98"/>
      <c r="C20" s="98"/>
      <c r="D20" s="98"/>
      <c r="E20" s="98"/>
      <c r="F20" s="98"/>
      <c r="G20" s="98"/>
      <c r="H20" s="98"/>
      <c r="I20" s="98"/>
      <c r="J20" s="98"/>
      <c r="K20" s="98"/>
    </row>
    <row r="21" spans="1:26" s="4" customFormat="1" ht="12.75" customHeight="1" x14ac:dyDescent="0.25">
      <c r="A21" s="178" t="s">
        <v>94</v>
      </c>
      <c r="B21" s="178"/>
      <c r="C21" s="178"/>
      <c r="D21" s="178"/>
      <c r="E21" s="178"/>
      <c r="F21" s="178"/>
      <c r="G21" s="178"/>
      <c r="H21" s="178"/>
      <c r="I21" s="178"/>
      <c r="J21" s="178"/>
      <c r="K21" s="178"/>
    </row>
    <row r="22" spans="1:26" s="4" customFormat="1" ht="12.75" customHeight="1" x14ac:dyDescent="0.25"/>
    <row r="23" spans="1:26" s="4" customFormat="1" ht="15" customHeight="1" x14ac:dyDescent="0.25">
      <c r="A23" s="101" t="s">
        <v>95</v>
      </c>
      <c r="B23" s="101"/>
      <c r="C23" s="101"/>
      <c r="D23" s="101"/>
      <c r="E23" s="101"/>
      <c r="F23" s="101"/>
      <c r="G23" s="101"/>
      <c r="H23" s="101"/>
      <c r="I23" s="101"/>
      <c r="J23" s="101"/>
      <c r="K23" s="101"/>
      <c r="L23" s="38"/>
      <c r="M23" s="101" t="s">
        <v>64</v>
      </c>
      <c r="N23" s="101"/>
      <c r="O23" s="101"/>
      <c r="P23" s="101"/>
      <c r="Q23" s="101"/>
      <c r="R23" s="101"/>
      <c r="S23" s="101"/>
      <c r="T23" s="101"/>
    </row>
    <row r="24" spans="1:26" s="4" customFormat="1" ht="12.75" customHeight="1" x14ac:dyDescent="0.25">
      <c r="A24" s="101"/>
      <c r="B24" s="101"/>
      <c r="C24" s="101"/>
      <c r="D24" s="101"/>
      <c r="E24" s="101"/>
      <c r="F24" s="101"/>
      <c r="G24" s="101"/>
      <c r="H24" s="101"/>
      <c r="I24" s="101"/>
      <c r="J24" s="101"/>
      <c r="K24" s="101"/>
      <c r="L24" s="38"/>
      <c r="M24" s="101"/>
      <c r="N24" s="101"/>
      <c r="O24" s="101"/>
      <c r="P24" s="101"/>
      <c r="Q24" s="101"/>
      <c r="R24" s="101"/>
      <c r="S24" s="101"/>
      <c r="T24" s="101"/>
    </row>
    <row r="25" spans="1:26" s="4" customFormat="1" x14ac:dyDescent="0.25">
      <c r="A25" s="101"/>
      <c r="B25" s="101"/>
      <c r="C25" s="101"/>
      <c r="D25" s="101"/>
      <c r="E25" s="101"/>
      <c r="F25" s="101"/>
      <c r="G25" s="101"/>
      <c r="H25" s="101"/>
      <c r="I25" s="101"/>
      <c r="J25" s="101"/>
      <c r="K25" s="101"/>
      <c r="L25" s="38"/>
      <c r="M25" s="101"/>
      <c r="N25" s="101"/>
      <c r="O25" s="101"/>
      <c r="P25" s="101"/>
      <c r="Q25" s="101"/>
      <c r="R25" s="101"/>
      <c r="S25" s="101"/>
      <c r="T25" s="101"/>
    </row>
    <row r="26" spans="1:26" s="4" customFormat="1" x14ac:dyDescent="0.25">
      <c r="A26" s="101"/>
      <c r="B26" s="101"/>
      <c r="C26" s="101"/>
      <c r="D26" s="101"/>
      <c r="E26" s="101"/>
      <c r="F26" s="101"/>
      <c r="G26" s="101"/>
      <c r="H26" s="101"/>
      <c r="I26" s="101"/>
      <c r="J26" s="101"/>
      <c r="K26" s="101"/>
      <c r="L26" s="38"/>
      <c r="M26" s="101"/>
      <c r="N26" s="101"/>
      <c r="O26" s="101"/>
      <c r="P26" s="101"/>
      <c r="Q26" s="101"/>
      <c r="R26" s="101"/>
      <c r="S26" s="101"/>
      <c r="T26" s="101"/>
    </row>
    <row r="27" spans="1:26" s="4" customFormat="1" x14ac:dyDescent="0.25">
      <c r="A27" s="101"/>
      <c r="B27" s="101"/>
      <c r="C27" s="101"/>
      <c r="D27" s="101"/>
      <c r="E27" s="101"/>
      <c r="F27" s="101"/>
      <c r="G27" s="101"/>
      <c r="H27" s="101"/>
      <c r="I27" s="101"/>
      <c r="J27" s="101"/>
      <c r="K27" s="101"/>
      <c r="L27" s="38"/>
      <c r="M27" s="101"/>
      <c r="N27" s="101"/>
      <c r="O27" s="101"/>
      <c r="P27" s="101"/>
      <c r="Q27" s="101"/>
      <c r="R27" s="101"/>
      <c r="S27" s="101"/>
      <c r="T27" s="101"/>
    </row>
    <row r="28" spans="1:26" s="4" customFormat="1" x14ac:dyDescent="0.25">
      <c r="A28" s="2"/>
      <c r="B28" s="2"/>
      <c r="C28" s="2"/>
      <c r="D28" s="2"/>
      <c r="E28" s="2"/>
      <c r="F28" s="2"/>
      <c r="G28" s="2"/>
      <c r="H28" s="2"/>
      <c r="I28" s="2"/>
      <c r="J28" s="2"/>
      <c r="K28" s="2"/>
      <c r="M28" s="24"/>
      <c r="N28" s="24"/>
      <c r="O28" s="24"/>
      <c r="P28" s="24"/>
      <c r="Q28" s="24"/>
      <c r="R28" s="24"/>
    </row>
    <row r="29" spans="1:26" s="4" customFormat="1" x14ac:dyDescent="0.25">
      <c r="A29" s="111" t="s">
        <v>14</v>
      </c>
      <c r="B29" s="111"/>
      <c r="C29" s="111"/>
      <c r="D29" s="111"/>
      <c r="E29" s="111"/>
      <c r="F29" s="111"/>
      <c r="G29" s="111"/>
      <c r="H29" s="111"/>
      <c r="I29" s="111"/>
      <c r="J29" s="111"/>
      <c r="K29" s="111"/>
      <c r="M29" s="2"/>
      <c r="N29" s="2"/>
      <c r="O29" s="2"/>
      <c r="P29" s="2"/>
      <c r="Q29" s="2"/>
      <c r="R29" s="2"/>
      <c r="S29" s="2"/>
      <c r="T29" s="2"/>
    </row>
    <row r="30" spans="1:26" s="4" customFormat="1" ht="13.15" customHeight="1" x14ac:dyDescent="0.25">
      <c r="A30" s="127"/>
      <c r="B30" s="105" t="s">
        <v>0</v>
      </c>
      <c r="C30" s="107"/>
      <c r="D30" s="105" t="s">
        <v>1</v>
      </c>
      <c r="E30" s="106"/>
      <c r="F30" s="107"/>
      <c r="G30" s="102" t="s">
        <v>16</v>
      </c>
      <c r="H30" s="102" t="s">
        <v>8</v>
      </c>
      <c r="I30" s="105" t="s">
        <v>2</v>
      </c>
      <c r="J30" s="106"/>
      <c r="K30" s="107"/>
      <c r="M30" s="187" t="s">
        <v>247</v>
      </c>
      <c r="N30" s="187"/>
      <c r="O30" s="187"/>
      <c r="P30" s="187"/>
      <c r="Q30" s="187"/>
      <c r="R30" s="187"/>
      <c r="S30" s="187"/>
      <c r="T30" s="187"/>
    </row>
    <row r="31" spans="1:26" s="4" customFormat="1" x14ac:dyDescent="0.25">
      <c r="A31" s="128"/>
      <c r="B31" s="108"/>
      <c r="C31" s="110"/>
      <c r="D31" s="108"/>
      <c r="E31" s="109"/>
      <c r="F31" s="110"/>
      <c r="G31" s="103"/>
      <c r="H31" s="103"/>
      <c r="I31" s="108"/>
      <c r="J31" s="109"/>
      <c r="K31" s="110"/>
      <c r="M31" s="187"/>
      <c r="N31" s="187"/>
      <c r="O31" s="187"/>
      <c r="P31" s="187"/>
      <c r="Q31" s="187"/>
      <c r="R31" s="187"/>
      <c r="S31" s="187"/>
      <c r="T31" s="187"/>
    </row>
    <row r="32" spans="1:26" s="4" customFormat="1" x14ac:dyDescent="0.25">
      <c r="A32" s="129"/>
      <c r="B32" s="3" t="s">
        <v>3</v>
      </c>
      <c r="C32" s="3" t="s">
        <v>4</v>
      </c>
      <c r="D32" s="3" t="s">
        <v>5</v>
      </c>
      <c r="E32" s="3" t="s">
        <v>6</v>
      </c>
      <c r="F32" s="3" t="s">
        <v>7</v>
      </c>
      <c r="G32" s="104"/>
      <c r="H32" s="104"/>
      <c r="I32" s="3" t="s">
        <v>9</v>
      </c>
      <c r="J32" s="3" t="s">
        <v>10</v>
      </c>
      <c r="K32" s="3" t="s">
        <v>11</v>
      </c>
      <c r="M32" s="187"/>
      <c r="N32" s="187"/>
      <c r="O32" s="187"/>
      <c r="P32" s="187"/>
      <c r="Q32" s="187"/>
      <c r="R32" s="187"/>
      <c r="S32" s="187"/>
      <c r="T32" s="187"/>
    </row>
    <row r="33" spans="1:23" s="4" customFormat="1" x14ac:dyDescent="0.25">
      <c r="A33" s="19" t="s">
        <v>12</v>
      </c>
      <c r="B33" s="50">
        <v>14</v>
      </c>
      <c r="C33" s="50">
        <v>14</v>
      </c>
      <c r="D33" s="67">
        <v>3</v>
      </c>
      <c r="E33" s="67">
        <v>3</v>
      </c>
      <c r="F33" s="67">
        <v>2</v>
      </c>
      <c r="G33" s="67"/>
      <c r="H33" s="68"/>
      <c r="I33" s="67">
        <v>2</v>
      </c>
      <c r="J33" s="67">
        <v>1</v>
      </c>
      <c r="K33" s="67">
        <v>13</v>
      </c>
      <c r="L33" s="44"/>
      <c r="M33" s="187"/>
      <c r="N33" s="187"/>
      <c r="O33" s="187"/>
      <c r="P33" s="187"/>
      <c r="Q33" s="187"/>
      <c r="R33" s="187"/>
      <c r="S33" s="187"/>
      <c r="T33" s="187"/>
      <c r="U33" s="92" t="str">
        <f>IF(SUM(B33:K33)=52,"Corect","Suma trebuie să fie 52")</f>
        <v>Corect</v>
      </c>
      <c r="V33" s="92"/>
    </row>
    <row r="34" spans="1:23" s="4" customFormat="1" x14ac:dyDescent="0.25">
      <c r="A34" s="19" t="s">
        <v>13</v>
      </c>
      <c r="B34" s="50">
        <v>14</v>
      </c>
      <c r="C34" s="50">
        <v>12</v>
      </c>
      <c r="D34" s="67">
        <v>3</v>
      </c>
      <c r="E34" s="67">
        <v>3</v>
      </c>
      <c r="F34" s="67">
        <v>2</v>
      </c>
      <c r="G34" s="67"/>
      <c r="H34" s="67">
        <v>2</v>
      </c>
      <c r="I34" s="67">
        <v>2</v>
      </c>
      <c r="J34" s="67">
        <v>1</v>
      </c>
      <c r="K34" s="67">
        <v>13</v>
      </c>
      <c r="M34" s="187"/>
      <c r="N34" s="187"/>
      <c r="O34" s="187"/>
      <c r="P34" s="187"/>
      <c r="Q34" s="187"/>
      <c r="R34" s="187"/>
      <c r="S34" s="187"/>
      <c r="T34" s="187"/>
      <c r="U34" s="92" t="str">
        <f>IF(SUM(B34:K34)=52,"Corect","Suma trebuie să fie 52")</f>
        <v>Corect</v>
      </c>
      <c r="V34" s="92"/>
    </row>
    <row r="37" spans="1:23" ht="14.25" customHeight="1" x14ac:dyDescent="0.2">
      <c r="A37" s="190" t="s">
        <v>152</v>
      </c>
      <c r="B37" s="190"/>
      <c r="C37" s="190"/>
      <c r="D37" s="190"/>
      <c r="E37" s="190"/>
      <c r="F37" s="190"/>
      <c r="G37" s="190"/>
      <c r="H37" s="190"/>
      <c r="I37" s="190"/>
      <c r="J37" s="190"/>
      <c r="K37" s="190"/>
      <c r="L37" s="190"/>
      <c r="M37" s="190"/>
      <c r="N37" s="190"/>
      <c r="O37" s="190"/>
      <c r="P37" s="190"/>
      <c r="Q37" s="190"/>
      <c r="R37" s="190"/>
      <c r="S37" s="190"/>
      <c r="T37" s="190"/>
    </row>
    <row r="38" spans="1:23" ht="14.25" customHeight="1" x14ac:dyDescent="0.2">
      <c r="A38" s="191"/>
      <c r="B38" s="191"/>
      <c r="C38" s="191"/>
      <c r="D38" s="191"/>
      <c r="E38" s="191"/>
      <c r="F38" s="191"/>
      <c r="G38" s="191"/>
      <c r="H38" s="191"/>
      <c r="I38" s="191"/>
      <c r="J38" s="191"/>
      <c r="K38" s="191"/>
      <c r="L38" s="191"/>
      <c r="M38" s="191"/>
      <c r="N38" s="191"/>
      <c r="O38" s="191"/>
      <c r="P38" s="191"/>
      <c r="Q38" s="191"/>
      <c r="R38" s="191"/>
      <c r="S38" s="191"/>
      <c r="T38" s="191"/>
    </row>
    <row r="39" spans="1:23" x14ac:dyDescent="0.2">
      <c r="A39" s="112" t="s">
        <v>37</v>
      </c>
      <c r="B39" s="113"/>
      <c r="C39" s="113"/>
      <c r="D39" s="113"/>
      <c r="E39" s="113"/>
      <c r="F39" s="113"/>
      <c r="G39" s="113"/>
      <c r="H39" s="113"/>
      <c r="I39" s="113"/>
      <c r="J39" s="113"/>
      <c r="K39" s="113"/>
      <c r="L39" s="113"/>
      <c r="M39" s="113"/>
      <c r="N39" s="113"/>
      <c r="O39" s="113"/>
      <c r="P39" s="113"/>
      <c r="Q39" s="113"/>
      <c r="R39" s="113"/>
      <c r="S39" s="113"/>
      <c r="T39" s="114"/>
    </row>
    <row r="40" spans="1:23" x14ac:dyDescent="0.2">
      <c r="A40" s="118"/>
      <c r="B40" s="119"/>
      <c r="C40" s="119"/>
      <c r="D40" s="119"/>
      <c r="E40" s="119"/>
      <c r="F40" s="119"/>
      <c r="G40" s="119"/>
      <c r="H40" s="119"/>
      <c r="I40" s="119"/>
      <c r="J40" s="119"/>
      <c r="K40" s="119"/>
      <c r="L40" s="119"/>
      <c r="M40" s="119"/>
      <c r="N40" s="119"/>
      <c r="O40" s="119"/>
      <c r="P40" s="119"/>
      <c r="Q40" s="119"/>
      <c r="R40" s="119"/>
      <c r="S40" s="119"/>
      <c r="T40" s="120"/>
    </row>
    <row r="41" spans="1:23" x14ac:dyDescent="0.2">
      <c r="A41" s="93" t="s">
        <v>24</v>
      </c>
      <c r="B41" s="112" t="s">
        <v>23</v>
      </c>
      <c r="C41" s="113"/>
      <c r="D41" s="113"/>
      <c r="E41" s="113"/>
      <c r="F41" s="113"/>
      <c r="G41" s="113"/>
      <c r="H41" s="113"/>
      <c r="I41" s="114"/>
      <c r="J41" s="102" t="s">
        <v>35</v>
      </c>
      <c r="K41" s="105" t="s">
        <v>21</v>
      </c>
      <c r="L41" s="106"/>
      <c r="M41" s="107"/>
      <c r="N41" s="105" t="s">
        <v>36</v>
      </c>
      <c r="O41" s="106"/>
      <c r="P41" s="107"/>
      <c r="Q41" s="105" t="s">
        <v>20</v>
      </c>
      <c r="R41" s="106"/>
      <c r="S41" s="107"/>
      <c r="T41" s="102" t="s">
        <v>19</v>
      </c>
    </row>
    <row r="42" spans="1:23" x14ac:dyDescent="0.2">
      <c r="A42" s="94"/>
      <c r="B42" s="115"/>
      <c r="C42" s="116"/>
      <c r="D42" s="116"/>
      <c r="E42" s="116"/>
      <c r="F42" s="116"/>
      <c r="G42" s="116"/>
      <c r="H42" s="116"/>
      <c r="I42" s="117"/>
      <c r="J42" s="103"/>
      <c r="K42" s="108"/>
      <c r="L42" s="109"/>
      <c r="M42" s="110"/>
      <c r="N42" s="108"/>
      <c r="O42" s="109"/>
      <c r="P42" s="110"/>
      <c r="Q42" s="108"/>
      <c r="R42" s="109"/>
      <c r="S42" s="110"/>
      <c r="T42" s="103"/>
    </row>
    <row r="43" spans="1:23" x14ac:dyDescent="0.2">
      <c r="A43" s="95"/>
      <c r="B43" s="118"/>
      <c r="C43" s="119"/>
      <c r="D43" s="119"/>
      <c r="E43" s="119"/>
      <c r="F43" s="119"/>
      <c r="G43" s="119"/>
      <c r="H43" s="119"/>
      <c r="I43" s="120"/>
      <c r="J43" s="104"/>
      <c r="K43" s="3" t="s">
        <v>25</v>
      </c>
      <c r="L43" s="3" t="s">
        <v>26</v>
      </c>
      <c r="M43" s="3" t="s">
        <v>27</v>
      </c>
      <c r="N43" s="3" t="s">
        <v>31</v>
      </c>
      <c r="O43" s="3" t="s">
        <v>5</v>
      </c>
      <c r="P43" s="3" t="s">
        <v>28</v>
      </c>
      <c r="Q43" s="3" t="s">
        <v>29</v>
      </c>
      <c r="R43" s="3" t="s">
        <v>25</v>
      </c>
      <c r="S43" s="3" t="s">
        <v>30</v>
      </c>
      <c r="T43" s="104"/>
    </row>
    <row r="44" spans="1:23" ht="19.7" customHeight="1" x14ac:dyDescent="0.2">
      <c r="A44" s="16" t="s">
        <v>248</v>
      </c>
      <c r="B44" s="124" t="s">
        <v>249</v>
      </c>
      <c r="C44" s="125"/>
      <c r="D44" s="125"/>
      <c r="E44" s="125"/>
      <c r="F44" s="125"/>
      <c r="G44" s="125"/>
      <c r="H44" s="125"/>
      <c r="I44" s="126"/>
      <c r="J44" s="5">
        <v>6</v>
      </c>
      <c r="K44" s="5">
        <v>2</v>
      </c>
      <c r="L44" s="5">
        <v>1</v>
      </c>
      <c r="M44" s="5">
        <v>0</v>
      </c>
      <c r="N44" s="7">
        <f t="shared" ref="N44:N50" si="0">K44+L44+M44</f>
        <v>3</v>
      </c>
      <c r="O44" s="8">
        <f t="shared" ref="O44:O50" si="1">P44-N44</f>
        <v>8</v>
      </c>
      <c r="P44" s="8">
        <f t="shared" ref="P44:P50" si="2">ROUND(PRODUCT(J44,25)/14,0)</f>
        <v>11</v>
      </c>
      <c r="Q44" s="11" t="s">
        <v>29</v>
      </c>
      <c r="R44" s="5"/>
      <c r="S44" s="12"/>
      <c r="T44" s="5" t="s">
        <v>86</v>
      </c>
      <c r="U44" s="185" t="str">
        <f>IF(J51&gt;=30,"Corect","Sunt necesare cel puțin 30 de credite")</f>
        <v>Corect</v>
      </c>
      <c r="V44" s="186"/>
      <c r="W44" s="186"/>
    </row>
    <row r="45" spans="1:23" ht="27" customHeight="1" x14ac:dyDescent="0.2">
      <c r="A45" s="16" t="s">
        <v>250</v>
      </c>
      <c r="B45" s="124" t="s">
        <v>251</v>
      </c>
      <c r="C45" s="125"/>
      <c r="D45" s="125"/>
      <c r="E45" s="125"/>
      <c r="F45" s="125"/>
      <c r="G45" s="125"/>
      <c r="H45" s="125"/>
      <c r="I45" s="126"/>
      <c r="J45" s="5">
        <v>6</v>
      </c>
      <c r="K45" s="5">
        <v>2</v>
      </c>
      <c r="L45" s="5">
        <v>1</v>
      </c>
      <c r="M45" s="5">
        <v>0</v>
      </c>
      <c r="N45" s="7">
        <f t="shared" si="0"/>
        <v>3</v>
      </c>
      <c r="O45" s="8">
        <f t="shared" si="1"/>
        <v>8</v>
      </c>
      <c r="P45" s="8">
        <f t="shared" si="2"/>
        <v>11</v>
      </c>
      <c r="Q45" s="11" t="s">
        <v>29</v>
      </c>
      <c r="R45" s="5"/>
      <c r="S45" s="12"/>
      <c r="T45" s="5" t="s">
        <v>87</v>
      </c>
    </row>
    <row r="46" spans="1:23" ht="19.7" customHeight="1" x14ac:dyDescent="0.2">
      <c r="A46" s="16" t="s">
        <v>252</v>
      </c>
      <c r="B46" s="124" t="s">
        <v>253</v>
      </c>
      <c r="C46" s="125"/>
      <c r="D46" s="125"/>
      <c r="E46" s="125"/>
      <c r="F46" s="125"/>
      <c r="G46" s="125"/>
      <c r="H46" s="125"/>
      <c r="I46" s="126"/>
      <c r="J46" s="5">
        <v>6</v>
      </c>
      <c r="K46" s="5">
        <v>2</v>
      </c>
      <c r="L46" s="5">
        <v>1</v>
      </c>
      <c r="M46" s="5">
        <v>0</v>
      </c>
      <c r="N46" s="7">
        <f t="shared" si="0"/>
        <v>3</v>
      </c>
      <c r="O46" s="8">
        <f t="shared" si="1"/>
        <v>8</v>
      </c>
      <c r="P46" s="8">
        <f t="shared" si="2"/>
        <v>11</v>
      </c>
      <c r="Q46" s="11" t="s">
        <v>29</v>
      </c>
      <c r="R46" s="5"/>
      <c r="S46" s="12"/>
      <c r="T46" s="5" t="s">
        <v>86</v>
      </c>
    </row>
    <row r="47" spans="1:23" ht="27.6" customHeight="1" x14ac:dyDescent="0.2">
      <c r="A47" s="16" t="s">
        <v>254</v>
      </c>
      <c r="B47" s="124" t="s">
        <v>255</v>
      </c>
      <c r="C47" s="125"/>
      <c r="D47" s="125"/>
      <c r="E47" s="125"/>
      <c r="F47" s="125"/>
      <c r="G47" s="125"/>
      <c r="H47" s="125"/>
      <c r="I47" s="126"/>
      <c r="J47" s="5">
        <v>6</v>
      </c>
      <c r="K47" s="5">
        <v>2</v>
      </c>
      <c r="L47" s="5">
        <v>1</v>
      </c>
      <c r="M47" s="5">
        <v>0</v>
      </c>
      <c r="N47" s="7">
        <f t="shared" si="0"/>
        <v>3</v>
      </c>
      <c r="O47" s="8">
        <f t="shared" si="1"/>
        <v>8</v>
      </c>
      <c r="P47" s="8">
        <f t="shared" si="2"/>
        <v>11</v>
      </c>
      <c r="Q47" s="11" t="s">
        <v>29</v>
      </c>
      <c r="R47" s="5"/>
      <c r="S47" s="12"/>
      <c r="T47" s="5" t="s">
        <v>86</v>
      </c>
    </row>
    <row r="48" spans="1:23" ht="31.15" customHeight="1" x14ac:dyDescent="0.2">
      <c r="A48" s="16" t="s">
        <v>266</v>
      </c>
      <c r="B48" s="124" t="s">
        <v>267</v>
      </c>
      <c r="C48" s="125"/>
      <c r="D48" s="125"/>
      <c r="E48" s="125"/>
      <c r="F48" s="125"/>
      <c r="G48" s="125"/>
      <c r="H48" s="125"/>
      <c r="I48" s="126"/>
      <c r="J48" s="5">
        <v>6</v>
      </c>
      <c r="K48" s="5">
        <v>2</v>
      </c>
      <c r="L48" s="5">
        <v>1</v>
      </c>
      <c r="M48" s="5">
        <v>0</v>
      </c>
      <c r="N48" s="7">
        <f t="shared" si="0"/>
        <v>3</v>
      </c>
      <c r="O48" s="8">
        <f t="shared" si="1"/>
        <v>8</v>
      </c>
      <c r="P48" s="8">
        <f t="shared" si="2"/>
        <v>11</v>
      </c>
      <c r="Q48" s="11" t="s">
        <v>29</v>
      </c>
      <c r="R48" s="5"/>
      <c r="S48" s="12"/>
      <c r="T48" s="5" t="s">
        <v>34</v>
      </c>
    </row>
    <row r="49" spans="1:25" ht="19.7" hidden="1" customHeight="1" x14ac:dyDescent="0.2">
      <c r="A49" s="16"/>
      <c r="B49" s="131"/>
      <c r="C49" s="132"/>
      <c r="D49" s="132"/>
      <c r="E49" s="132"/>
      <c r="F49" s="132"/>
      <c r="G49" s="132"/>
      <c r="H49" s="132"/>
      <c r="I49" s="133"/>
      <c r="J49" s="5">
        <v>0</v>
      </c>
      <c r="K49" s="5">
        <v>0</v>
      </c>
      <c r="L49" s="5">
        <v>0</v>
      </c>
      <c r="M49" s="5">
        <v>0</v>
      </c>
      <c r="N49" s="7">
        <f t="shared" si="0"/>
        <v>0</v>
      </c>
      <c r="O49" s="8">
        <f t="shared" si="1"/>
        <v>0</v>
      </c>
      <c r="P49" s="8">
        <f t="shared" si="2"/>
        <v>0</v>
      </c>
      <c r="Q49" s="11"/>
      <c r="R49" s="5"/>
      <c r="S49" s="12"/>
      <c r="T49" s="5"/>
    </row>
    <row r="50" spans="1:25" ht="7.15" hidden="1" customHeight="1" x14ac:dyDescent="0.2">
      <c r="A50" s="16"/>
      <c r="B50" s="131"/>
      <c r="C50" s="132"/>
      <c r="D50" s="132"/>
      <c r="E50" s="132"/>
      <c r="F50" s="132"/>
      <c r="G50" s="132"/>
      <c r="H50" s="132"/>
      <c r="I50" s="133"/>
      <c r="J50" s="5">
        <v>0</v>
      </c>
      <c r="K50" s="5">
        <v>0</v>
      </c>
      <c r="L50" s="5">
        <v>0</v>
      </c>
      <c r="M50" s="5">
        <v>0</v>
      </c>
      <c r="N50" s="7">
        <f t="shared" si="0"/>
        <v>0</v>
      </c>
      <c r="O50" s="8">
        <f t="shared" si="1"/>
        <v>0</v>
      </c>
      <c r="P50" s="8">
        <f t="shared" si="2"/>
        <v>0</v>
      </c>
      <c r="Q50" s="11"/>
      <c r="R50" s="5"/>
      <c r="S50" s="12"/>
      <c r="T50" s="5"/>
      <c r="U50" s="21"/>
      <c r="V50" s="21"/>
      <c r="W50" s="21"/>
      <c r="X50" s="21"/>
      <c r="Y50" s="21"/>
    </row>
    <row r="51" spans="1:25" x14ac:dyDescent="0.2">
      <c r="A51" s="9" t="s">
        <v>22</v>
      </c>
      <c r="B51" s="121"/>
      <c r="C51" s="122"/>
      <c r="D51" s="122"/>
      <c r="E51" s="122"/>
      <c r="F51" s="122"/>
      <c r="G51" s="122"/>
      <c r="H51" s="122"/>
      <c r="I51" s="123"/>
      <c r="J51" s="9">
        <f t="shared" ref="J51:P51" si="3">SUM(J44:J50)</f>
        <v>30</v>
      </c>
      <c r="K51" s="9">
        <f t="shared" si="3"/>
        <v>10</v>
      </c>
      <c r="L51" s="9">
        <f t="shared" si="3"/>
        <v>5</v>
      </c>
      <c r="M51" s="9">
        <f t="shared" si="3"/>
        <v>0</v>
      </c>
      <c r="N51" s="9">
        <f t="shared" si="3"/>
        <v>15</v>
      </c>
      <c r="O51" s="9">
        <f t="shared" si="3"/>
        <v>40</v>
      </c>
      <c r="P51" s="9">
        <f t="shared" si="3"/>
        <v>55</v>
      </c>
      <c r="Q51" s="9">
        <f>COUNTIF(Q44:Q50,"E")</f>
        <v>5</v>
      </c>
      <c r="R51" s="9">
        <f>COUNTIF(R44:R50,"C")</f>
        <v>0</v>
      </c>
      <c r="S51" s="9">
        <f>COUNTIF(S44:S50,"VP")</f>
        <v>0</v>
      </c>
      <c r="T51" s="35">
        <f>COUNTA(T44:T50)</f>
        <v>5</v>
      </c>
      <c r="U51" s="100" t="str">
        <f>IF(Q51&gt;=SUM(R51:S51),"Corect","E trebuie să fie cel puțin egal cu C+VP")</f>
        <v>Corect</v>
      </c>
      <c r="V51" s="100"/>
      <c r="W51" s="100"/>
    </row>
    <row r="54" spans="1:25" x14ac:dyDescent="0.2">
      <c r="A54" s="112" t="s">
        <v>38</v>
      </c>
      <c r="B54" s="113"/>
      <c r="C54" s="113"/>
      <c r="D54" s="113"/>
      <c r="E54" s="113"/>
      <c r="F54" s="113"/>
      <c r="G54" s="113"/>
      <c r="H54" s="113"/>
      <c r="I54" s="113"/>
      <c r="J54" s="113"/>
      <c r="K54" s="113"/>
      <c r="L54" s="113"/>
      <c r="M54" s="113"/>
      <c r="N54" s="113"/>
      <c r="O54" s="113"/>
      <c r="P54" s="113"/>
      <c r="Q54" s="113"/>
      <c r="R54" s="113"/>
      <c r="S54" s="113"/>
      <c r="T54" s="114"/>
    </row>
    <row r="55" spans="1:25" x14ac:dyDescent="0.2">
      <c r="A55" s="115"/>
      <c r="B55" s="116"/>
      <c r="C55" s="116"/>
      <c r="D55" s="116"/>
      <c r="E55" s="116"/>
      <c r="F55" s="116"/>
      <c r="G55" s="116"/>
      <c r="H55" s="116"/>
      <c r="I55" s="116"/>
      <c r="J55" s="116"/>
      <c r="K55" s="116"/>
      <c r="L55" s="116"/>
      <c r="M55" s="116"/>
      <c r="N55" s="116"/>
      <c r="O55" s="116"/>
      <c r="P55" s="116"/>
      <c r="Q55" s="116"/>
      <c r="R55" s="116"/>
      <c r="S55" s="116"/>
      <c r="T55" s="117"/>
    </row>
    <row r="56" spans="1:25" x14ac:dyDescent="0.2">
      <c r="A56" s="93" t="s">
        <v>24</v>
      </c>
      <c r="B56" s="112" t="s">
        <v>23</v>
      </c>
      <c r="C56" s="113"/>
      <c r="D56" s="113"/>
      <c r="E56" s="113"/>
      <c r="F56" s="113"/>
      <c r="G56" s="113"/>
      <c r="H56" s="113"/>
      <c r="I56" s="114"/>
      <c r="J56" s="102" t="s">
        <v>35</v>
      </c>
      <c r="K56" s="105" t="s">
        <v>21</v>
      </c>
      <c r="L56" s="106"/>
      <c r="M56" s="107"/>
      <c r="N56" s="105" t="s">
        <v>36</v>
      </c>
      <c r="O56" s="106"/>
      <c r="P56" s="107"/>
      <c r="Q56" s="105" t="s">
        <v>20</v>
      </c>
      <c r="R56" s="106"/>
      <c r="S56" s="107"/>
      <c r="T56" s="130" t="s">
        <v>19</v>
      </c>
    </row>
    <row r="57" spans="1:25" x14ac:dyDescent="0.2">
      <c r="A57" s="94"/>
      <c r="B57" s="115"/>
      <c r="C57" s="116"/>
      <c r="D57" s="116"/>
      <c r="E57" s="116"/>
      <c r="F57" s="116"/>
      <c r="G57" s="116"/>
      <c r="H57" s="116"/>
      <c r="I57" s="117"/>
      <c r="J57" s="103"/>
      <c r="K57" s="108"/>
      <c r="L57" s="109"/>
      <c r="M57" s="110"/>
      <c r="N57" s="108"/>
      <c r="O57" s="109"/>
      <c r="P57" s="110"/>
      <c r="Q57" s="108"/>
      <c r="R57" s="109"/>
      <c r="S57" s="110"/>
      <c r="T57" s="130"/>
    </row>
    <row r="58" spans="1:25" x14ac:dyDescent="0.2">
      <c r="A58" s="95"/>
      <c r="B58" s="118"/>
      <c r="C58" s="119"/>
      <c r="D58" s="119"/>
      <c r="E58" s="119"/>
      <c r="F58" s="119"/>
      <c r="G58" s="119"/>
      <c r="H58" s="119"/>
      <c r="I58" s="120"/>
      <c r="J58" s="104"/>
      <c r="K58" s="3" t="s">
        <v>25</v>
      </c>
      <c r="L58" s="3" t="s">
        <v>26</v>
      </c>
      <c r="M58" s="3" t="s">
        <v>27</v>
      </c>
      <c r="N58" s="3" t="s">
        <v>31</v>
      </c>
      <c r="O58" s="3" t="s">
        <v>5</v>
      </c>
      <c r="P58" s="3" t="s">
        <v>28</v>
      </c>
      <c r="Q58" s="3" t="s">
        <v>29</v>
      </c>
      <c r="R58" s="3" t="s">
        <v>25</v>
      </c>
      <c r="S58" s="3" t="s">
        <v>30</v>
      </c>
      <c r="T58" s="130"/>
    </row>
    <row r="59" spans="1:25" ht="19.7" customHeight="1" x14ac:dyDescent="0.2">
      <c r="A59" s="69" t="s">
        <v>256</v>
      </c>
      <c r="B59" s="124" t="s">
        <v>257</v>
      </c>
      <c r="C59" s="125"/>
      <c r="D59" s="125"/>
      <c r="E59" s="125"/>
      <c r="F59" s="125"/>
      <c r="G59" s="125"/>
      <c r="H59" s="125"/>
      <c r="I59" s="126"/>
      <c r="J59" s="5">
        <v>6</v>
      </c>
      <c r="K59" s="5">
        <v>2</v>
      </c>
      <c r="L59" s="5">
        <v>1</v>
      </c>
      <c r="M59" s="5">
        <v>0</v>
      </c>
      <c r="N59" s="7">
        <f t="shared" ref="N59:N65" si="4">K59+L59+M59</f>
        <v>3</v>
      </c>
      <c r="O59" s="8">
        <f t="shared" ref="O59:O65" si="5">P59-N59</f>
        <v>8</v>
      </c>
      <c r="P59" s="8">
        <f t="shared" ref="P59:P65" si="6">ROUND(PRODUCT(J59,25)/14,0)</f>
        <v>11</v>
      </c>
      <c r="Q59" s="11" t="s">
        <v>29</v>
      </c>
      <c r="R59" s="5"/>
      <c r="S59" s="12"/>
      <c r="T59" s="5" t="s">
        <v>87</v>
      </c>
      <c r="U59" s="185" t="str">
        <f>IF(J66&gt;=30,"Corect","Sunt necesare cel puțin 30 de credite")</f>
        <v>Corect</v>
      </c>
      <c r="V59" s="186"/>
      <c r="W59" s="186"/>
    </row>
    <row r="60" spans="1:25" ht="27" customHeight="1" x14ac:dyDescent="0.2">
      <c r="A60" s="70" t="s">
        <v>258</v>
      </c>
      <c r="B60" s="124" t="s">
        <v>259</v>
      </c>
      <c r="C60" s="125"/>
      <c r="D60" s="125"/>
      <c r="E60" s="125"/>
      <c r="F60" s="125"/>
      <c r="G60" s="125"/>
      <c r="H60" s="125"/>
      <c r="I60" s="126"/>
      <c r="J60" s="5">
        <v>6</v>
      </c>
      <c r="K60" s="5">
        <v>2</v>
      </c>
      <c r="L60" s="5">
        <v>1</v>
      </c>
      <c r="M60" s="5">
        <v>0</v>
      </c>
      <c r="N60" s="7">
        <f t="shared" si="4"/>
        <v>3</v>
      </c>
      <c r="O60" s="8">
        <f t="shared" si="5"/>
        <v>8</v>
      </c>
      <c r="P60" s="8">
        <f t="shared" si="6"/>
        <v>11</v>
      </c>
      <c r="Q60" s="11" t="s">
        <v>29</v>
      </c>
      <c r="R60" s="5"/>
      <c r="S60" s="12"/>
      <c r="T60" s="5" t="s">
        <v>87</v>
      </c>
    </row>
    <row r="61" spans="1:25" ht="19.7" customHeight="1" x14ac:dyDescent="0.2">
      <c r="A61" s="16" t="s">
        <v>260</v>
      </c>
      <c r="B61" s="124" t="s">
        <v>261</v>
      </c>
      <c r="C61" s="125"/>
      <c r="D61" s="125"/>
      <c r="E61" s="125"/>
      <c r="F61" s="125"/>
      <c r="G61" s="125"/>
      <c r="H61" s="125"/>
      <c r="I61" s="126"/>
      <c r="J61" s="5">
        <v>6</v>
      </c>
      <c r="K61" s="5">
        <v>2</v>
      </c>
      <c r="L61" s="5">
        <v>1</v>
      </c>
      <c r="M61" s="5">
        <v>0</v>
      </c>
      <c r="N61" s="7">
        <f t="shared" si="4"/>
        <v>3</v>
      </c>
      <c r="O61" s="8">
        <f t="shared" si="5"/>
        <v>8</v>
      </c>
      <c r="P61" s="8">
        <f t="shared" si="6"/>
        <v>11</v>
      </c>
      <c r="Q61" s="11" t="s">
        <v>29</v>
      </c>
      <c r="R61" s="5"/>
      <c r="S61" s="12"/>
      <c r="T61" s="5" t="s">
        <v>87</v>
      </c>
    </row>
    <row r="62" spans="1:25" ht="19.7" customHeight="1" x14ac:dyDescent="0.2">
      <c r="A62" s="16" t="s">
        <v>262</v>
      </c>
      <c r="B62" s="124" t="s">
        <v>263</v>
      </c>
      <c r="C62" s="125"/>
      <c r="D62" s="125"/>
      <c r="E62" s="125"/>
      <c r="F62" s="125"/>
      <c r="G62" s="125"/>
      <c r="H62" s="125"/>
      <c r="I62" s="126"/>
      <c r="J62" s="5">
        <v>6</v>
      </c>
      <c r="K62" s="5">
        <v>2</v>
      </c>
      <c r="L62" s="5">
        <v>1</v>
      </c>
      <c r="M62" s="5">
        <v>0</v>
      </c>
      <c r="N62" s="7">
        <f t="shared" si="4"/>
        <v>3</v>
      </c>
      <c r="O62" s="8">
        <f t="shared" si="5"/>
        <v>8</v>
      </c>
      <c r="P62" s="8">
        <f t="shared" si="6"/>
        <v>11</v>
      </c>
      <c r="Q62" s="11" t="s">
        <v>29</v>
      </c>
      <c r="R62" s="5"/>
      <c r="S62" s="12"/>
      <c r="T62" s="5" t="s">
        <v>87</v>
      </c>
    </row>
    <row r="63" spans="1:25" ht="30.6" customHeight="1" x14ac:dyDescent="0.2">
      <c r="A63" s="32" t="s">
        <v>264</v>
      </c>
      <c r="B63" s="124" t="s">
        <v>265</v>
      </c>
      <c r="C63" s="125"/>
      <c r="D63" s="125"/>
      <c r="E63" s="125"/>
      <c r="F63" s="125"/>
      <c r="G63" s="125"/>
      <c r="H63" s="125"/>
      <c r="I63" s="126"/>
      <c r="J63" s="5">
        <v>6</v>
      </c>
      <c r="K63" s="5">
        <v>2</v>
      </c>
      <c r="L63" s="5">
        <v>1</v>
      </c>
      <c r="M63" s="5">
        <v>0</v>
      </c>
      <c r="N63" s="7">
        <f t="shared" si="4"/>
        <v>3</v>
      </c>
      <c r="O63" s="8">
        <f t="shared" si="5"/>
        <v>8</v>
      </c>
      <c r="P63" s="8">
        <f t="shared" si="6"/>
        <v>11</v>
      </c>
      <c r="Q63" s="11" t="s">
        <v>29</v>
      </c>
      <c r="R63" s="5"/>
      <c r="S63" s="12"/>
      <c r="T63" s="5" t="s">
        <v>87</v>
      </c>
    </row>
    <row r="64" spans="1:25" ht="19.7" hidden="1" customHeight="1" x14ac:dyDescent="0.2">
      <c r="A64" s="16"/>
      <c r="B64" s="131"/>
      <c r="C64" s="132"/>
      <c r="D64" s="132"/>
      <c r="E64" s="132"/>
      <c r="F64" s="132"/>
      <c r="G64" s="132"/>
      <c r="H64" s="132"/>
      <c r="I64" s="133"/>
      <c r="J64" s="5">
        <v>0</v>
      </c>
      <c r="K64" s="5">
        <v>0</v>
      </c>
      <c r="L64" s="5">
        <v>0</v>
      </c>
      <c r="M64" s="5">
        <v>0</v>
      </c>
      <c r="N64" s="7">
        <f t="shared" si="4"/>
        <v>0</v>
      </c>
      <c r="O64" s="8">
        <f t="shared" si="5"/>
        <v>0</v>
      </c>
      <c r="P64" s="8">
        <f t="shared" si="6"/>
        <v>0</v>
      </c>
      <c r="Q64" s="11"/>
      <c r="R64" s="5"/>
      <c r="S64" s="12"/>
      <c r="T64" s="5"/>
    </row>
    <row r="65" spans="1:25" ht="19.7" hidden="1" customHeight="1" x14ac:dyDescent="0.2">
      <c r="A65" s="16"/>
      <c r="B65" s="131"/>
      <c r="C65" s="132"/>
      <c r="D65" s="132"/>
      <c r="E65" s="132"/>
      <c r="F65" s="132"/>
      <c r="G65" s="132"/>
      <c r="H65" s="132"/>
      <c r="I65" s="133"/>
      <c r="J65" s="5">
        <v>0</v>
      </c>
      <c r="K65" s="5">
        <v>0</v>
      </c>
      <c r="L65" s="5">
        <v>0</v>
      </c>
      <c r="M65" s="5">
        <v>0</v>
      </c>
      <c r="N65" s="7">
        <f t="shared" si="4"/>
        <v>0</v>
      </c>
      <c r="O65" s="8">
        <f t="shared" si="5"/>
        <v>0</v>
      </c>
      <c r="P65" s="8">
        <f t="shared" si="6"/>
        <v>0</v>
      </c>
      <c r="Q65" s="11"/>
      <c r="R65" s="5"/>
      <c r="S65" s="12"/>
      <c r="T65" s="5"/>
      <c r="U65" s="21"/>
      <c r="V65" s="21"/>
      <c r="W65" s="21"/>
      <c r="X65" s="21"/>
      <c r="Y65" s="21"/>
    </row>
    <row r="66" spans="1:25" x14ac:dyDescent="0.2">
      <c r="A66" s="9" t="s">
        <v>22</v>
      </c>
      <c r="B66" s="121"/>
      <c r="C66" s="122"/>
      <c r="D66" s="122"/>
      <c r="E66" s="122"/>
      <c r="F66" s="122"/>
      <c r="G66" s="122"/>
      <c r="H66" s="122"/>
      <c r="I66" s="123"/>
      <c r="J66" s="9">
        <f t="shared" ref="J66:P66" si="7">SUM(J59:J65)</f>
        <v>30</v>
      </c>
      <c r="K66" s="9">
        <f t="shared" si="7"/>
        <v>10</v>
      </c>
      <c r="L66" s="9">
        <f t="shared" si="7"/>
        <v>5</v>
      </c>
      <c r="M66" s="9">
        <f t="shared" si="7"/>
        <v>0</v>
      </c>
      <c r="N66" s="9">
        <f t="shared" si="7"/>
        <v>15</v>
      </c>
      <c r="O66" s="9">
        <f t="shared" si="7"/>
        <v>40</v>
      </c>
      <c r="P66" s="9">
        <f t="shared" si="7"/>
        <v>55</v>
      </c>
      <c r="Q66" s="9">
        <f>COUNTIF(Q59:Q65,"E")</f>
        <v>5</v>
      </c>
      <c r="R66" s="9">
        <f>COUNTIF(R59:R65,"C")</f>
        <v>0</v>
      </c>
      <c r="S66" s="9">
        <f>COUNTIF(S59:S65,"VP")</f>
        <v>0</v>
      </c>
      <c r="T66" s="35">
        <f>COUNTA(T59:T65)</f>
        <v>5</v>
      </c>
      <c r="U66" s="327" t="str">
        <f>IF(Q66&gt;=SUM(R66:S66),"Corect","E trebuie să fie cel puțin egal cu C+VP")</f>
        <v>Corect</v>
      </c>
      <c r="V66" s="328"/>
      <c r="W66" s="328"/>
    </row>
    <row r="67" spans="1:25" x14ac:dyDescent="0.2">
      <c r="A67" s="112" t="s">
        <v>39</v>
      </c>
      <c r="B67" s="113"/>
      <c r="C67" s="113"/>
      <c r="D67" s="113"/>
      <c r="E67" s="113"/>
      <c r="F67" s="113"/>
      <c r="G67" s="113"/>
      <c r="H67" s="113"/>
      <c r="I67" s="113"/>
      <c r="J67" s="113"/>
      <c r="K67" s="113"/>
      <c r="L67" s="113"/>
      <c r="M67" s="113"/>
      <c r="N67" s="113"/>
      <c r="O67" s="113"/>
      <c r="P67" s="113"/>
      <c r="Q67" s="113"/>
      <c r="R67" s="113"/>
      <c r="S67" s="113"/>
      <c r="T67" s="114"/>
    </row>
    <row r="68" spans="1:25" x14ac:dyDescent="0.2">
      <c r="A68" s="115"/>
      <c r="B68" s="116"/>
      <c r="C68" s="116"/>
      <c r="D68" s="116"/>
      <c r="E68" s="116"/>
      <c r="F68" s="116"/>
      <c r="G68" s="116"/>
      <c r="H68" s="116"/>
      <c r="I68" s="116"/>
      <c r="J68" s="116"/>
      <c r="K68" s="116"/>
      <c r="L68" s="116"/>
      <c r="M68" s="116"/>
      <c r="N68" s="116"/>
      <c r="O68" s="116"/>
      <c r="P68" s="116"/>
      <c r="Q68" s="116"/>
      <c r="R68" s="116"/>
      <c r="S68" s="116"/>
      <c r="T68" s="117"/>
    </row>
    <row r="69" spans="1:25" x14ac:dyDescent="0.2">
      <c r="A69" s="93" t="s">
        <v>24</v>
      </c>
      <c r="B69" s="112" t="s">
        <v>23</v>
      </c>
      <c r="C69" s="113"/>
      <c r="D69" s="113"/>
      <c r="E69" s="113"/>
      <c r="F69" s="113"/>
      <c r="G69" s="113"/>
      <c r="H69" s="113"/>
      <c r="I69" s="114"/>
      <c r="J69" s="102" t="s">
        <v>35</v>
      </c>
      <c r="K69" s="105" t="s">
        <v>21</v>
      </c>
      <c r="L69" s="106"/>
      <c r="M69" s="107"/>
      <c r="N69" s="105" t="s">
        <v>36</v>
      </c>
      <c r="O69" s="106"/>
      <c r="P69" s="107"/>
      <c r="Q69" s="105" t="s">
        <v>20</v>
      </c>
      <c r="R69" s="106"/>
      <c r="S69" s="107"/>
      <c r="T69" s="130" t="s">
        <v>19</v>
      </c>
    </row>
    <row r="70" spans="1:25" x14ac:dyDescent="0.2">
      <c r="A70" s="94"/>
      <c r="B70" s="115"/>
      <c r="C70" s="116"/>
      <c r="D70" s="116"/>
      <c r="E70" s="116"/>
      <c r="F70" s="116"/>
      <c r="G70" s="116"/>
      <c r="H70" s="116"/>
      <c r="I70" s="117"/>
      <c r="J70" s="103"/>
      <c r="K70" s="108"/>
      <c r="L70" s="109"/>
      <c r="M70" s="110"/>
      <c r="N70" s="108"/>
      <c r="O70" s="109"/>
      <c r="P70" s="110"/>
      <c r="Q70" s="108"/>
      <c r="R70" s="109"/>
      <c r="S70" s="110"/>
      <c r="T70" s="130"/>
    </row>
    <row r="71" spans="1:25" x14ac:dyDescent="0.2">
      <c r="A71" s="95"/>
      <c r="B71" s="118"/>
      <c r="C71" s="119"/>
      <c r="D71" s="119"/>
      <c r="E71" s="119"/>
      <c r="F71" s="119"/>
      <c r="G71" s="119"/>
      <c r="H71" s="119"/>
      <c r="I71" s="120"/>
      <c r="J71" s="104"/>
      <c r="K71" s="3" t="s">
        <v>25</v>
      </c>
      <c r="L71" s="3" t="s">
        <v>26</v>
      </c>
      <c r="M71" s="3" t="s">
        <v>27</v>
      </c>
      <c r="N71" s="3" t="s">
        <v>31</v>
      </c>
      <c r="O71" s="3" t="s">
        <v>5</v>
      </c>
      <c r="P71" s="3" t="s">
        <v>28</v>
      </c>
      <c r="Q71" s="3" t="s">
        <v>29</v>
      </c>
      <c r="R71" s="3" t="s">
        <v>25</v>
      </c>
      <c r="S71" s="3" t="s">
        <v>30</v>
      </c>
      <c r="T71" s="130"/>
    </row>
    <row r="72" spans="1:25" ht="24.6" customHeight="1" x14ac:dyDescent="0.2">
      <c r="A72" s="16" t="s">
        <v>297</v>
      </c>
      <c r="B72" s="124" t="s">
        <v>296</v>
      </c>
      <c r="C72" s="125"/>
      <c r="D72" s="125"/>
      <c r="E72" s="125"/>
      <c r="F72" s="125"/>
      <c r="G72" s="125"/>
      <c r="H72" s="125"/>
      <c r="I72" s="126"/>
      <c r="J72" s="5">
        <v>7</v>
      </c>
      <c r="K72" s="5">
        <v>2</v>
      </c>
      <c r="L72" s="5">
        <v>1</v>
      </c>
      <c r="M72" s="5">
        <v>0</v>
      </c>
      <c r="N72" s="7">
        <f t="shared" ref="N72:N79" si="8">K72+L72+M72</f>
        <v>3</v>
      </c>
      <c r="O72" s="8">
        <f t="shared" ref="O72:O79" si="9">P72-N72</f>
        <v>10</v>
      </c>
      <c r="P72" s="8">
        <f t="shared" ref="P72:P79" si="10">ROUND(PRODUCT(J72,25)/14,0)</f>
        <v>13</v>
      </c>
      <c r="Q72" s="11" t="s">
        <v>29</v>
      </c>
      <c r="R72" s="5"/>
      <c r="S72" s="12"/>
      <c r="T72" s="5" t="s">
        <v>87</v>
      </c>
      <c r="U72" s="185" t="str">
        <f>IF(J80&gt;=30,"Corect","Sunt necesare cel puțin 30 de credite")</f>
        <v>Corect</v>
      </c>
      <c r="V72" s="186"/>
      <c r="W72" s="186"/>
    </row>
    <row r="73" spans="1:25" ht="19.7" customHeight="1" x14ac:dyDescent="0.2">
      <c r="A73" s="16" t="s">
        <v>268</v>
      </c>
      <c r="B73" s="124" t="s">
        <v>269</v>
      </c>
      <c r="C73" s="125"/>
      <c r="D73" s="125"/>
      <c r="E73" s="125"/>
      <c r="F73" s="125"/>
      <c r="G73" s="125"/>
      <c r="H73" s="125"/>
      <c r="I73" s="126"/>
      <c r="J73" s="5">
        <v>7</v>
      </c>
      <c r="K73" s="5">
        <v>2</v>
      </c>
      <c r="L73" s="5">
        <v>1</v>
      </c>
      <c r="M73" s="5">
        <v>0</v>
      </c>
      <c r="N73" s="7">
        <f t="shared" si="8"/>
        <v>3</v>
      </c>
      <c r="O73" s="8">
        <f t="shared" si="9"/>
        <v>10</v>
      </c>
      <c r="P73" s="8">
        <f t="shared" si="10"/>
        <v>13</v>
      </c>
      <c r="Q73" s="11" t="s">
        <v>29</v>
      </c>
      <c r="R73" s="5"/>
      <c r="S73" s="12"/>
      <c r="T73" s="5" t="s">
        <v>87</v>
      </c>
    </row>
    <row r="74" spans="1:25" ht="27" customHeight="1" x14ac:dyDescent="0.2">
      <c r="A74" s="16" t="s">
        <v>270</v>
      </c>
      <c r="B74" s="124" t="s">
        <v>271</v>
      </c>
      <c r="C74" s="125"/>
      <c r="D74" s="125"/>
      <c r="E74" s="125"/>
      <c r="F74" s="125"/>
      <c r="G74" s="125"/>
      <c r="H74" s="125"/>
      <c r="I74" s="126"/>
      <c r="J74" s="5">
        <v>6</v>
      </c>
      <c r="K74" s="5">
        <v>2</v>
      </c>
      <c r="L74" s="5">
        <v>1</v>
      </c>
      <c r="M74" s="5">
        <v>0</v>
      </c>
      <c r="N74" s="7">
        <f t="shared" si="8"/>
        <v>3</v>
      </c>
      <c r="O74" s="8">
        <f t="shared" si="9"/>
        <v>8</v>
      </c>
      <c r="P74" s="8">
        <f t="shared" si="10"/>
        <v>11</v>
      </c>
      <c r="Q74" s="11" t="s">
        <v>29</v>
      </c>
      <c r="R74" s="5"/>
      <c r="S74" s="12"/>
      <c r="T74" s="5" t="s">
        <v>87</v>
      </c>
    </row>
    <row r="75" spans="1:25" ht="19.7" customHeight="1" x14ac:dyDescent="0.2">
      <c r="A75" s="16" t="s">
        <v>272</v>
      </c>
      <c r="B75" s="124" t="s">
        <v>273</v>
      </c>
      <c r="C75" s="125"/>
      <c r="D75" s="125"/>
      <c r="E75" s="125"/>
      <c r="F75" s="125"/>
      <c r="G75" s="125"/>
      <c r="H75" s="125"/>
      <c r="I75" s="126"/>
      <c r="J75" s="5">
        <v>6</v>
      </c>
      <c r="K75" s="5">
        <v>2</v>
      </c>
      <c r="L75" s="5">
        <v>1</v>
      </c>
      <c r="M75" s="5">
        <v>0</v>
      </c>
      <c r="N75" s="7">
        <f t="shared" si="8"/>
        <v>3</v>
      </c>
      <c r="O75" s="8">
        <f t="shared" si="9"/>
        <v>8</v>
      </c>
      <c r="P75" s="8">
        <f t="shared" si="10"/>
        <v>11</v>
      </c>
      <c r="Q75" s="11" t="s">
        <v>29</v>
      </c>
      <c r="R75" s="5"/>
      <c r="S75" s="12"/>
      <c r="T75" s="5" t="s">
        <v>87</v>
      </c>
    </row>
    <row r="76" spans="1:25" ht="19.7" customHeight="1" x14ac:dyDescent="0.2">
      <c r="A76" s="16" t="s">
        <v>274</v>
      </c>
      <c r="B76" s="124" t="s">
        <v>275</v>
      </c>
      <c r="C76" s="125"/>
      <c r="D76" s="125"/>
      <c r="E76" s="125"/>
      <c r="F76" s="125"/>
      <c r="G76" s="125"/>
      <c r="H76" s="125"/>
      <c r="I76" s="126"/>
      <c r="J76" s="5">
        <v>4</v>
      </c>
      <c r="K76" s="5">
        <v>0</v>
      </c>
      <c r="L76" s="5">
        <v>0</v>
      </c>
      <c r="M76" s="5">
        <v>7</v>
      </c>
      <c r="N76" s="7">
        <f t="shared" si="8"/>
        <v>7</v>
      </c>
      <c r="O76" s="8">
        <f t="shared" si="9"/>
        <v>0</v>
      </c>
      <c r="P76" s="8">
        <f t="shared" si="10"/>
        <v>7</v>
      </c>
      <c r="Q76" s="11"/>
      <c r="R76" s="5" t="s">
        <v>25</v>
      </c>
      <c r="S76" s="12"/>
      <c r="T76" s="5" t="s">
        <v>87</v>
      </c>
    </row>
    <row r="77" spans="1:25" ht="19.7" hidden="1" customHeight="1" x14ac:dyDescent="0.2">
      <c r="A77" s="16"/>
      <c r="B77" s="131"/>
      <c r="C77" s="132"/>
      <c r="D77" s="132"/>
      <c r="E77" s="132"/>
      <c r="F77" s="132"/>
      <c r="G77" s="132"/>
      <c r="H77" s="132"/>
      <c r="I77" s="133"/>
      <c r="J77" s="5">
        <v>0</v>
      </c>
      <c r="K77" s="5">
        <v>0</v>
      </c>
      <c r="L77" s="5">
        <v>0</v>
      </c>
      <c r="M77" s="5">
        <v>0</v>
      </c>
      <c r="N77" s="7">
        <f t="shared" si="8"/>
        <v>0</v>
      </c>
      <c r="O77" s="8">
        <f t="shared" si="9"/>
        <v>0</v>
      </c>
      <c r="P77" s="8">
        <f t="shared" si="10"/>
        <v>0</v>
      </c>
      <c r="Q77" s="11"/>
      <c r="R77" s="5"/>
      <c r="S77" s="12"/>
      <c r="T77" s="5"/>
    </row>
    <row r="78" spans="1:25" ht="19.7" hidden="1" customHeight="1" x14ac:dyDescent="0.2">
      <c r="A78" s="16"/>
      <c r="B78" s="131"/>
      <c r="C78" s="132"/>
      <c r="D78" s="132"/>
      <c r="E78" s="132"/>
      <c r="F78" s="132"/>
      <c r="G78" s="132"/>
      <c r="H78" s="132"/>
      <c r="I78" s="133"/>
      <c r="J78" s="5">
        <v>0</v>
      </c>
      <c r="K78" s="5">
        <v>0</v>
      </c>
      <c r="L78" s="5">
        <v>0</v>
      </c>
      <c r="M78" s="5">
        <v>0</v>
      </c>
      <c r="N78" s="7">
        <f t="shared" si="8"/>
        <v>0</v>
      </c>
      <c r="O78" s="8">
        <f t="shared" si="9"/>
        <v>0</v>
      </c>
      <c r="P78" s="8">
        <f t="shared" si="10"/>
        <v>0</v>
      </c>
      <c r="Q78" s="11"/>
      <c r="R78" s="5"/>
      <c r="S78" s="12"/>
      <c r="T78" s="5"/>
    </row>
    <row r="79" spans="1:25" ht="19.7" hidden="1" customHeight="1" x14ac:dyDescent="0.2">
      <c r="A79" s="16"/>
      <c r="B79" s="131"/>
      <c r="C79" s="132"/>
      <c r="D79" s="132"/>
      <c r="E79" s="132"/>
      <c r="F79" s="132"/>
      <c r="G79" s="132"/>
      <c r="H79" s="132"/>
      <c r="I79" s="133"/>
      <c r="J79" s="5">
        <v>0</v>
      </c>
      <c r="K79" s="5">
        <v>0</v>
      </c>
      <c r="L79" s="5">
        <v>0</v>
      </c>
      <c r="M79" s="5">
        <v>0</v>
      </c>
      <c r="N79" s="7">
        <f t="shared" si="8"/>
        <v>0</v>
      </c>
      <c r="O79" s="8">
        <f t="shared" si="9"/>
        <v>0</v>
      </c>
      <c r="P79" s="8">
        <f t="shared" si="10"/>
        <v>0</v>
      </c>
      <c r="Q79" s="11"/>
      <c r="R79" s="5"/>
      <c r="S79" s="12"/>
      <c r="T79" s="5"/>
    </row>
    <row r="80" spans="1:25" x14ac:dyDescent="0.2">
      <c r="A80" s="9" t="s">
        <v>22</v>
      </c>
      <c r="B80" s="121"/>
      <c r="C80" s="122"/>
      <c r="D80" s="122"/>
      <c r="E80" s="122"/>
      <c r="F80" s="122"/>
      <c r="G80" s="122"/>
      <c r="H80" s="122"/>
      <c r="I80" s="123"/>
      <c r="J80" s="9">
        <f t="shared" ref="J80:P80" si="11">SUM(J72:J79)</f>
        <v>30</v>
      </c>
      <c r="K80" s="9">
        <f t="shared" si="11"/>
        <v>8</v>
      </c>
      <c r="L80" s="9">
        <f t="shared" si="11"/>
        <v>4</v>
      </c>
      <c r="M80" s="9">
        <f t="shared" si="11"/>
        <v>7</v>
      </c>
      <c r="N80" s="9">
        <f t="shared" si="11"/>
        <v>19</v>
      </c>
      <c r="O80" s="9">
        <f t="shared" si="11"/>
        <v>36</v>
      </c>
      <c r="P80" s="9">
        <f t="shared" si="11"/>
        <v>55</v>
      </c>
      <c r="Q80" s="9">
        <f>COUNTIF(Q72:Q79,"E")</f>
        <v>4</v>
      </c>
      <c r="R80" s="9">
        <f>COUNTIF(R72:R79,"C")</f>
        <v>1</v>
      </c>
      <c r="S80" s="9">
        <f>COUNTIF(S72:S79,"VP")</f>
        <v>0</v>
      </c>
      <c r="T80" s="35">
        <f>COUNTA(T72:T79)</f>
        <v>5</v>
      </c>
      <c r="U80" s="327" t="str">
        <f>IF(Q80&gt;=SUM(R80:S80),"Corect","E trebuie să fie cel puțin egal cu C+VP")</f>
        <v>Corect</v>
      </c>
      <c r="V80" s="328"/>
      <c r="W80" s="328"/>
    </row>
    <row r="81" spans="1:23" x14ac:dyDescent="0.2">
      <c r="V81" s="40"/>
      <c r="W81" s="40"/>
    </row>
    <row r="83" spans="1:23" x14ac:dyDescent="0.2">
      <c r="A83" s="112" t="s">
        <v>40</v>
      </c>
      <c r="B83" s="113"/>
      <c r="C83" s="113"/>
      <c r="D83" s="113"/>
      <c r="E83" s="113"/>
      <c r="F83" s="113"/>
      <c r="G83" s="113"/>
      <c r="H83" s="113"/>
      <c r="I83" s="113"/>
      <c r="J83" s="113"/>
      <c r="K83" s="113"/>
      <c r="L83" s="113"/>
      <c r="M83" s="113"/>
      <c r="N83" s="113"/>
      <c r="O83" s="113"/>
      <c r="P83" s="113"/>
      <c r="Q83" s="113"/>
      <c r="R83" s="113"/>
      <c r="S83" s="113"/>
      <c r="T83" s="114"/>
    </row>
    <row r="84" spans="1:23" x14ac:dyDescent="0.2">
      <c r="A84" s="115"/>
      <c r="B84" s="116"/>
      <c r="C84" s="116"/>
      <c r="D84" s="116"/>
      <c r="E84" s="116"/>
      <c r="F84" s="116"/>
      <c r="G84" s="116"/>
      <c r="H84" s="116"/>
      <c r="I84" s="116"/>
      <c r="J84" s="116"/>
      <c r="K84" s="116"/>
      <c r="L84" s="116"/>
      <c r="M84" s="116"/>
      <c r="N84" s="116"/>
      <c r="O84" s="116"/>
      <c r="P84" s="116"/>
      <c r="Q84" s="116"/>
      <c r="R84" s="116"/>
      <c r="S84" s="116"/>
      <c r="T84" s="117"/>
    </row>
    <row r="85" spans="1:23" x14ac:dyDescent="0.2">
      <c r="A85" s="93" t="s">
        <v>24</v>
      </c>
      <c r="B85" s="112" t="s">
        <v>23</v>
      </c>
      <c r="C85" s="113"/>
      <c r="D85" s="113"/>
      <c r="E85" s="113"/>
      <c r="F85" s="113"/>
      <c r="G85" s="113"/>
      <c r="H85" s="113"/>
      <c r="I85" s="114"/>
      <c r="J85" s="102" t="s">
        <v>35</v>
      </c>
      <c r="K85" s="105" t="s">
        <v>21</v>
      </c>
      <c r="L85" s="106"/>
      <c r="M85" s="107"/>
      <c r="N85" s="105" t="s">
        <v>36</v>
      </c>
      <c r="O85" s="106"/>
      <c r="P85" s="107"/>
      <c r="Q85" s="130" t="s">
        <v>20</v>
      </c>
      <c r="R85" s="130"/>
      <c r="S85" s="130"/>
      <c r="T85" s="130" t="s">
        <v>19</v>
      </c>
    </row>
    <row r="86" spans="1:23" x14ac:dyDescent="0.2">
      <c r="A86" s="94"/>
      <c r="B86" s="115"/>
      <c r="C86" s="116"/>
      <c r="D86" s="116"/>
      <c r="E86" s="116"/>
      <c r="F86" s="116"/>
      <c r="G86" s="116"/>
      <c r="H86" s="116"/>
      <c r="I86" s="117"/>
      <c r="J86" s="103"/>
      <c r="K86" s="108"/>
      <c r="L86" s="109"/>
      <c r="M86" s="110"/>
      <c r="N86" s="108"/>
      <c r="O86" s="109"/>
      <c r="P86" s="110"/>
      <c r="Q86" s="130"/>
      <c r="R86" s="130"/>
      <c r="S86" s="130"/>
      <c r="T86" s="130"/>
    </row>
    <row r="87" spans="1:23" x14ac:dyDescent="0.2">
      <c r="A87" s="95"/>
      <c r="B87" s="118"/>
      <c r="C87" s="119"/>
      <c r="D87" s="119"/>
      <c r="E87" s="119"/>
      <c r="F87" s="119"/>
      <c r="G87" s="119"/>
      <c r="H87" s="119"/>
      <c r="I87" s="120"/>
      <c r="J87" s="104"/>
      <c r="K87" s="3" t="s">
        <v>25</v>
      </c>
      <c r="L87" s="3" t="s">
        <v>26</v>
      </c>
      <c r="M87" s="3" t="s">
        <v>27</v>
      </c>
      <c r="N87" s="3" t="s">
        <v>31</v>
      </c>
      <c r="O87" s="3" t="s">
        <v>5</v>
      </c>
      <c r="P87" s="3" t="s">
        <v>28</v>
      </c>
      <c r="Q87" s="3" t="s">
        <v>29</v>
      </c>
      <c r="R87" s="3" t="s">
        <v>25</v>
      </c>
      <c r="S87" s="3" t="s">
        <v>30</v>
      </c>
      <c r="T87" s="130"/>
    </row>
    <row r="88" spans="1:23" ht="27" customHeight="1" x14ac:dyDescent="0.2">
      <c r="A88" s="69" t="s">
        <v>276</v>
      </c>
      <c r="B88" s="124" t="s">
        <v>277</v>
      </c>
      <c r="C88" s="125"/>
      <c r="D88" s="125"/>
      <c r="E88" s="125"/>
      <c r="F88" s="125"/>
      <c r="G88" s="125"/>
      <c r="H88" s="125"/>
      <c r="I88" s="126"/>
      <c r="J88" s="71">
        <v>6</v>
      </c>
      <c r="K88" s="71">
        <v>2</v>
      </c>
      <c r="L88" s="71">
        <v>1</v>
      </c>
      <c r="M88" s="71">
        <v>0</v>
      </c>
      <c r="N88" s="7">
        <f t="shared" ref="N88:N94" si="12">K88+L88+M88</f>
        <v>3</v>
      </c>
      <c r="O88" s="8">
        <f t="shared" ref="O88:O94" si="13">P88-N88</f>
        <v>10</v>
      </c>
      <c r="P88" s="8">
        <f>ROUND(PRODUCT(J88,25)/12,0)</f>
        <v>13</v>
      </c>
      <c r="Q88" s="11" t="s">
        <v>29</v>
      </c>
      <c r="R88" s="5"/>
      <c r="S88" s="12"/>
      <c r="T88" s="5" t="s">
        <v>87</v>
      </c>
      <c r="U88" s="185" t="str">
        <f>IF(J95&gt;=30,"Corect","Sunt necesare cel puțin 30 de credite")</f>
        <v>Corect</v>
      </c>
      <c r="V88" s="186"/>
      <c r="W88" s="186"/>
    </row>
    <row r="89" spans="1:23" ht="19.7" customHeight="1" x14ac:dyDescent="0.2">
      <c r="A89" s="16" t="s">
        <v>278</v>
      </c>
      <c r="B89" s="124" t="s">
        <v>279</v>
      </c>
      <c r="C89" s="125"/>
      <c r="D89" s="125"/>
      <c r="E89" s="125"/>
      <c r="F89" s="125"/>
      <c r="G89" s="125"/>
      <c r="H89" s="125"/>
      <c r="I89" s="126"/>
      <c r="J89" s="5">
        <v>6</v>
      </c>
      <c r="K89" s="5">
        <v>2</v>
      </c>
      <c r="L89" s="5">
        <v>1</v>
      </c>
      <c r="M89" s="5">
        <v>0</v>
      </c>
      <c r="N89" s="7">
        <f t="shared" si="12"/>
        <v>3</v>
      </c>
      <c r="O89" s="8">
        <f t="shared" si="13"/>
        <v>10</v>
      </c>
      <c r="P89" s="8">
        <f t="shared" ref="P89:P94" si="14">ROUND(PRODUCT(J89,25)/12,0)</f>
        <v>13</v>
      </c>
      <c r="Q89" s="11" t="s">
        <v>29</v>
      </c>
      <c r="R89" s="5"/>
      <c r="S89" s="12"/>
      <c r="T89" s="5" t="s">
        <v>86</v>
      </c>
    </row>
    <row r="90" spans="1:23" ht="19.7" customHeight="1" x14ac:dyDescent="0.2">
      <c r="A90" s="69" t="s">
        <v>280</v>
      </c>
      <c r="B90" s="124" t="s">
        <v>281</v>
      </c>
      <c r="C90" s="125"/>
      <c r="D90" s="125"/>
      <c r="E90" s="125"/>
      <c r="F90" s="125"/>
      <c r="G90" s="125"/>
      <c r="H90" s="125"/>
      <c r="I90" s="126"/>
      <c r="J90" s="5">
        <v>6</v>
      </c>
      <c r="K90" s="5">
        <v>2</v>
      </c>
      <c r="L90" s="5">
        <v>1</v>
      </c>
      <c r="M90" s="5">
        <v>0</v>
      </c>
      <c r="N90" s="7">
        <f t="shared" si="12"/>
        <v>3</v>
      </c>
      <c r="O90" s="8">
        <f t="shared" si="13"/>
        <v>10</v>
      </c>
      <c r="P90" s="8">
        <f t="shared" si="14"/>
        <v>13</v>
      </c>
      <c r="Q90" s="11" t="s">
        <v>29</v>
      </c>
      <c r="R90" s="5"/>
      <c r="S90" s="12"/>
      <c r="T90" s="5" t="s">
        <v>87</v>
      </c>
    </row>
    <row r="91" spans="1:23" ht="19.7" customHeight="1" x14ac:dyDescent="0.2">
      <c r="A91" s="16" t="s">
        <v>282</v>
      </c>
      <c r="B91" s="124" t="s">
        <v>283</v>
      </c>
      <c r="C91" s="125"/>
      <c r="D91" s="125"/>
      <c r="E91" s="125"/>
      <c r="F91" s="125"/>
      <c r="G91" s="125"/>
      <c r="H91" s="125"/>
      <c r="I91" s="126"/>
      <c r="J91" s="5">
        <v>8</v>
      </c>
      <c r="K91" s="5">
        <v>2</v>
      </c>
      <c r="L91" s="5">
        <v>1</v>
      </c>
      <c r="M91" s="5">
        <v>0</v>
      </c>
      <c r="N91" s="7">
        <f t="shared" si="12"/>
        <v>3</v>
      </c>
      <c r="O91" s="8">
        <f t="shared" si="13"/>
        <v>14</v>
      </c>
      <c r="P91" s="8">
        <f t="shared" si="14"/>
        <v>17</v>
      </c>
      <c r="Q91" s="11" t="s">
        <v>29</v>
      </c>
      <c r="R91" s="5"/>
      <c r="S91" s="12"/>
      <c r="T91" s="5" t="s">
        <v>87</v>
      </c>
    </row>
    <row r="92" spans="1:23" ht="19.7" customHeight="1" x14ac:dyDescent="0.2">
      <c r="A92" s="16" t="s">
        <v>284</v>
      </c>
      <c r="B92" s="124" t="s">
        <v>285</v>
      </c>
      <c r="C92" s="125"/>
      <c r="D92" s="125"/>
      <c r="E92" s="125"/>
      <c r="F92" s="125"/>
      <c r="G92" s="125"/>
      <c r="H92" s="125"/>
      <c r="I92" s="126"/>
      <c r="J92" s="5">
        <v>4</v>
      </c>
      <c r="K92" s="5">
        <v>0</v>
      </c>
      <c r="L92" s="5">
        <v>5</v>
      </c>
      <c r="M92" s="5">
        <v>0</v>
      </c>
      <c r="N92" s="7">
        <f t="shared" si="12"/>
        <v>5</v>
      </c>
      <c r="O92" s="8">
        <f t="shared" si="13"/>
        <v>3</v>
      </c>
      <c r="P92" s="8">
        <f t="shared" si="14"/>
        <v>8</v>
      </c>
      <c r="Q92" s="11"/>
      <c r="R92" s="5" t="s">
        <v>25</v>
      </c>
      <c r="S92" s="12"/>
      <c r="T92" s="5" t="s">
        <v>87</v>
      </c>
    </row>
    <row r="93" spans="1:23" ht="19.7" hidden="1" customHeight="1" x14ac:dyDescent="0.2">
      <c r="A93" s="16"/>
      <c r="B93" s="131"/>
      <c r="C93" s="132"/>
      <c r="D93" s="132"/>
      <c r="E93" s="132"/>
      <c r="F93" s="132"/>
      <c r="G93" s="132"/>
      <c r="H93" s="132"/>
      <c r="I93" s="133"/>
      <c r="J93" s="5">
        <v>0</v>
      </c>
      <c r="K93" s="5">
        <v>0</v>
      </c>
      <c r="L93" s="5">
        <v>0</v>
      </c>
      <c r="M93" s="5">
        <v>0</v>
      </c>
      <c r="N93" s="7">
        <f t="shared" si="12"/>
        <v>0</v>
      </c>
      <c r="O93" s="8">
        <f t="shared" si="13"/>
        <v>0</v>
      </c>
      <c r="P93" s="8">
        <f t="shared" si="14"/>
        <v>0</v>
      </c>
      <c r="Q93" s="11"/>
      <c r="R93" s="5"/>
      <c r="S93" s="12"/>
      <c r="T93" s="5"/>
    </row>
    <row r="94" spans="1:23" ht="19.7" hidden="1" customHeight="1" x14ac:dyDescent="0.2">
      <c r="A94" s="16"/>
      <c r="B94" s="131"/>
      <c r="C94" s="132"/>
      <c r="D94" s="132"/>
      <c r="E94" s="132"/>
      <c r="F94" s="132"/>
      <c r="G94" s="132"/>
      <c r="H94" s="132"/>
      <c r="I94" s="133"/>
      <c r="J94" s="5">
        <v>0</v>
      </c>
      <c r="K94" s="5">
        <v>0</v>
      </c>
      <c r="L94" s="5">
        <v>0</v>
      </c>
      <c r="M94" s="5">
        <v>0</v>
      </c>
      <c r="N94" s="7">
        <f t="shared" si="12"/>
        <v>0</v>
      </c>
      <c r="O94" s="8">
        <f t="shared" si="13"/>
        <v>0</v>
      </c>
      <c r="P94" s="8">
        <f t="shared" si="14"/>
        <v>0</v>
      </c>
      <c r="Q94" s="11"/>
      <c r="R94" s="5"/>
      <c r="S94" s="12"/>
      <c r="T94" s="5"/>
      <c r="V94" s="40"/>
      <c r="W94" s="40"/>
    </row>
    <row r="95" spans="1:23" x14ac:dyDescent="0.2">
      <c r="A95" s="9" t="s">
        <v>22</v>
      </c>
      <c r="B95" s="121"/>
      <c r="C95" s="122"/>
      <c r="D95" s="122"/>
      <c r="E95" s="122"/>
      <c r="F95" s="122"/>
      <c r="G95" s="122"/>
      <c r="H95" s="122"/>
      <c r="I95" s="123"/>
      <c r="J95" s="9">
        <f t="shared" ref="J95:P95" si="15">SUM(J88:J94)</f>
        <v>30</v>
      </c>
      <c r="K95" s="9">
        <f t="shared" si="15"/>
        <v>8</v>
      </c>
      <c r="L95" s="9">
        <f t="shared" si="15"/>
        <v>9</v>
      </c>
      <c r="M95" s="9">
        <f t="shared" si="15"/>
        <v>0</v>
      </c>
      <c r="N95" s="9">
        <f t="shared" si="15"/>
        <v>17</v>
      </c>
      <c r="O95" s="9">
        <f t="shared" si="15"/>
        <v>47</v>
      </c>
      <c r="P95" s="9">
        <f t="shared" si="15"/>
        <v>64</v>
      </c>
      <c r="Q95" s="9">
        <f>COUNTIF(Q88:Q94,"E")</f>
        <v>4</v>
      </c>
      <c r="R95" s="9">
        <f>COUNTIF(R88:R94,"C")</f>
        <v>1</v>
      </c>
      <c r="S95" s="9">
        <f>COUNTIF(S88:S94,"VP")</f>
        <v>0</v>
      </c>
      <c r="T95" s="35">
        <f>COUNTA(T88:T94)</f>
        <v>5</v>
      </c>
      <c r="U95" s="327" t="str">
        <f>IF(Q95&gt;=SUM(R95:S95),"Corect","E trebuie să fie cel puțin egal cu C+VP")</f>
        <v>Corect</v>
      </c>
      <c r="V95" s="328"/>
      <c r="W95" s="328"/>
    </row>
    <row r="96" spans="1:23" x14ac:dyDescent="0.2">
      <c r="V96" s="40"/>
      <c r="W96" s="40"/>
    </row>
    <row r="97" spans="1:25" x14ac:dyDescent="0.2">
      <c r="B97" s="4"/>
      <c r="C97" s="4"/>
      <c r="D97" s="4"/>
      <c r="E97" s="4"/>
      <c r="F97" s="4"/>
      <c r="G97" s="4"/>
      <c r="M97" s="4"/>
      <c r="N97" s="4"/>
      <c r="O97" s="4"/>
      <c r="P97" s="4"/>
      <c r="Q97" s="4"/>
      <c r="R97" s="4"/>
      <c r="S97" s="4"/>
    </row>
    <row r="98" spans="1:25" x14ac:dyDescent="0.2">
      <c r="A98" s="112" t="s">
        <v>153</v>
      </c>
      <c r="B98" s="113"/>
      <c r="C98" s="113"/>
      <c r="D98" s="113"/>
      <c r="E98" s="113"/>
      <c r="F98" s="113"/>
      <c r="G98" s="113"/>
      <c r="H98" s="113"/>
      <c r="I98" s="113"/>
      <c r="J98" s="113"/>
      <c r="K98" s="113"/>
      <c r="L98" s="113"/>
      <c r="M98" s="113"/>
      <c r="N98" s="113"/>
      <c r="O98" s="113"/>
      <c r="P98" s="113"/>
      <c r="Q98" s="113"/>
      <c r="R98" s="113"/>
      <c r="S98" s="113"/>
      <c r="T98" s="114"/>
      <c r="U98" s="2"/>
      <c r="V98" s="2"/>
      <c r="W98" s="2"/>
      <c r="X98" s="2"/>
      <c r="Y98" s="2"/>
    </row>
    <row r="99" spans="1:25" x14ac:dyDescent="0.2">
      <c r="A99" s="118"/>
      <c r="B99" s="119"/>
      <c r="C99" s="119"/>
      <c r="D99" s="119"/>
      <c r="E99" s="119"/>
      <c r="F99" s="119"/>
      <c r="G99" s="119"/>
      <c r="H99" s="119"/>
      <c r="I99" s="119"/>
      <c r="J99" s="119"/>
      <c r="K99" s="119"/>
      <c r="L99" s="119"/>
      <c r="M99" s="119"/>
      <c r="N99" s="119"/>
      <c r="O99" s="119"/>
      <c r="P99" s="119"/>
      <c r="Q99" s="119"/>
      <c r="R99" s="119"/>
      <c r="S99" s="119"/>
      <c r="T99" s="120"/>
      <c r="U99" s="2"/>
      <c r="V99" s="2"/>
      <c r="W99" s="2"/>
      <c r="X99" s="2"/>
      <c r="Y99" s="2"/>
    </row>
    <row r="100" spans="1:25" x14ac:dyDescent="0.2">
      <c r="A100" s="188" t="s">
        <v>24</v>
      </c>
      <c r="B100" s="112" t="s">
        <v>23</v>
      </c>
      <c r="C100" s="113"/>
      <c r="D100" s="113"/>
      <c r="E100" s="113"/>
      <c r="F100" s="113"/>
      <c r="G100" s="113"/>
      <c r="H100" s="113"/>
      <c r="I100" s="114"/>
      <c r="J100" s="130" t="s">
        <v>35</v>
      </c>
      <c r="K100" s="105" t="s">
        <v>21</v>
      </c>
      <c r="L100" s="106"/>
      <c r="M100" s="107"/>
      <c r="N100" s="105" t="s">
        <v>36</v>
      </c>
      <c r="O100" s="106"/>
      <c r="P100" s="107"/>
      <c r="Q100" s="105" t="s">
        <v>20</v>
      </c>
      <c r="R100" s="106"/>
      <c r="S100" s="107"/>
      <c r="T100" s="130" t="s">
        <v>19</v>
      </c>
      <c r="U100" s="2"/>
      <c r="V100" s="2"/>
      <c r="W100" s="2"/>
      <c r="X100" s="2"/>
      <c r="Y100" s="2"/>
    </row>
    <row r="101" spans="1:25" x14ac:dyDescent="0.2">
      <c r="A101" s="188"/>
      <c r="B101" s="115"/>
      <c r="C101" s="116"/>
      <c r="D101" s="116"/>
      <c r="E101" s="116"/>
      <c r="F101" s="116"/>
      <c r="G101" s="116"/>
      <c r="H101" s="116"/>
      <c r="I101" s="117"/>
      <c r="J101" s="130"/>
      <c r="K101" s="108"/>
      <c r="L101" s="109"/>
      <c r="M101" s="110"/>
      <c r="N101" s="108"/>
      <c r="O101" s="109"/>
      <c r="P101" s="110"/>
      <c r="Q101" s="108"/>
      <c r="R101" s="109"/>
      <c r="S101" s="110"/>
      <c r="T101" s="130"/>
      <c r="U101" s="2"/>
      <c r="V101" s="2"/>
      <c r="W101" s="2"/>
      <c r="X101" s="2"/>
      <c r="Y101" s="2"/>
    </row>
    <row r="102" spans="1:25" x14ac:dyDescent="0.2">
      <c r="A102" s="188"/>
      <c r="B102" s="118"/>
      <c r="C102" s="119"/>
      <c r="D102" s="119"/>
      <c r="E102" s="119"/>
      <c r="F102" s="119"/>
      <c r="G102" s="119"/>
      <c r="H102" s="119"/>
      <c r="I102" s="120"/>
      <c r="J102" s="130"/>
      <c r="K102" s="3" t="s">
        <v>25</v>
      </c>
      <c r="L102" s="3" t="s">
        <v>26</v>
      </c>
      <c r="M102" s="3" t="s">
        <v>27</v>
      </c>
      <c r="N102" s="3" t="s">
        <v>31</v>
      </c>
      <c r="O102" s="3" t="s">
        <v>5</v>
      </c>
      <c r="P102" s="3" t="s">
        <v>28</v>
      </c>
      <c r="Q102" s="3" t="s">
        <v>29</v>
      </c>
      <c r="R102" s="3" t="s">
        <v>25</v>
      </c>
      <c r="S102" s="3" t="s">
        <v>30</v>
      </c>
      <c r="T102" s="130"/>
      <c r="U102" s="2"/>
      <c r="V102" s="2"/>
      <c r="W102" s="2"/>
      <c r="X102" s="2"/>
      <c r="Y102" s="2"/>
    </row>
    <row r="103" spans="1:25" x14ac:dyDescent="0.2">
      <c r="A103" s="34" t="s">
        <v>272</v>
      </c>
      <c r="B103" s="218" t="s">
        <v>286</v>
      </c>
      <c r="C103" s="218"/>
      <c r="D103" s="218"/>
      <c r="E103" s="218"/>
      <c r="F103" s="218"/>
      <c r="G103" s="218"/>
      <c r="H103" s="218"/>
      <c r="I103" s="218"/>
      <c r="J103" s="218"/>
      <c r="K103" s="218"/>
      <c r="L103" s="218"/>
      <c r="M103" s="218"/>
      <c r="N103" s="218"/>
      <c r="O103" s="218"/>
      <c r="P103" s="218"/>
      <c r="Q103" s="218"/>
      <c r="R103" s="218"/>
      <c r="S103" s="218"/>
      <c r="T103" s="218"/>
      <c r="U103" s="2"/>
      <c r="V103" s="2"/>
      <c r="W103" s="2"/>
      <c r="X103" s="2"/>
      <c r="Y103" s="2"/>
    </row>
    <row r="104" spans="1:25" ht="25.9" customHeight="1" x14ac:dyDescent="0.2">
      <c r="A104" s="32" t="s">
        <v>287</v>
      </c>
      <c r="B104" s="124" t="s">
        <v>288</v>
      </c>
      <c r="C104" s="125"/>
      <c r="D104" s="125"/>
      <c r="E104" s="125"/>
      <c r="F104" s="125"/>
      <c r="G104" s="125"/>
      <c r="H104" s="125"/>
      <c r="I104" s="126"/>
      <c r="J104" s="13">
        <v>6</v>
      </c>
      <c r="K104" s="13">
        <v>2</v>
      </c>
      <c r="L104" s="13">
        <v>1</v>
      </c>
      <c r="M104" s="13">
        <v>0</v>
      </c>
      <c r="N104" s="8">
        <f>K104+L104+M104</f>
        <v>3</v>
      </c>
      <c r="O104" s="8">
        <f>P104-N104</f>
        <v>8</v>
      </c>
      <c r="P104" s="8">
        <f>ROUND(PRODUCT(J104,25)/14,0)</f>
        <v>11</v>
      </c>
      <c r="Q104" s="11" t="s">
        <v>29</v>
      </c>
      <c r="R104" s="5"/>
      <c r="S104" s="12"/>
      <c r="T104" s="5" t="s">
        <v>87</v>
      </c>
      <c r="U104" s="2"/>
      <c r="V104" s="2"/>
      <c r="W104" s="2"/>
      <c r="X104" s="2"/>
      <c r="Y104" s="2"/>
    </row>
    <row r="105" spans="1:25" ht="31.9" customHeight="1" x14ac:dyDescent="0.2">
      <c r="A105" s="72" t="s">
        <v>289</v>
      </c>
      <c r="B105" s="124" t="s">
        <v>290</v>
      </c>
      <c r="C105" s="125"/>
      <c r="D105" s="125"/>
      <c r="E105" s="125"/>
      <c r="F105" s="125"/>
      <c r="G105" s="125"/>
      <c r="H105" s="125"/>
      <c r="I105" s="126"/>
      <c r="J105" s="13">
        <v>6</v>
      </c>
      <c r="K105" s="13">
        <v>2</v>
      </c>
      <c r="L105" s="13">
        <v>1</v>
      </c>
      <c r="M105" s="13">
        <v>0</v>
      </c>
      <c r="N105" s="8">
        <f t="shared" ref="N105:N114" si="16">K105+L105+M105</f>
        <v>3</v>
      </c>
      <c r="O105" s="8">
        <f t="shared" ref="O105:O114" si="17">P105-N105</f>
        <v>8</v>
      </c>
      <c r="P105" s="8">
        <f t="shared" ref="P105:P114" si="18">ROUND(PRODUCT(J105,25)/14,0)</f>
        <v>11</v>
      </c>
      <c r="Q105" s="11" t="s">
        <v>29</v>
      </c>
      <c r="R105" s="5"/>
      <c r="S105" s="12"/>
      <c r="T105" s="5" t="s">
        <v>87</v>
      </c>
    </row>
    <row r="106" spans="1:25" ht="19.7" hidden="1" customHeight="1" x14ac:dyDescent="0.2">
      <c r="A106" s="32"/>
      <c r="B106" s="180"/>
      <c r="C106" s="180"/>
      <c r="D106" s="180"/>
      <c r="E106" s="180"/>
      <c r="F106" s="180"/>
      <c r="G106" s="180"/>
      <c r="H106" s="180"/>
      <c r="I106" s="180"/>
      <c r="J106" s="13">
        <v>0</v>
      </c>
      <c r="K106" s="13">
        <v>0</v>
      </c>
      <c r="L106" s="13">
        <v>0</v>
      </c>
      <c r="M106" s="13">
        <v>0</v>
      </c>
      <c r="N106" s="8">
        <f>K106+L106+M106</f>
        <v>0</v>
      </c>
      <c r="O106" s="8">
        <f>P106-N106</f>
        <v>0</v>
      </c>
      <c r="P106" s="8">
        <f>ROUND(PRODUCT(J106,25)/14,0)</f>
        <v>0</v>
      </c>
      <c r="Q106" s="11"/>
      <c r="R106" s="5"/>
      <c r="S106" s="12"/>
      <c r="T106" s="5"/>
      <c r="U106" s="22"/>
      <c r="V106" s="22"/>
      <c r="W106" s="22"/>
      <c r="X106" s="22"/>
      <c r="Y106" s="22"/>
    </row>
    <row r="107" spans="1:25" hidden="1" x14ac:dyDescent="0.2">
      <c r="A107" s="34"/>
      <c r="B107" s="218"/>
      <c r="C107" s="218"/>
      <c r="D107" s="218"/>
      <c r="E107" s="218"/>
      <c r="F107" s="218"/>
      <c r="G107" s="218"/>
      <c r="H107" s="218"/>
      <c r="I107" s="218"/>
      <c r="J107" s="218"/>
      <c r="K107" s="218"/>
      <c r="L107" s="218"/>
      <c r="M107" s="218"/>
      <c r="N107" s="218"/>
      <c r="O107" s="218"/>
      <c r="P107" s="218"/>
      <c r="Q107" s="218"/>
      <c r="R107" s="218"/>
      <c r="S107" s="218"/>
      <c r="T107" s="218"/>
      <c r="U107" s="22"/>
      <c r="V107" s="22"/>
      <c r="W107" s="22"/>
      <c r="X107" s="22"/>
      <c r="Y107" s="22"/>
    </row>
    <row r="108" spans="1:25" ht="19.7" hidden="1" customHeight="1" x14ac:dyDescent="0.2">
      <c r="A108" s="32"/>
      <c r="B108" s="180"/>
      <c r="C108" s="180"/>
      <c r="D108" s="180"/>
      <c r="E108" s="180"/>
      <c r="F108" s="180"/>
      <c r="G108" s="180"/>
      <c r="H108" s="180"/>
      <c r="I108" s="180"/>
      <c r="J108" s="13">
        <v>0</v>
      </c>
      <c r="K108" s="13">
        <v>0</v>
      </c>
      <c r="L108" s="13">
        <v>0</v>
      </c>
      <c r="M108" s="13">
        <v>0</v>
      </c>
      <c r="N108" s="8">
        <f t="shared" si="16"/>
        <v>0</v>
      </c>
      <c r="O108" s="8">
        <f t="shared" si="17"/>
        <v>0</v>
      </c>
      <c r="P108" s="8">
        <f t="shared" si="18"/>
        <v>0</v>
      </c>
      <c r="Q108" s="11"/>
      <c r="R108" s="5"/>
      <c r="S108" s="12"/>
      <c r="T108" s="5"/>
      <c r="U108" s="22"/>
      <c r="V108" s="22"/>
      <c r="W108" s="22"/>
      <c r="X108" s="22"/>
      <c r="Y108" s="22"/>
    </row>
    <row r="109" spans="1:25" ht="19.7" hidden="1" customHeight="1" x14ac:dyDescent="0.2">
      <c r="A109" s="32"/>
      <c r="B109" s="180"/>
      <c r="C109" s="180"/>
      <c r="D109" s="180"/>
      <c r="E109" s="180"/>
      <c r="F109" s="180"/>
      <c r="G109" s="180"/>
      <c r="H109" s="180"/>
      <c r="I109" s="180"/>
      <c r="J109" s="13">
        <v>0</v>
      </c>
      <c r="K109" s="13">
        <v>0</v>
      </c>
      <c r="L109" s="13">
        <v>0</v>
      </c>
      <c r="M109" s="13">
        <v>0</v>
      </c>
      <c r="N109" s="8">
        <f>K109+L109+M109</f>
        <v>0</v>
      </c>
      <c r="O109" s="8">
        <f>P109-N109</f>
        <v>0</v>
      </c>
      <c r="P109" s="8">
        <f>ROUND(PRODUCT(J109,25)/14,0)</f>
        <v>0</v>
      </c>
      <c r="Q109" s="11"/>
      <c r="R109" s="5"/>
      <c r="S109" s="12"/>
      <c r="T109" s="5"/>
      <c r="U109" s="22"/>
      <c r="V109" s="22"/>
      <c r="W109" s="22"/>
      <c r="X109" s="22"/>
      <c r="Y109" s="22"/>
    </row>
    <row r="110" spans="1:25" ht="19.7" hidden="1" customHeight="1" x14ac:dyDescent="0.2">
      <c r="A110" s="32"/>
      <c r="B110" s="180"/>
      <c r="C110" s="180"/>
      <c r="D110" s="180"/>
      <c r="E110" s="180"/>
      <c r="F110" s="180"/>
      <c r="G110" s="180"/>
      <c r="H110" s="180"/>
      <c r="I110" s="180"/>
      <c r="J110" s="13">
        <v>0</v>
      </c>
      <c r="K110" s="13">
        <v>0</v>
      </c>
      <c r="L110" s="13">
        <v>0</v>
      </c>
      <c r="M110" s="13">
        <v>0</v>
      </c>
      <c r="N110" s="8">
        <f t="shared" si="16"/>
        <v>0</v>
      </c>
      <c r="O110" s="8">
        <f t="shared" si="17"/>
        <v>0</v>
      </c>
      <c r="P110" s="8">
        <f t="shared" si="18"/>
        <v>0</v>
      </c>
      <c r="Q110" s="11"/>
      <c r="R110" s="5"/>
      <c r="S110" s="12"/>
      <c r="T110" s="5"/>
      <c r="U110" s="22"/>
      <c r="V110" s="22"/>
      <c r="W110" s="22"/>
      <c r="X110" s="22"/>
      <c r="Y110" s="22"/>
    </row>
    <row r="111" spans="1:25" hidden="1" x14ac:dyDescent="0.2">
      <c r="A111" s="34"/>
      <c r="B111" s="188" t="s">
        <v>154</v>
      </c>
      <c r="C111" s="188"/>
      <c r="D111" s="188"/>
      <c r="E111" s="188"/>
      <c r="F111" s="188"/>
      <c r="G111" s="188"/>
      <c r="H111" s="188"/>
      <c r="I111" s="188"/>
      <c r="J111" s="188"/>
      <c r="K111" s="188"/>
      <c r="L111" s="188"/>
      <c r="M111" s="188"/>
      <c r="N111" s="188"/>
      <c r="O111" s="188"/>
      <c r="P111" s="188"/>
      <c r="Q111" s="188"/>
      <c r="R111" s="188"/>
      <c r="S111" s="188"/>
      <c r="T111" s="188"/>
      <c r="U111" s="22"/>
      <c r="V111" s="22"/>
      <c r="W111" s="22"/>
      <c r="X111" s="22"/>
      <c r="Y111" s="22"/>
    </row>
    <row r="112" spans="1:25" ht="19.7" hidden="1" customHeight="1" x14ac:dyDescent="0.2">
      <c r="A112" s="32"/>
      <c r="B112" s="180"/>
      <c r="C112" s="180"/>
      <c r="D112" s="180"/>
      <c r="E112" s="180"/>
      <c r="F112" s="180"/>
      <c r="G112" s="180"/>
      <c r="H112" s="180"/>
      <c r="I112" s="180"/>
      <c r="J112" s="13">
        <v>0</v>
      </c>
      <c r="K112" s="13">
        <v>0</v>
      </c>
      <c r="L112" s="13">
        <v>0</v>
      </c>
      <c r="M112" s="13">
        <v>0</v>
      </c>
      <c r="N112" s="8">
        <f t="shared" si="16"/>
        <v>0</v>
      </c>
      <c r="O112" s="8">
        <f t="shared" si="17"/>
        <v>0</v>
      </c>
      <c r="P112" s="8">
        <f t="shared" si="18"/>
        <v>0</v>
      </c>
      <c r="Q112" s="11"/>
      <c r="R112" s="5"/>
      <c r="S112" s="12"/>
      <c r="T112" s="5"/>
      <c r="U112" s="22"/>
      <c r="V112" s="22"/>
      <c r="W112" s="22"/>
      <c r="X112" s="22"/>
      <c r="Y112" s="22"/>
    </row>
    <row r="113" spans="1:25" ht="19.7" hidden="1" customHeight="1" x14ac:dyDescent="0.2">
      <c r="A113" s="32"/>
      <c r="B113" s="180"/>
      <c r="C113" s="180"/>
      <c r="D113" s="180"/>
      <c r="E113" s="180"/>
      <c r="F113" s="180"/>
      <c r="G113" s="180"/>
      <c r="H113" s="180"/>
      <c r="I113" s="180"/>
      <c r="J113" s="13">
        <v>0</v>
      </c>
      <c r="K113" s="13">
        <v>0</v>
      </c>
      <c r="L113" s="13">
        <v>0</v>
      </c>
      <c r="M113" s="13">
        <v>0</v>
      </c>
      <c r="N113" s="8">
        <f t="shared" si="16"/>
        <v>0</v>
      </c>
      <c r="O113" s="8">
        <f t="shared" si="17"/>
        <v>0</v>
      </c>
      <c r="P113" s="8">
        <f t="shared" si="18"/>
        <v>0</v>
      </c>
      <c r="Q113" s="11"/>
      <c r="R113" s="5"/>
      <c r="S113" s="12"/>
      <c r="T113" s="5"/>
      <c r="U113" s="22"/>
      <c r="V113" s="22"/>
      <c r="W113" s="22"/>
      <c r="X113" s="22"/>
      <c r="Y113" s="22"/>
    </row>
    <row r="114" spans="1:25" ht="19.7" hidden="1" customHeight="1" x14ac:dyDescent="0.2">
      <c r="A114" s="32"/>
      <c r="B114" s="180"/>
      <c r="C114" s="180"/>
      <c r="D114" s="180"/>
      <c r="E114" s="180"/>
      <c r="F114" s="180"/>
      <c r="G114" s="180"/>
      <c r="H114" s="180"/>
      <c r="I114" s="180"/>
      <c r="J114" s="13">
        <v>0</v>
      </c>
      <c r="K114" s="13">
        <v>0</v>
      </c>
      <c r="L114" s="13">
        <v>0</v>
      </c>
      <c r="M114" s="13">
        <v>0</v>
      </c>
      <c r="N114" s="8">
        <f t="shared" si="16"/>
        <v>0</v>
      </c>
      <c r="O114" s="8">
        <f t="shared" si="17"/>
        <v>0</v>
      </c>
      <c r="P114" s="8">
        <f t="shared" si="18"/>
        <v>0</v>
      </c>
      <c r="Q114" s="11"/>
      <c r="R114" s="5"/>
      <c r="S114" s="12"/>
      <c r="T114" s="5"/>
    </row>
    <row r="115" spans="1:25" hidden="1" x14ac:dyDescent="0.2">
      <c r="A115" s="34"/>
      <c r="B115" s="188" t="s">
        <v>155</v>
      </c>
      <c r="C115" s="188"/>
      <c r="D115" s="188"/>
      <c r="E115" s="188"/>
      <c r="F115" s="188"/>
      <c r="G115" s="188"/>
      <c r="H115" s="188"/>
      <c r="I115" s="188"/>
      <c r="J115" s="188"/>
      <c r="K115" s="188"/>
      <c r="L115" s="188"/>
      <c r="M115" s="188"/>
      <c r="N115" s="188"/>
      <c r="O115" s="188"/>
      <c r="P115" s="188"/>
      <c r="Q115" s="188"/>
      <c r="R115" s="188"/>
      <c r="S115" s="188"/>
      <c r="T115" s="188"/>
    </row>
    <row r="116" spans="1:25" ht="19.7" hidden="1" customHeight="1" x14ac:dyDescent="0.2">
      <c r="A116" s="32"/>
      <c r="B116" s="180"/>
      <c r="C116" s="180"/>
      <c r="D116" s="180"/>
      <c r="E116" s="180"/>
      <c r="F116" s="180"/>
      <c r="G116" s="180"/>
      <c r="H116" s="180"/>
      <c r="I116" s="180"/>
      <c r="J116" s="13">
        <v>0</v>
      </c>
      <c r="K116" s="13">
        <v>0</v>
      </c>
      <c r="L116" s="13">
        <v>0</v>
      </c>
      <c r="M116" s="13">
        <v>0</v>
      </c>
      <c r="N116" s="8">
        <f>K116+L116+M116</f>
        <v>0</v>
      </c>
      <c r="O116" s="8">
        <f>P116-N116</f>
        <v>0</v>
      </c>
      <c r="P116" s="8">
        <f>ROUND(PRODUCT(J116,25)/14,0)</f>
        <v>0</v>
      </c>
      <c r="Q116" s="11"/>
      <c r="R116" s="5"/>
      <c r="S116" s="12"/>
      <c r="T116" s="5"/>
    </row>
    <row r="117" spans="1:25" ht="19.7" hidden="1" customHeight="1" x14ac:dyDescent="0.2">
      <c r="A117" s="32"/>
      <c r="B117" s="180"/>
      <c r="C117" s="180"/>
      <c r="D117" s="180"/>
      <c r="E117" s="180"/>
      <c r="F117" s="180"/>
      <c r="G117" s="180"/>
      <c r="H117" s="180"/>
      <c r="I117" s="180"/>
      <c r="J117" s="13">
        <v>0</v>
      </c>
      <c r="K117" s="13">
        <v>0</v>
      </c>
      <c r="L117" s="13">
        <v>0</v>
      </c>
      <c r="M117" s="13">
        <v>0</v>
      </c>
      <c r="N117" s="8">
        <f>K117+L117+M117</f>
        <v>0</v>
      </c>
      <c r="O117" s="8">
        <f>P117-N117</f>
        <v>0</v>
      </c>
      <c r="P117" s="8">
        <f>ROUND(PRODUCT(J117,25)/14,0)</f>
        <v>0</v>
      </c>
      <c r="Q117" s="11"/>
      <c r="R117" s="5"/>
      <c r="S117" s="12"/>
      <c r="T117" s="5"/>
    </row>
    <row r="118" spans="1:25" ht="19.7" hidden="1" customHeight="1" x14ac:dyDescent="0.2">
      <c r="A118" s="32"/>
      <c r="B118" s="180"/>
      <c r="C118" s="180"/>
      <c r="D118" s="180"/>
      <c r="E118" s="180"/>
      <c r="F118" s="180"/>
      <c r="G118" s="180"/>
      <c r="H118" s="180"/>
      <c r="I118" s="180"/>
      <c r="J118" s="13">
        <v>0</v>
      </c>
      <c r="K118" s="13">
        <v>0</v>
      </c>
      <c r="L118" s="13">
        <v>0</v>
      </c>
      <c r="M118" s="13">
        <v>0</v>
      </c>
      <c r="N118" s="8">
        <f>K118+L118+M118</f>
        <v>0</v>
      </c>
      <c r="O118" s="8">
        <f>P118-N118</f>
        <v>0</v>
      </c>
      <c r="P118" s="8">
        <f>ROUND(PRODUCT(J118,25)/14,0)</f>
        <v>0</v>
      </c>
      <c r="Q118" s="11"/>
      <c r="R118" s="5"/>
      <c r="S118" s="12"/>
      <c r="T118" s="5"/>
    </row>
    <row r="119" spans="1:25" hidden="1" x14ac:dyDescent="0.2">
      <c r="A119" s="34"/>
      <c r="B119" s="188" t="s">
        <v>156</v>
      </c>
      <c r="C119" s="188"/>
      <c r="D119" s="188"/>
      <c r="E119" s="188"/>
      <c r="F119" s="188"/>
      <c r="G119" s="188"/>
      <c r="H119" s="188"/>
      <c r="I119" s="188"/>
      <c r="J119" s="188"/>
      <c r="K119" s="188"/>
      <c r="L119" s="188"/>
      <c r="M119" s="188"/>
      <c r="N119" s="188"/>
      <c r="O119" s="188"/>
      <c r="P119" s="188"/>
      <c r="Q119" s="188"/>
      <c r="R119" s="188"/>
      <c r="S119" s="188"/>
      <c r="T119" s="188"/>
    </row>
    <row r="120" spans="1:25" ht="19.7" hidden="1" customHeight="1" x14ac:dyDescent="0.2">
      <c r="A120" s="32"/>
      <c r="B120" s="180"/>
      <c r="C120" s="180"/>
      <c r="D120" s="180"/>
      <c r="E120" s="180"/>
      <c r="F120" s="180"/>
      <c r="G120" s="180"/>
      <c r="H120" s="180"/>
      <c r="I120" s="180"/>
      <c r="J120" s="13">
        <v>0</v>
      </c>
      <c r="K120" s="13">
        <v>0</v>
      </c>
      <c r="L120" s="13">
        <v>0</v>
      </c>
      <c r="M120" s="13">
        <v>0</v>
      </c>
      <c r="N120" s="8">
        <f>K120+L120+M120</f>
        <v>0</v>
      </c>
      <c r="O120" s="8">
        <f>P120-N120</f>
        <v>0</v>
      </c>
      <c r="P120" s="8">
        <f>ROUND(PRODUCT(J120,25)/14,0)</f>
        <v>0</v>
      </c>
      <c r="Q120" s="11"/>
      <c r="R120" s="5"/>
      <c r="S120" s="12"/>
      <c r="T120" s="5"/>
    </row>
    <row r="121" spans="1:25" ht="19.7" hidden="1" customHeight="1" x14ac:dyDescent="0.2">
      <c r="A121" s="32"/>
      <c r="B121" s="180"/>
      <c r="C121" s="180"/>
      <c r="D121" s="180"/>
      <c r="E121" s="180"/>
      <c r="F121" s="180"/>
      <c r="G121" s="180"/>
      <c r="H121" s="180"/>
      <c r="I121" s="180"/>
      <c r="J121" s="13">
        <v>0</v>
      </c>
      <c r="K121" s="13">
        <v>0</v>
      </c>
      <c r="L121" s="13">
        <v>0</v>
      </c>
      <c r="M121" s="13">
        <v>0</v>
      </c>
      <c r="N121" s="8">
        <f>K121+L121+M121</f>
        <v>0</v>
      </c>
      <c r="O121" s="8">
        <f>P121-N121</f>
        <v>0</v>
      </c>
      <c r="P121" s="8">
        <f>ROUND(PRODUCT(J121,25)/14,0)</f>
        <v>0</v>
      </c>
      <c r="Q121" s="11"/>
      <c r="R121" s="5"/>
      <c r="S121" s="12"/>
      <c r="T121" s="5"/>
    </row>
    <row r="122" spans="1:25" ht="19.7" hidden="1" customHeight="1" x14ac:dyDescent="0.2">
      <c r="A122" s="32"/>
      <c r="B122" s="180"/>
      <c r="C122" s="180"/>
      <c r="D122" s="180"/>
      <c r="E122" s="180"/>
      <c r="F122" s="180"/>
      <c r="G122" s="180"/>
      <c r="H122" s="180"/>
      <c r="I122" s="180"/>
      <c r="J122" s="13">
        <v>0</v>
      </c>
      <c r="K122" s="13">
        <v>0</v>
      </c>
      <c r="L122" s="13">
        <v>0</v>
      </c>
      <c r="M122" s="13">
        <v>0</v>
      </c>
      <c r="N122" s="8">
        <f>K122+L122+M122</f>
        <v>0</v>
      </c>
      <c r="O122" s="8">
        <f>P122-N122</f>
        <v>0</v>
      </c>
      <c r="P122" s="8">
        <f>ROUND(PRODUCT(J122,25)/14,0)</f>
        <v>0</v>
      </c>
      <c r="Q122" s="11"/>
      <c r="R122" s="5"/>
      <c r="S122" s="12"/>
      <c r="T122" s="5"/>
    </row>
    <row r="123" spans="1:25" hidden="1" x14ac:dyDescent="0.2">
      <c r="A123" s="34"/>
      <c r="B123" s="188" t="s">
        <v>157</v>
      </c>
      <c r="C123" s="188"/>
      <c r="D123" s="188"/>
      <c r="E123" s="188"/>
      <c r="F123" s="188"/>
      <c r="G123" s="188"/>
      <c r="H123" s="188"/>
      <c r="I123" s="188"/>
      <c r="J123" s="188"/>
      <c r="K123" s="188"/>
      <c r="L123" s="188"/>
      <c r="M123" s="188"/>
      <c r="N123" s="188"/>
      <c r="O123" s="188"/>
      <c r="P123" s="188"/>
      <c r="Q123" s="188"/>
      <c r="R123" s="188"/>
      <c r="S123" s="188"/>
      <c r="T123" s="188"/>
    </row>
    <row r="124" spans="1:25" ht="19.7" hidden="1" customHeight="1" x14ac:dyDescent="0.2">
      <c r="A124" s="32"/>
      <c r="B124" s="180"/>
      <c r="C124" s="180"/>
      <c r="D124" s="180"/>
      <c r="E124" s="180"/>
      <c r="F124" s="180"/>
      <c r="G124" s="180"/>
      <c r="H124" s="180"/>
      <c r="I124" s="180"/>
      <c r="J124" s="13">
        <v>0</v>
      </c>
      <c r="K124" s="13">
        <v>0</v>
      </c>
      <c r="L124" s="13">
        <v>0</v>
      </c>
      <c r="M124" s="13">
        <v>0</v>
      </c>
      <c r="N124" s="8">
        <f>K124+L124+M124</f>
        <v>0</v>
      </c>
      <c r="O124" s="8">
        <f>P124-N124</f>
        <v>0</v>
      </c>
      <c r="P124" s="8">
        <f>ROUND(PRODUCT(J124,25)/14,0)</f>
        <v>0</v>
      </c>
      <c r="Q124" s="11"/>
      <c r="R124" s="5"/>
      <c r="S124" s="12"/>
      <c r="T124" s="5"/>
    </row>
    <row r="125" spans="1:25" ht="19.7" hidden="1" customHeight="1" x14ac:dyDescent="0.2">
      <c r="A125" s="32"/>
      <c r="B125" s="180"/>
      <c r="C125" s="180"/>
      <c r="D125" s="180"/>
      <c r="E125" s="180"/>
      <c r="F125" s="180"/>
      <c r="G125" s="180"/>
      <c r="H125" s="180"/>
      <c r="I125" s="180"/>
      <c r="J125" s="13">
        <v>0</v>
      </c>
      <c r="K125" s="13">
        <v>0</v>
      </c>
      <c r="L125" s="13">
        <v>0</v>
      </c>
      <c r="M125" s="13">
        <v>0</v>
      </c>
      <c r="N125" s="8">
        <f>K125+L125+M125</f>
        <v>0</v>
      </c>
      <c r="O125" s="8">
        <f>P125-N125</f>
        <v>0</v>
      </c>
      <c r="P125" s="8">
        <f>ROUND(PRODUCT(J125,25)/14,0)</f>
        <v>0</v>
      </c>
      <c r="Q125" s="11"/>
      <c r="R125" s="5"/>
      <c r="S125" s="12"/>
      <c r="T125" s="5"/>
    </row>
    <row r="126" spans="1:25" ht="19.7" hidden="1" customHeight="1" x14ac:dyDescent="0.2">
      <c r="A126" s="32"/>
      <c r="B126" s="180"/>
      <c r="C126" s="180"/>
      <c r="D126" s="180"/>
      <c r="E126" s="180"/>
      <c r="F126" s="180"/>
      <c r="G126" s="180"/>
      <c r="H126" s="180"/>
      <c r="I126" s="180"/>
      <c r="J126" s="13">
        <v>0</v>
      </c>
      <c r="K126" s="13">
        <v>0</v>
      </c>
      <c r="L126" s="13">
        <v>0</v>
      </c>
      <c r="M126" s="13">
        <v>0</v>
      </c>
      <c r="N126" s="8">
        <f>K126+L126+M126</f>
        <v>0</v>
      </c>
      <c r="O126" s="8">
        <f>P126-N126</f>
        <v>0</v>
      </c>
      <c r="P126" s="8">
        <f>ROUND(PRODUCT(J126,25)/14,0)</f>
        <v>0</v>
      </c>
      <c r="Q126" s="11"/>
      <c r="R126" s="5"/>
      <c r="S126" s="12"/>
      <c r="T126" s="5"/>
    </row>
    <row r="127" spans="1:25" hidden="1" x14ac:dyDescent="0.2">
      <c r="A127" s="34"/>
      <c r="B127" s="188" t="s">
        <v>158</v>
      </c>
      <c r="C127" s="188"/>
      <c r="D127" s="188"/>
      <c r="E127" s="188"/>
      <c r="F127" s="188"/>
      <c r="G127" s="188"/>
      <c r="H127" s="188"/>
      <c r="I127" s="188"/>
      <c r="J127" s="188"/>
      <c r="K127" s="188"/>
      <c r="L127" s="188"/>
      <c r="M127" s="188"/>
      <c r="N127" s="188"/>
      <c r="O127" s="188"/>
      <c r="P127" s="188"/>
      <c r="Q127" s="188"/>
      <c r="R127" s="188"/>
      <c r="S127" s="188"/>
      <c r="T127" s="188"/>
    </row>
    <row r="128" spans="1:25" ht="19.7" hidden="1" customHeight="1" x14ac:dyDescent="0.2">
      <c r="A128" s="32"/>
      <c r="B128" s="180"/>
      <c r="C128" s="180"/>
      <c r="D128" s="180"/>
      <c r="E128" s="180"/>
      <c r="F128" s="180"/>
      <c r="G128" s="180"/>
      <c r="H128" s="180"/>
      <c r="I128" s="180"/>
      <c r="J128" s="13">
        <v>0</v>
      </c>
      <c r="K128" s="13">
        <v>0</v>
      </c>
      <c r="L128" s="13">
        <v>0</v>
      </c>
      <c r="M128" s="13">
        <v>0</v>
      </c>
      <c r="N128" s="8">
        <f>K128+L128+M128</f>
        <v>0</v>
      </c>
      <c r="O128" s="8">
        <f>P128-N128</f>
        <v>0</v>
      </c>
      <c r="P128" s="8">
        <f>ROUND(PRODUCT(J128,25)/14,0)</f>
        <v>0</v>
      </c>
      <c r="Q128" s="11"/>
      <c r="R128" s="5"/>
      <c r="S128" s="12"/>
      <c r="T128" s="5"/>
    </row>
    <row r="129" spans="1:25" ht="19.7" hidden="1" customHeight="1" x14ac:dyDescent="0.2">
      <c r="A129" s="32"/>
      <c r="B129" s="180"/>
      <c r="C129" s="180"/>
      <c r="D129" s="180"/>
      <c r="E129" s="180"/>
      <c r="F129" s="180"/>
      <c r="G129" s="180"/>
      <c r="H129" s="180"/>
      <c r="I129" s="180"/>
      <c r="J129" s="13">
        <v>0</v>
      </c>
      <c r="K129" s="13">
        <v>0</v>
      </c>
      <c r="L129" s="13">
        <v>0</v>
      </c>
      <c r="M129" s="13">
        <v>0</v>
      </c>
      <c r="N129" s="8">
        <f>K129+L129+M129</f>
        <v>0</v>
      </c>
      <c r="O129" s="8">
        <f>P129-N129</f>
        <v>0</v>
      </c>
      <c r="P129" s="8">
        <f>ROUND(PRODUCT(J129,25)/14,0)</f>
        <v>0</v>
      </c>
      <c r="Q129" s="11"/>
      <c r="R129" s="5"/>
      <c r="S129" s="12"/>
      <c r="T129" s="5"/>
    </row>
    <row r="130" spans="1:25" ht="19.7" hidden="1" customHeight="1" x14ac:dyDescent="0.2">
      <c r="A130" s="32"/>
      <c r="B130" s="180"/>
      <c r="C130" s="180"/>
      <c r="D130" s="180"/>
      <c r="E130" s="180"/>
      <c r="F130" s="180"/>
      <c r="G130" s="180"/>
      <c r="H130" s="180"/>
      <c r="I130" s="180"/>
      <c r="J130" s="13">
        <v>0</v>
      </c>
      <c r="K130" s="13">
        <v>0</v>
      </c>
      <c r="L130" s="13">
        <v>0</v>
      </c>
      <c r="M130" s="13">
        <v>0</v>
      </c>
      <c r="N130" s="8">
        <f>K130+L130+M130</f>
        <v>0</v>
      </c>
      <c r="O130" s="8">
        <f>P130-N130</f>
        <v>0</v>
      </c>
      <c r="P130" s="8">
        <f>ROUND(PRODUCT(J130,25)/14,0)</f>
        <v>0</v>
      </c>
      <c r="Q130" s="11"/>
      <c r="R130" s="5"/>
      <c r="S130" s="12"/>
      <c r="T130" s="5"/>
    </row>
    <row r="131" spans="1:25" ht="12.75" customHeight="1" x14ac:dyDescent="0.2">
      <c r="A131" s="34" t="s">
        <v>282</v>
      </c>
      <c r="B131" s="218" t="s">
        <v>291</v>
      </c>
      <c r="C131" s="218"/>
      <c r="D131" s="218"/>
      <c r="E131" s="218"/>
      <c r="F131" s="218"/>
      <c r="G131" s="218"/>
      <c r="H131" s="218"/>
      <c r="I131" s="218"/>
      <c r="J131" s="218"/>
      <c r="K131" s="218"/>
      <c r="L131" s="218"/>
      <c r="M131" s="218"/>
      <c r="N131" s="218"/>
      <c r="O131" s="218"/>
      <c r="P131" s="218"/>
      <c r="Q131" s="218"/>
      <c r="R131" s="218"/>
      <c r="S131" s="218"/>
      <c r="T131" s="218"/>
      <c r="U131" s="333" t="s">
        <v>169</v>
      </c>
      <c r="V131" s="333"/>
      <c r="W131" s="4"/>
    </row>
    <row r="132" spans="1:25" ht="30" customHeight="1" x14ac:dyDescent="0.2">
      <c r="A132" s="32" t="s">
        <v>292</v>
      </c>
      <c r="B132" s="124" t="s">
        <v>293</v>
      </c>
      <c r="C132" s="125"/>
      <c r="D132" s="125"/>
      <c r="E132" s="125"/>
      <c r="F132" s="125"/>
      <c r="G132" s="125"/>
      <c r="H132" s="125"/>
      <c r="I132" s="126"/>
      <c r="J132" s="13">
        <v>8</v>
      </c>
      <c r="K132" s="13">
        <v>2</v>
      </c>
      <c r="L132" s="13">
        <v>1</v>
      </c>
      <c r="M132" s="13">
        <v>0</v>
      </c>
      <c r="N132" s="8">
        <f>K132+L132+M132</f>
        <v>3</v>
      </c>
      <c r="O132" s="8">
        <f>P132-N132</f>
        <v>14</v>
      </c>
      <c r="P132" s="8">
        <f t="shared" ref="P132:P149" si="19">ROUND(PRODUCT(J132,25)/12,0)</f>
        <v>17</v>
      </c>
      <c r="Q132" s="11" t="s">
        <v>29</v>
      </c>
      <c r="R132" s="5"/>
      <c r="S132" s="12"/>
      <c r="T132" s="5" t="s">
        <v>87</v>
      </c>
      <c r="U132" s="333"/>
      <c r="V132" s="333"/>
      <c r="W132" s="4"/>
    </row>
    <row r="133" spans="1:25" ht="19.7" customHeight="1" x14ac:dyDescent="0.2">
      <c r="A133" s="32" t="s">
        <v>294</v>
      </c>
      <c r="B133" s="124" t="s">
        <v>295</v>
      </c>
      <c r="C133" s="125"/>
      <c r="D133" s="125"/>
      <c r="E133" s="125"/>
      <c r="F133" s="125"/>
      <c r="G133" s="125"/>
      <c r="H133" s="125"/>
      <c r="I133" s="126"/>
      <c r="J133" s="13">
        <v>8</v>
      </c>
      <c r="K133" s="13">
        <v>2</v>
      </c>
      <c r="L133" s="13">
        <v>1</v>
      </c>
      <c r="M133" s="13">
        <v>0</v>
      </c>
      <c r="N133" s="8">
        <f>K133+L133+M133</f>
        <v>3</v>
      </c>
      <c r="O133" s="8">
        <f>P133-N133</f>
        <v>14</v>
      </c>
      <c r="P133" s="8">
        <f t="shared" si="19"/>
        <v>17</v>
      </c>
      <c r="Q133" s="11" t="s">
        <v>29</v>
      </c>
      <c r="R133" s="5"/>
      <c r="S133" s="12"/>
      <c r="T133" s="5" t="s">
        <v>87</v>
      </c>
      <c r="U133" s="333"/>
      <c r="V133" s="333"/>
      <c r="W133" s="4"/>
    </row>
    <row r="134" spans="1:25" ht="19.7" hidden="1" customHeight="1" x14ac:dyDescent="0.2">
      <c r="A134" s="32"/>
      <c r="B134" s="180"/>
      <c r="C134" s="180"/>
      <c r="D134" s="180"/>
      <c r="E134" s="180"/>
      <c r="F134" s="180"/>
      <c r="G134" s="180"/>
      <c r="H134" s="180"/>
      <c r="I134" s="180"/>
      <c r="J134" s="13">
        <v>0</v>
      </c>
      <c r="K134" s="13">
        <v>0</v>
      </c>
      <c r="L134" s="13">
        <v>0</v>
      </c>
      <c r="M134" s="13">
        <v>0</v>
      </c>
      <c r="N134" s="8">
        <f>K134+L134+M134</f>
        <v>0</v>
      </c>
      <c r="O134" s="8">
        <f>P134-N134</f>
        <v>0</v>
      </c>
      <c r="P134" s="8">
        <f t="shared" si="19"/>
        <v>0</v>
      </c>
      <c r="Q134" s="11"/>
      <c r="R134" s="5"/>
      <c r="S134" s="12"/>
      <c r="T134" s="5"/>
      <c r="U134" s="333"/>
      <c r="V134" s="333"/>
      <c r="W134" s="4"/>
    </row>
    <row r="135" spans="1:25" hidden="1" x14ac:dyDescent="0.2">
      <c r="A135" s="34"/>
      <c r="B135" s="188" t="s">
        <v>166</v>
      </c>
      <c r="C135" s="188"/>
      <c r="D135" s="188"/>
      <c r="E135" s="188"/>
      <c r="F135" s="188"/>
      <c r="G135" s="188"/>
      <c r="H135" s="188"/>
      <c r="I135" s="188"/>
      <c r="J135" s="188"/>
      <c r="K135" s="188"/>
      <c r="L135" s="188"/>
      <c r="M135" s="188"/>
      <c r="N135" s="188"/>
      <c r="O135" s="188"/>
      <c r="P135" s="188"/>
      <c r="Q135" s="188"/>
      <c r="R135" s="188"/>
      <c r="S135" s="188"/>
      <c r="T135" s="188"/>
      <c r="U135" s="333"/>
      <c r="V135" s="333"/>
      <c r="W135" s="4"/>
      <c r="X135" s="23"/>
      <c r="Y135" s="23"/>
    </row>
    <row r="136" spans="1:25" ht="19.7" hidden="1" customHeight="1" x14ac:dyDescent="0.2">
      <c r="A136" s="32"/>
      <c r="B136" s="180"/>
      <c r="C136" s="180"/>
      <c r="D136" s="180"/>
      <c r="E136" s="180"/>
      <c r="F136" s="180"/>
      <c r="G136" s="180"/>
      <c r="H136" s="180"/>
      <c r="I136" s="180"/>
      <c r="J136" s="13">
        <v>0</v>
      </c>
      <c r="K136" s="13">
        <v>0</v>
      </c>
      <c r="L136" s="13">
        <v>0</v>
      </c>
      <c r="M136" s="13">
        <v>0</v>
      </c>
      <c r="N136" s="8">
        <f>K136+L136+M136</f>
        <v>0</v>
      </c>
      <c r="O136" s="8">
        <f>P136-N136</f>
        <v>0</v>
      </c>
      <c r="P136" s="8">
        <f t="shared" si="19"/>
        <v>0</v>
      </c>
      <c r="Q136" s="11"/>
      <c r="R136" s="5"/>
      <c r="S136" s="12"/>
      <c r="T136" s="5"/>
      <c r="U136" s="333"/>
      <c r="V136" s="333"/>
      <c r="W136" s="4"/>
      <c r="X136" s="23"/>
      <c r="Y136" s="23"/>
    </row>
    <row r="137" spans="1:25" ht="19.7" hidden="1" customHeight="1" x14ac:dyDescent="0.2">
      <c r="A137" s="32"/>
      <c r="B137" s="180"/>
      <c r="C137" s="180"/>
      <c r="D137" s="180"/>
      <c r="E137" s="180"/>
      <c r="F137" s="180"/>
      <c r="G137" s="180"/>
      <c r="H137" s="180"/>
      <c r="I137" s="180"/>
      <c r="J137" s="13">
        <v>0</v>
      </c>
      <c r="K137" s="13">
        <v>0</v>
      </c>
      <c r="L137" s="13">
        <v>0</v>
      </c>
      <c r="M137" s="13">
        <v>0</v>
      </c>
      <c r="N137" s="8">
        <f>K137+L137+M137</f>
        <v>0</v>
      </c>
      <c r="O137" s="8">
        <f t="shared" ref="O137:O146" si="20">P137-N137</f>
        <v>0</v>
      </c>
      <c r="P137" s="8">
        <f t="shared" si="19"/>
        <v>0</v>
      </c>
      <c r="Q137" s="11"/>
      <c r="R137" s="5"/>
      <c r="S137" s="12"/>
      <c r="T137" s="5"/>
      <c r="U137" s="333"/>
      <c r="V137" s="333"/>
      <c r="W137" s="4"/>
      <c r="X137" s="23"/>
      <c r="Y137" s="23"/>
    </row>
    <row r="138" spans="1:25" ht="19.7" hidden="1" customHeight="1" x14ac:dyDescent="0.2">
      <c r="A138" s="32"/>
      <c r="B138" s="180"/>
      <c r="C138" s="180"/>
      <c r="D138" s="180"/>
      <c r="E138" s="180"/>
      <c r="F138" s="180"/>
      <c r="G138" s="180"/>
      <c r="H138" s="180"/>
      <c r="I138" s="180"/>
      <c r="J138" s="13">
        <v>0</v>
      </c>
      <c r="K138" s="13">
        <v>0</v>
      </c>
      <c r="L138" s="13">
        <v>0</v>
      </c>
      <c r="M138" s="13">
        <v>0</v>
      </c>
      <c r="N138" s="8">
        <f>K138+L138+M138</f>
        <v>0</v>
      </c>
      <c r="O138" s="8">
        <f t="shared" si="20"/>
        <v>0</v>
      </c>
      <c r="P138" s="8">
        <f t="shared" si="19"/>
        <v>0</v>
      </c>
      <c r="Q138" s="11"/>
      <c r="R138" s="5"/>
      <c r="S138" s="12"/>
      <c r="T138" s="5"/>
      <c r="U138" s="333"/>
      <c r="V138" s="333"/>
      <c r="W138" s="4"/>
    </row>
    <row r="139" spans="1:25" ht="19.7" hidden="1" customHeight="1" x14ac:dyDescent="0.2">
      <c r="A139" s="32"/>
      <c r="B139" s="180"/>
      <c r="C139" s="180"/>
      <c r="D139" s="180"/>
      <c r="E139" s="180"/>
      <c r="F139" s="180"/>
      <c r="G139" s="180"/>
      <c r="H139" s="180"/>
      <c r="I139" s="180"/>
      <c r="J139" s="13">
        <v>0</v>
      </c>
      <c r="K139" s="13">
        <v>0</v>
      </c>
      <c r="L139" s="13">
        <v>0</v>
      </c>
      <c r="M139" s="13">
        <v>0</v>
      </c>
      <c r="N139" s="8">
        <f>K139+L139+M139</f>
        <v>0</v>
      </c>
      <c r="O139" s="8">
        <f t="shared" si="20"/>
        <v>0</v>
      </c>
      <c r="P139" s="8">
        <f t="shared" si="19"/>
        <v>0</v>
      </c>
      <c r="Q139" s="11"/>
      <c r="R139" s="5"/>
      <c r="S139" s="12"/>
      <c r="T139" s="5"/>
      <c r="U139" s="333"/>
      <c r="V139" s="333"/>
      <c r="W139" s="4"/>
      <c r="X139" s="24"/>
      <c r="Y139" s="24"/>
    </row>
    <row r="140" spans="1:25" hidden="1" x14ac:dyDescent="0.2">
      <c r="A140" s="34"/>
      <c r="B140" s="218" t="s">
        <v>167</v>
      </c>
      <c r="C140" s="218"/>
      <c r="D140" s="218"/>
      <c r="E140" s="218"/>
      <c r="F140" s="218"/>
      <c r="G140" s="218"/>
      <c r="H140" s="218"/>
      <c r="I140" s="218"/>
      <c r="J140" s="218"/>
      <c r="K140" s="218"/>
      <c r="L140" s="218"/>
      <c r="M140" s="218"/>
      <c r="N140" s="218"/>
      <c r="O140" s="218"/>
      <c r="P140" s="218"/>
      <c r="Q140" s="218"/>
      <c r="R140" s="218"/>
      <c r="S140" s="218"/>
      <c r="T140" s="218"/>
      <c r="U140" s="24"/>
      <c r="V140" s="24"/>
      <c r="W140" s="24"/>
      <c r="X140" s="24"/>
      <c r="Y140" s="24"/>
    </row>
    <row r="141" spans="1:25" ht="19.7" hidden="1" customHeight="1" x14ac:dyDescent="0.2">
      <c r="A141" s="32"/>
      <c r="B141" s="180"/>
      <c r="C141" s="180"/>
      <c r="D141" s="180"/>
      <c r="E141" s="180"/>
      <c r="F141" s="180"/>
      <c r="G141" s="180"/>
      <c r="H141" s="180"/>
      <c r="I141" s="180"/>
      <c r="J141" s="13">
        <v>0</v>
      </c>
      <c r="K141" s="13">
        <v>0</v>
      </c>
      <c r="L141" s="13">
        <v>0</v>
      </c>
      <c r="M141" s="13">
        <v>0</v>
      </c>
      <c r="N141" s="8">
        <f>K141+L141+M141</f>
        <v>0</v>
      </c>
      <c r="O141" s="8">
        <f>P141-N141</f>
        <v>0</v>
      </c>
      <c r="P141" s="8">
        <f t="shared" si="19"/>
        <v>0</v>
      </c>
      <c r="Q141" s="11"/>
      <c r="R141" s="5"/>
      <c r="S141" s="12"/>
      <c r="T141" s="5"/>
      <c r="U141" s="24"/>
      <c r="V141" s="24"/>
      <c r="W141" s="24"/>
      <c r="X141" s="24"/>
      <c r="Y141" s="24"/>
    </row>
    <row r="142" spans="1:25" ht="19.7" hidden="1" customHeight="1" x14ac:dyDescent="0.2">
      <c r="A142" s="32"/>
      <c r="B142" s="180"/>
      <c r="C142" s="180"/>
      <c r="D142" s="180"/>
      <c r="E142" s="180"/>
      <c r="F142" s="180"/>
      <c r="G142" s="180"/>
      <c r="H142" s="180"/>
      <c r="I142" s="180"/>
      <c r="J142" s="13">
        <v>0</v>
      </c>
      <c r="K142" s="13">
        <v>0</v>
      </c>
      <c r="L142" s="13">
        <v>0</v>
      </c>
      <c r="M142" s="13">
        <v>0</v>
      </c>
      <c r="N142" s="8">
        <f>K142+L142+M142</f>
        <v>0</v>
      </c>
      <c r="O142" s="8">
        <f t="shared" si="20"/>
        <v>0</v>
      </c>
      <c r="P142" s="8">
        <f t="shared" si="19"/>
        <v>0</v>
      </c>
      <c r="Q142" s="11"/>
      <c r="R142" s="5"/>
      <c r="S142" s="12"/>
      <c r="T142" s="5"/>
      <c r="U142" s="24"/>
      <c r="V142" s="24"/>
      <c r="W142" s="24"/>
      <c r="X142" s="24"/>
      <c r="Y142" s="24"/>
    </row>
    <row r="143" spans="1:25" ht="19.7" hidden="1" customHeight="1" x14ac:dyDescent="0.2">
      <c r="A143" s="32"/>
      <c r="B143" s="180"/>
      <c r="C143" s="180"/>
      <c r="D143" s="180"/>
      <c r="E143" s="180"/>
      <c r="F143" s="180"/>
      <c r="G143" s="180"/>
      <c r="H143" s="180"/>
      <c r="I143" s="180"/>
      <c r="J143" s="13">
        <v>0</v>
      </c>
      <c r="K143" s="13">
        <v>0</v>
      </c>
      <c r="L143" s="13">
        <v>0</v>
      </c>
      <c r="M143" s="13">
        <v>0</v>
      </c>
      <c r="N143" s="8">
        <f>K143+L143+M143</f>
        <v>0</v>
      </c>
      <c r="O143" s="8">
        <f>P143-N143</f>
        <v>0</v>
      </c>
      <c r="P143" s="8">
        <f t="shared" si="19"/>
        <v>0</v>
      </c>
      <c r="Q143" s="11"/>
      <c r="R143" s="5"/>
      <c r="S143" s="12"/>
      <c r="T143" s="5"/>
      <c r="U143" s="24"/>
      <c r="V143" s="24"/>
      <c r="W143" s="24"/>
      <c r="X143" s="24"/>
      <c r="Y143" s="24"/>
    </row>
    <row r="144" spans="1:25" ht="19.7" hidden="1" customHeight="1" x14ac:dyDescent="0.2">
      <c r="A144" s="32"/>
      <c r="B144" s="180"/>
      <c r="C144" s="180"/>
      <c r="D144" s="180"/>
      <c r="E144" s="180"/>
      <c r="F144" s="180"/>
      <c r="G144" s="180"/>
      <c r="H144" s="180"/>
      <c r="I144" s="180"/>
      <c r="J144" s="13">
        <v>0</v>
      </c>
      <c r="K144" s="13">
        <v>0</v>
      </c>
      <c r="L144" s="13">
        <v>0</v>
      </c>
      <c r="M144" s="13">
        <v>0</v>
      </c>
      <c r="N144" s="8">
        <f>K144+L144+M144</f>
        <v>0</v>
      </c>
      <c r="O144" s="8">
        <f>P144-N144</f>
        <v>0</v>
      </c>
      <c r="P144" s="8">
        <f t="shared" si="19"/>
        <v>0</v>
      </c>
      <c r="Q144" s="11"/>
      <c r="R144" s="5"/>
      <c r="S144" s="12"/>
      <c r="T144" s="5"/>
      <c r="U144" s="24"/>
      <c r="V144" s="24"/>
      <c r="W144" s="24"/>
      <c r="X144" s="24"/>
      <c r="Y144" s="24"/>
    </row>
    <row r="145" spans="1:25" hidden="1" x14ac:dyDescent="0.2">
      <c r="A145" s="34"/>
      <c r="B145" s="218" t="s">
        <v>168</v>
      </c>
      <c r="C145" s="218"/>
      <c r="D145" s="218"/>
      <c r="E145" s="218"/>
      <c r="F145" s="218"/>
      <c r="G145" s="218"/>
      <c r="H145" s="218"/>
      <c r="I145" s="218"/>
      <c r="J145" s="218"/>
      <c r="K145" s="218"/>
      <c r="L145" s="218"/>
      <c r="M145" s="218"/>
      <c r="N145" s="218"/>
      <c r="O145" s="218"/>
      <c r="P145" s="218"/>
      <c r="Q145" s="218"/>
      <c r="R145" s="218"/>
      <c r="S145" s="218"/>
      <c r="T145" s="218"/>
      <c r="U145" s="24"/>
      <c r="V145" s="24"/>
      <c r="W145" s="24"/>
      <c r="X145" s="24"/>
      <c r="Y145" s="24"/>
    </row>
    <row r="146" spans="1:25" ht="19.7" hidden="1" customHeight="1" x14ac:dyDescent="0.2">
      <c r="A146" s="32"/>
      <c r="B146" s="180"/>
      <c r="C146" s="180"/>
      <c r="D146" s="180"/>
      <c r="E146" s="180"/>
      <c r="F146" s="180"/>
      <c r="G146" s="180"/>
      <c r="H146" s="180"/>
      <c r="I146" s="180"/>
      <c r="J146" s="13">
        <v>0</v>
      </c>
      <c r="K146" s="13">
        <v>0</v>
      </c>
      <c r="L146" s="13">
        <v>0</v>
      </c>
      <c r="M146" s="13">
        <v>0</v>
      </c>
      <c r="N146" s="8">
        <f>K146+L146+M146</f>
        <v>0</v>
      </c>
      <c r="O146" s="8">
        <f t="shared" si="20"/>
        <v>0</v>
      </c>
      <c r="P146" s="8">
        <f t="shared" si="19"/>
        <v>0</v>
      </c>
      <c r="Q146" s="11"/>
      <c r="R146" s="5"/>
      <c r="S146" s="12"/>
      <c r="T146" s="5"/>
      <c r="U146" s="24"/>
      <c r="V146" s="24"/>
      <c r="W146" s="24"/>
      <c r="X146" s="24"/>
      <c r="Y146" s="24"/>
    </row>
    <row r="147" spans="1:25" ht="19.7" hidden="1" customHeight="1" x14ac:dyDescent="0.2">
      <c r="A147" s="32"/>
      <c r="B147" s="180"/>
      <c r="C147" s="180"/>
      <c r="D147" s="180"/>
      <c r="E147" s="180"/>
      <c r="F147" s="180"/>
      <c r="G147" s="180"/>
      <c r="H147" s="180"/>
      <c r="I147" s="180"/>
      <c r="J147" s="13">
        <v>0</v>
      </c>
      <c r="K147" s="13">
        <v>0</v>
      </c>
      <c r="L147" s="13">
        <v>0</v>
      </c>
      <c r="M147" s="13">
        <v>0</v>
      </c>
      <c r="N147" s="8">
        <f>K147+L147+M147</f>
        <v>0</v>
      </c>
      <c r="O147" s="8">
        <f>P147-N147</f>
        <v>0</v>
      </c>
      <c r="P147" s="8">
        <f t="shared" si="19"/>
        <v>0</v>
      </c>
      <c r="Q147" s="11"/>
      <c r="R147" s="5"/>
      <c r="S147" s="12"/>
      <c r="T147" s="5"/>
      <c r="U147" s="24"/>
      <c r="V147" s="24"/>
      <c r="W147" s="24"/>
      <c r="X147" s="24"/>
      <c r="Y147" s="24"/>
    </row>
    <row r="148" spans="1:25" ht="19.7" hidden="1" customHeight="1" x14ac:dyDescent="0.2">
      <c r="A148" s="32"/>
      <c r="B148" s="180"/>
      <c r="C148" s="180"/>
      <c r="D148" s="180"/>
      <c r="E148" s="180"/>
      <c r="F148" s="180"/>
      <c r="G148" s="180"/>
      <c r="H148" s="180"/>
      <c r="I148" s="180"/>
      <c r="J148" s="13">
        <v>0</v>
      </c>
      <c r="K148" s="13">
        <v>0</v>
      </c>
      <c r="L148" s="13">
        <v>0</v>
      </c>
      <c r="M148" s="13">
        <v>0</v>
      </c>
      <c r="N148" s="8">
        <f>K148+L148+M148</f>
        <v>0</v>
      </c>
      <c r="O148" s="8">
        <f>P148-N148</f>
        <v>0</v>
      </c>
      <c r="P148" s="8">
        <f t="shared" si="19"/>
        <v>0</v>
      </c>
      <c r="Q148" s="11"/>
      <c r="R148" s="5"/>
      <c r="S148" s="12"/>
      <c r="T148" s="5"/>
      <c r="U148" s="24"/>
      <c r="V148" s="24"/>
      <c r="W148" s="24"/>
      <c r="X148" s="24"/>
      <c r="Y148" s="24"/>
    </row>
    <row r="149" spans="1:25" ht="19.7" hidden="1" customHeight="1" x14ac:dyDescent="0.2">
      <c r="A149" s="32"/>
      <c r="B149" s="243"/>
      <c r="C149" s="243"/>
      <c r="D149" s="243"/>
      <c r="E149" s="243"/>
      <c r="F149" s="243"/>
      <c r="G149" s="243"/>
      <c r="H149" s="243"/>
      <c r="I149" s="243"/>
      <c r="J149" s="13">
        <v>0</v>
      </c>
      <c r="K149" s="13">
        <v>0</v>
      </c>
      <c r="L149" s="13">
        <v>0</v>
      </c>
      <c r="M149" s="13">
        <v>0</v>
      </c>
      <c r="N149" s="8">
        <f>K149+L149+M149</f>
        <v>0</v>
      </c>
      <c r="O149" s="8">
        <f>P149-N149</f>
        <v>0</v>
      </c>
      <c r="P149" s="8">
        <f t="shared" si="19"/>
        <v>0</v>
      </c>
      <c r="Q149" s="11"/>
      <c r="R149" s="5"/>
      <c r="S149" s="12"/>
      <c r="T149" s="5"/>
      <c r="U149" s="24"/>
      <c r="V149" s="24"/>
      <c r="W149" s="24"/>
      <c r="X149" s="24"/>
      <c r="Y149" s="24"/>
    </row>
    <row r="150" spans="1:25" x14ac:dyDescent="0.2">
      <c r="A150" s="242" t="s">
        <v>81</v>
      </c>
      <c r="B150" s="242"/>
      <c r="C150" s="242"/>
      <c r="D150" s="242"/>
      <c r="E150" s="242"/>
      <c r="F150" s="242"/>
      <c r="G150" s="242"/>
      <c r="H150" s="242"/>
      <c r="I150" s="242"/>
      <c r="J150" s="10">
        <f>SUM(J104,J108,J112,J116,J120,J124,J128,J132,J136,J141,J146)</f>
        <v>14</v>
      </c>
      <c r="K150" s="10">
        <f t="shared" ref="K150:P150" si="21">SUM(K104,K108,K112,K116,K120,K124,K128,K132,K136,K141,K146)</f>
        <v>4</v>
      </c>
      <c r="L150" s="10">
        <f t="shared" si="21"/>
        <v>2</v>
      </c>
      <c r="M150" s="10">
        <f t="shared" si="21"/>
        <v>0</v>
      </c>
      <c r="N150" s="10">
        <f t="shared" si="21"/>
        <v>6</v>
      </c>
      <c r="O150" s="10">
        <f>SUM(O104,O108,O112,O116,O120,O124,O128,O132,O136,O141,O146)</f>
        <v>22</v>
      </c>
      <c r="P150" s="10">
        <f t="shared" si="21"/>
        <v>28</v>
      </c>
      <c r="Q150" s="10">
        <f>COUNTIF(Q104,"E")+COUNTIF(Q108,"E")+COUNTIF(Q112,"E")+COUNTIF(Q116,"E")+COUNTIF(Q120,"E")+COUNTIF(Q124,"E")+COUNTIF(Q128,"E")+COUNTIF(Q132,"E")+COUNTIF(Q136,"E")+COUNTIF(Q141,"E")+COUNTIF(Q146,"E")</f>
        <v>2</v>
      </c>
      <c r="R150" s="10">
        <f>COUNTIF(R104,"C")+COUNTIF(R108,"C")+COUNTIF(R112,"C")+COUNTIF(R116,"C")+COUNTIF(R120,"C")+COUNTIF(R124,"C")+COUNTIF(R128,"C")+COUNTIF(R132,"C")+COUNTIF(R136,"C")+COUNTIF(R141,"C")+COUNTIF(R146,"C")</f>
        <v>0</v>
      </c>
      <c r="S150" s="10">
        <f>COUNTIF(S104,"VP")+COUNTIF(S108,"VP")+COUNTIF(S112,"VP")+COUNTIF(S116,"VP")+COUNTIF(S120,"VP")+COUNTIF(S124,"VP")+COUNTIF(S128,"VP")+COUNTIF(S132,"VP")+COUNTIF(S136,"VP")+COUNTIF(S141,"VP")+COUNTIF(S146,"VP")</f>
        <v>0</v>
      </c>
      <c r="T150" s="33">
        <f>COUNTA(T104,T108,T112,T116,T120,T124,T128,T132,T136,T141,T146)</f>
        <v>2</v>
      </c>
      <c r="U150" s="24"/>
      <c r="V150" s="24"/>
      <c r="W150" s="24"/>
      <c r="X150" s="24"/>
      <c r="Y150" s="24"/>
    </row>
    <row r="151" spans="1:25" x14ac:dyDescent="0.2">
      <c r="A151" s="136" t="s">
        <v>42</v>
      </c>
      <c r="B151" s="136"/>
      <c r="C151" s="136"/>
      <c r="D151" s="136"/>
      <c r="E151" s="136"/>
      <c r="F151" s="136"/>
      <c r="G151" s="136"/>
      <c r="H151" s="136"/>
      <c r="I151" s="136"/>
      <c r="J151" s="136"/>
      <c r="K151" s="10">
        <f t="shared" ref="K151:P151" si="22">SUM(K104,K108,K112,K116,K120,K124,K128)*14+SUM(K132,K136,K141,K146)*12</f>
        <v>52</v>
      </c>
      <c r="L151" s="10">
        <f t="shared" si="22"/>
        <v>26</v>
      </c>
      <c r="M151" s="10">
        <f t="shared" si="22"/>
        <v>0</v>
      </c>
      <c r="N151" s="10">
        <f t="shared" si="22"/>
        <v>78</v>
      </c>
      <c r="O151" s="10">
        <f t="shared" si="22"/>
        <v>280</v>
      </c>
      <c r="P151" s="10">
        <f t="shared" si="22"/>
        <v>358</v>
      </c>
      <c r="Q151" s="241"/>
      <c r="R151" s="241"/>
      <c r="S151" s="241"/>
      <c r="T151" s="241"/>
    </row>
    <row r="152" spans="1:25" x14ac:dyDescent="0.2">
      <c r="A152" s="136"/>
      <c r="B152" s="136"/>
      <c r="C152" s="136"/>
      <c r="D152" s="136"/>
      <c r="E152" s="136"/>
      <c r="F152" s="136"/>
      <c r="G152" s="136"/>
      <c r="H152" s="136"/>
      <c r="I152" s="136"/>
      <c r="J152" s="136"/>
      <c r="K152" s="144">
        <f>SUM(K151:M151)</f>
        <v>78</v>
      </c>
      <c r="L152" s="144"/>
      <c r="M152" s="144"/>
      <c r="N152" s="144">
        <f>SUM(N151:O151)</f>
        <v>358</v>
      </c>
      <c r="O152" s="144"/>
      <c r="P152" s="144"/>
      <c r="Q152" s="241"/>
      <c r="R152" s="241"/>
      <c r="S152" s="241"/>
      <c r="T152" s="241"/>
    </row>
    <row r="153" spans="1:25" ht="12.75" customHeight="1" x14ac:dyDescent="0.2">
      <c r="A153" s="183" t="s">
        <v>59</v>
      </c>
      <c r="B153" s="193"/>
      <c r="C153" s="193"/>
      <c r="D153" s="193"/>
      <c r="E153" s="193"/>
      <c r="F153" s="193"/>
      <c r="G153" s="193"/>
      <c r="H153" s="193"/>
      <c r="I153" s="193"/>
      <c r="J153" s="184"/>
      <c r="K153" s="171">
        <f>T150/SUM(T51,T66,T80,T95)</f>
        <v>0.1</v>
      </c>
      <c r="L153" s="171"/>
      <c r="M153" s="171"/>
      <c r="N153" s="171"/>
      <c r="O153" s="171"/>
      <c r="P153" s="171"/>
      <c r="Q153" s="171"/>
      <c r="R153" s="171"/>
      <c r="S153" s="171"/>
      <c r="T153" s="171"/>
    </row>
    <row r="154" spans="1:25" x14ac:dyDescent="0.2">
      <c r="A154" s="194" t="s">
        <v>60</v>
      </c>
      <c r="B154" s="194"/>
      <c r="C154" s="194"/>
      <c r="D154" s="194"/>
      <c r="E154" s="194"/>
      <c r="F154" s="194"/>
      <c r="G154" s="194"/>
      <c r="H154" s="194"/>
      <c r="I154" s="194"/>
      <c r="J154" s="194"/>
      <c r="K154" s="171">
        <f>K152/(SUM(N51,N66,N80)*14+N95*12)</f>
        <v>8.7640449438202248E-2</v>
      </c>
      <c r="L154" s="171"/>
      <c r="M154" s="171"/>
      <c r="N154" s="171"/>
      <c r="O154" s="171"/>
      <c r="P154" s="171"/>
      <c r="Q154" s="171"/>
      <c r="R154" s="171"/>
      <c r="S154" s="171"/>
      <c r="T154" s="171"/>
    </row>
    <row r="155" spans="1:25" x14ac:dyDescent="0.2">
      <c r="A155" s="36"/>
      <c r="B155" s="36"/>
      <c r="C155" s="36"/>
      <c r="D155" s="36"/>
      <c r="E155" s="36"/>
      <c r="F155" s="36"/>
      <c r="G155" s="36"/>
      <c r="H155" s="36"/>
      <c r="I155" s="36"/>
      <c r="J155" s="36"/>
      <c r="K155" s="29"/>
      <c r="L155" s="29"/>
      <c r="M155" s="29"/>
      <c r="N155" s="29"/>
      <c r="O155" s="29"/>
      <c r="P155" s="29"/>
      <c r="Q155" s="29"/>
      <c r="R155" s="29"/>
      <c r="S155" s="29"/>
      <c r="T155" s="29"/>
    </row>
    <row r="156" spans="1:25" x14ac:dyDescent="0.2">
      <c r="A156" s="112" t="s">
        <v>159</v>
      </c>
      <c r="B156" s="113"/>
      <c r="C156" s="113"/>
      <c r="D156" s="113"/>
      <c r="E156" s="113"/>
      <c r="F156" s="113"/>
      <c r="G156" s="113"/>
      <c r="H156" s="113"/>
      <c r="I156" s="113"/>
      <c r="J156" s="113"/>
      <c r="K156" s="113"/>
      <c r="L156" s="113"/>
      <c r="M156" s="113"/>
      <c r="N156" s="113"/>
      <c r="O156" s="113"/>
      <c r="P156" s="113"/>
      <c r="Q156" s="113"/>
      <c r="R156" s="113"/>
      <c r="S156" s="113"/>
      <c r="T156" s="114"/>
    </row>
    <row r="157" spans="1:25" x14ac:dyDescent="0.2">
      <c r="A157" s="118"/>
      <c r="B157" s="119"/>
      <c r="C157" s="119"/>
      <c r="D157" s="119"/>
      <c r="E157" s="119"/>
      <c r="F157" s="119"/>
      <c r="G157" s="119"/>
      <c r="H157" s="119"/>
      <c r="I157" s="119"/>
      <c r="J157" s="119"/>
      <c r="K157" s="119"/>
      <c r="L157" s="119"/>
      <c r="M157" s="119"/>
      <c r="N157" s="119"/>
      <c r="O157" s="119"/>
      <c r="P157" s="119"/>
      <c r="Q157" s="119"/>
      <c r="R157" s="119"/>
      <c r="S157" s="119"/>
      <c r="T157" s="120"/>
    </row>
    <row r="158" spans="1:25" x14ac:dyDescent="0.2">
      <c r="A158" s="188" t="s">
        <v>24</v>
      </c>
      <c r="B158" s="112" t="s">
        <v>23</v>
      </c>
      <c r="C158" s="113"/>
      <c r="D158" s="113"/>
      <c r="E158" s="113"/>
      <c r="F158" s="113"/>
      <c r="G158" s="113"/>
      <c r="H158" s="113"/>
      <c r="I158" s="114"/>
      <c r="J158" s="130" t="s">
        <v>35</v>
      </c>
      <c r="K158" s="105" t="s">
        <v>21</v>
      </c>
      <c r="L158" s="106"/>
      <c r="M158" s="107"/>
      <c r="N158" s="105" t="s">
        <v>36</v>
      </c>
      <c r="O158" s="106"/>
      <c r="P158" s="107"/>
      <c r="Q158" s="105" t="s">
        <v>20</v>
      </c>
      <c r="R158" s="106"/>
      <c r="S158" s="107"/>
      <c r="T158" s="130" t="s">
        <v>19</v>
      </c>
    </row>
    <row r="159" spans="1:25" x14ac:dyDescent="0.2">
      <c r="A159" s="188"/>
      <c r="B159" s="115"/>
      <c r="C159" s="116"/>
      <c r="D159" s="116"/>
      <c r="E159" s="116"/>
      <c r="F159" s="116"/>
      <c r="G159" s="116"/>
      <c r="H159" s="116"/>
      <c r="I159" s="117"/>
      <c r="J159" s="130"/>
      <c r="K159" s="108"/>
      <c r="L159" s="109"/>
      <c r="M159" s="110"/>
      <c r="N159" s="108"/>
      <c r="O159" s="109"/>
      <c r="P159" s="110"/>
      <c r="Q159" s="108"/>
      <c r="R159" s="109"/>
      <c r="S159" s="110"/>
      <c r="T159" s="130"/>
    </row>
    <row r="160" spans="1:25" x14ac:dyDescent="0.2">
      <c r="A160" s="188"/>
      <c r="B160" s="118"/>
      <c r="C160" s="119"/>
      <c r="D160" s="119"/>
      <c r="E160" s="119"/>
      <c r="F160" s="119"/>
      <c r="G160" s="119"/>
      <c r="H160" s="119"/>
      <c r="I160" s="120"/>
      <c r="J160" s="130"/>
      <c r="K160" s="3" t="s">
        <v>25</v>
      </c>
      <c r="L160" s="3" t="s">
        <v>26</v>
      </c>
      <c r="M160" s="3" t="s">
        <v>27</v>
      </c>
      <c r="N160" s="3" t="s">
        <v>31</v>
      </c>
      <c r="O160" s="3" t="s">
        <v>5</v>
      </c>
      <c r="P160" s="3" t="s">
        <v>28</v>
      </c>
      <c r="Q160" s="3" t="s">
        <v>29</v>
      </c>
      <c r="R160" s="3" t="s">
        <v>25</v>
      </c>
      <c r="S160" s="3" t="s">
        <v>30</v>
      </c>
      <c r="T160" s="130"/>
    </row>
    <row r="161" spans="1:26" x14ac:dyDescent="0.2">
      <c r="A161" s="188" t="s">
        <v>43</v>
      </c>
      <c r="B161" s="188"/>
      <c r="C161" s="188"/>
      <c r="D161" s="188"/>
      <c r="E161" s="188"/>
      <c r="F161" s="188"/>
      <c r="G161" s="188"/>
      <c r="H161" s="188"/>
      <c r="I161" s="188"/>
      <c r="J161" s="188"/>
      <c r="K161" s="188"/>
      <c r="L161" s="188"/>
      <c r="M161" s="188"/>
      <c r="N161" s="188"/>
      <c r="O161" s="188"/>
      <c r="P161" s="188"/>
      <c r="Q161" s="188"/>
      <c r="R161" s="188"/>
      <c r="S161" s="188"/>
      <c r="T161" s="188"/>
    </row>
    <row r="162" spans="1:26" ht="19.7" customHeight="1" x14ac:dyDescent="0.2">
      <c r="A162" s="32"/>
      <c r="B162" s="180"/>
      <c r="C162" s="180"/>
      <c r="D162" s="180"/>
      <c r="E162" s="180"/>
      <c r="F162" s="180"/>
      <c r="G162" s="180"/>
      <c r="H162" s="180"/>
      <c r="I162" s="180"/>
      <c r="J162" s="13">
        <v>0</v>
      </c>
      <c r="K162" s="13">
        <v>0</v>
      </c>
      <c r="L162" s="13">
        <v>0</v>
      </c>
      <c r="M162" s="13">
        <v>0</v>
      </c>
      <c r="N162" s="8">
        <f>K162+L162+M162</f>
        <v>0</v>
      </c>
      <c r="O162" s="8">
        <f>P162-N162</f>
        <v>0</v>
      </c>
      <c r="P162" s="8">
        <f>ROUND(PRODUCT(J162,25)/14,0)</f>
        <v>0</v>
      </c>
      <c r="Q162" s="11"/>
      <c r="R162" s="5"/>
      <c r="S162" s="12"/>
      <c r="T162" s="5"/>
    </row>
    <row r="163" spans="1:26" ht="19.7" customHeight="1" x14ac:dyDescent="0.2">
      <c r="A163" s="32"/>
      <c r="B163" s="180"/>
      <c r="C163" s="180"/>
      <c r="D163" s="180"/>
      <c r="E163" s="180"/>
      <c r="F163" s="180"/>
      <c r="G163" s="180"/>
      <c r="H163" s="180"/>
      <c r="I163" s="180"/>
      <c r="J163" s="13">
        <v>0</v>
      </c>
      <c r="K163" s="13">
        <v>0</v>
      </c>
      <c r="L163" s="13">
        <v>0</v>
      </c>
      <c r="M163" s="13">
        <v>0</v>
      </c>
      <c r="N163" s="8">
        <f>K163+L163+M163</f>
        <v>0</v>
      </c>
      <c r="O163" s="8">
        <f>P163-N163</f>
        <v>0</v>
      </c>
      <c r="P163" s="8">
        <f>ROUND(PRODUCT(J163,25)/14,0)</f>
        <v>0</v>
      </c>
      <c r="Q163" s="11"/>
      <c r="R163" s="5"/>
      <c r="S163" s="12"/>
      <c r="T163" s="5"/>
    </row>
    <row r="164" spans="1:26" ht="19.7" customHeight="1" x14ac:dyDescent="0.2">
      <c r="A164" s="32"/>
      <c r="B164" s="180"/>
      <c r="C164" s="180"/>
      <c r="D164" s="180"/>
      <c r="E164" s="180"/>
      <c r="F164" s="180"/>
      <c r="G164" s="180"/>
      <c r="H164" s="180"/>
      <c r="I164" s="180"/>
      <c r="J164" s="13">
        <v>0</v>
      </c>
      <c r="K164" s="13">
        <v>0</v>
      </c>
      <c r="L164" s="13">
        <v>0</v>
      </c>
      <c r="M164" s="13">
        <v>0</v>
      </c>
      <c r="N164" s="8">
        <f>K164+L164+M164</f>
        <v>0</v>
      </c>
      <c r="O164" s="8">
        <f>P164-N164</f>
        <v>0</v>
      </c>
      <c r="P164" s="8">
        <f>ROUND(PRODUCT(J164,25)/14,0)</f>
        <v>0</v>
      </c>
      <c r="Q164" s="11"/>
      <c r="R164" s="5"/>
      <c r="S164" s="12"/>
      <c r="T164" s="5"/>
      <c r="U164" s="22"/>
      <c r="V164" s="22"/>
      <c r="W164" s="22"/>
      <c r="X164" s="22"/>
      <c r="Y164" s="22"/>
      <c r="Z164" s="22"/>
    </row>
    <row r="165" spans="1:26" x14ac:dyDescent="0.2">
      <c r="A165" s="218" t="s">
        <v>44</v>
      </c>
      <c r="B165" s="218"/>
      <c r="C165" s="218"/>
      <c r="D165" s="218"/>
      <c r="E165" s="218"/>
      <c r="F165" s="218"/>
      <c r="G165" s="218"/>
      <c r="H165" s="218"/>
      <c r="I165" s="218"/>
      <c r="J165" s="218"/>
      <c r="K165" s="218"/>
      <c r="L165" s="218"/>
      <c r="M165" s="218"/>
      <c r="N165" s="218"/>
      <c r="O165" s="218"/>
      <c r="P165" s="218"/>
      <c r="Q165" s="218"/>
      <c r="R165" s="218"/>
      <c r="S165" s="218"/>
      <c r="T165" s="218"/>
      <c r="U165" s="22"/>
      <c r="V165" s="22"/>
      <c r="W165" s="22"/>
      <c r="X165" s="22"/>
      <c r="Y165" s="22"/>
      <c r="Z165" s="22"/>
    </row>
    <row r="166" spans="1:26" ht="19.7" customHeight="1" x14ac:dyDescent="0.2">
      <c r="A166" s="32"/>
      <c r="B166" s="180"/>
      <c r="C166" s="180"/>
      <c r="D166" s="180"/>
      <c r="E166" s="180"/>
      <c r="F166" s="180"/>
      <c r="G166" s="180"/>
      <c r="H166" s="180"/>
      <c r="I166" s="180"/>
      <c r="J166" s="13">
        <v>0</v>
      </c>
      <c r="K166" s="13">
        <v>0</v>
      </c>
      <c r="L166" s="13">
        <v>0</v>
      </c>
      <c r="M166" s="13">
        <v>0</v>
      </c>
      <c r="N166" s="8">
        <f>K166+L166+M166</f>
        <v>0</v>
      </c>
      <c r="O166" s="8">
        <f>P166-N166</f>
        <v>0</v>
      </c>
      <c r="P166" s="8">
        <f>ROUND(PRODUCT(J166,25)/14,0)</f>
        <v>0</v>
      </c>
      <c r="Q166" s="11"/>
      <c r="R166" s="5"/>
      <c r="S166" s="12"/>
      <c r="T166" s="5"/>
      <c r="U166" s="22"/>
      <c r="V166" s="22"/>
      <c r="W166" s="22"/>
      <c r="X166" s="22"/>
      <c r="Y166" s="22"/>
      <c r="Z166" s="22"/>
    </row>
    <row r="167" spans="1:26" ht="19.7" customHeight="1" x14ac:dyDescent="0.2">
      <c r="A167" s="32"/>
      <c r="B167" s="180"/>
      <c r="C167" s="180"/>
      <c r="D167" s="180"/>
      <c r="E167" s="180"/>
      <c r="F167" s="180"/>
      <c r="G167" s="180"/>
      <c r="H167" s="180"/>
      <c r="I167" s="180"/>
      <c r="J167" s="13">
        <v>0</v>
      </c>
      <c r="K167" s="13">
        <v>0</v>
      </c>
      <c r="L167" s="13">
        <v>0</v>
      </c>
      <c r="M167" s="13">
        <v>0</v>
      </c>
      <c r="N167" s="8">
        <f>K167+L167+M167</f>
        <v>0</v>
      </c>
      <c r="O167" s="8">
        <f>P167-N167</f>
        <v>0</v>
      </c>
      <c r="P167" s="8">
        <f>ROUND(PRODUCT(J167,25)/14,0)</f>
        <v>0</v>
      </c>
      <c r="Q167" s="11"/>
      <c r="R167" s="5"/>
      <c r="S167" s="12"/>
      <c r="T167" s="5"/>
      <c r="U167" s="22"/>
      <c r="V167" s="22"/>
      <c r="W167" s="22"/>
      <c r="X167" s="22"/>
      <c r="Y167" s="22"/>
      <c r="Z167" s="22"/>
    </row>
    <row r="168" spans="1:26" ht="19.7" customHeight="1" x14ac:dyDescent="0.2">
      <c r="A168" s="32"/>
      <c r="B168" s="180"/>
      <c r="C168" s="180"/>
      <c r="D168" s="180"/>
      <c r="E168" s="180"/>
      <c r="F168" s="180"/>
      <c r="G168" s="180"/>
      <c r="H168" s="180"/>
      <c r="I168" s="180"/>
      <c r="J168" s="13">
        <v>0</v>
      </c>
      <c r="K168" s="13">
        <v>0</v>
      </c>
      <c r="L168" s="13">
        <v>0</v>
      </c>
      <c r="M168" s="13">
        <v>0</v>
      </c>
      <c r="N168" s="8">
        <f>K168+L168+M168</f>
        <v>0</v>
      </c>
      <c r="O168" s="8">
        <f>P168-N168</f>
        <v>0</v>
      </c>
      <c r="P168" s="8">
        <f>ROUND(PRODUCT(J168,25)/14,0)</f>
        <v>0</v>
      </c>
      <c r="Q168" s="11"/>
      <c r="R168" s="5"/>
      <c r="S168" s="12"/>
      <c r="T168" s="5"/>
      <c r="U168" s="22"/>
      <c r="V168" s="22"/>
      <c r="W168" s="22"/>
      <c r="X168" s="22"/>
      <c r="Y168" s="22"/>
      <c r="Z168" s="22"/>
    </row>
    <row r="169" spans="1:26" x14ac:dyDescent="0.2">
      <c r="A169" s="218" t="s">
        <v>45</v>
      </c>
      <c r="B169" s="218"/>
      <c r="C169" s="218"/>
      <c r="D169" s="218"/>
      <c r="E169" s="218"/>
      <c r="F169" s="218"/>
      <c r="G169" s="218"/>
      <c r="H169" s="218"/>
      <c r="I169" s="218"/>
      <c r="J169" s="218"/>
      <c r="K169" s="218"/>
      <c r="L169" s="218"/>
      <c r="M169" s="218"/>
      <c r="N169" s="218"/>
      <c r="O169" s="218"/>
      <c r="P169" s="218"/>
      <c r="Q169" s="218"/>
      <c r="R169" s="218"/>
      <c r="S169" s="218"/>
      <c r="T169" s="218"/>
      <c r="U169" s="22"/>
      <c r="V169" s="22"/>
      <c r="W169" s="22"/>
      <c r="X169" s="22"/>
      <c r="Y169" s="22"/>
      <c r="Z169" s="22"/>
    </row>
    <row r="170" spans="1:26" ht="19.7" customHeight="1" x14ac:dyDescent="0.2">
      <c r="A170" s="32"/>
      <c r="B170" s="180"/>
      <c r="C170" s="180"/>
      <c r="D170" s="180"/>
      <c r="E170" s="180"/>
      <c r="F170" s="180"/>
      <c r="G170" s="180"/>
      <c r="H170" s="180"/>
      <c r="I170" s="180"/>
      <c r="J170" s="13">
        <v>0</v>
      </c>
      <c r="K170" s="13">
        <v>0</v>
      </c>
      <c r="L170" s="13">
        <v>0</v>
      </c>
      <c r="M170" s="13">
        <v>0</v>
      </c>
      <c r="N170" s="8">
        <f>K170+L170+M170</f>
        <v>0</v>
      </c>
      <c r="O170" s="8">
        <f>P170-N170</f>
        <v>0</v>
      </c>
      <c r="P170" s="8">
        <f>ROUND(PRODUCT(J170,25)/14,0)</f>
        <v>0</v>
      </c>
      <c r="Q170" s="11"/>
      <c r="R170" s="5"/>
      <c r="S170" s="12"/>
      <c r="T170" s="5"/>
      <c r="U170" s="22"/>
      <c r="V170" s="22"/>
      <c r="W170" s="22"/>
      <c r="X170" s="22"/>
      <c r="Y170" s="22"/>
      <c r="Z170" s="22"/>
    </row>
    <row r="171" spans="1:26" ht="19.7" customHeight="1" x14ac:dyDescent="0.2">
      <c r="A171" s="32"/>
      <c r="B171" s="180"/>
      <c r="C171" s="180"/>
      <c r="D171" s="180"/>
      <c r="E171" s="180"/>
      <c r="F171" s="180"/>
      <c r="G171" s="180"/>
      <c r="H171" s="180"/>
      <c r="I171" s="180"/>
      <c r="J171" s="13">
        <v>0</v>
      </c>
      <c r="K171" s="13">
        <v>0</v>
      </c>
      <c r="L171" s="13">
        <v>0</v>
      </c>
      <c r="M171" s="13">
        <v>0</v>
      </c>
      <c r="N171" s="8">
        <f>K171+L171+M171</f>
        <v>0</v>
      </c>
      <c r="O171" s="8">
        <f>P171-N171</f>
        <v>0</v>
      </c>
      <c r="P171" s="8">
        <f>ROUND(PRODUCT(J171,25)/14,0)</f>
        <v>0</v>
      </c>
      <c r="Q171" s="11"/>
      <c r="R171" s="5"/>
      <c r="S171" s="12"/>
      <c r="T171" s="5"/>
      <c r="U171" s="22"/>
      <c r="V171" s="22"/>
      <c r="W171" s="22"/>
      <c r="X171" s="22"/>
      <c r="Y171" s="22"/>
      <c r="Z171" s="22"/>
    </row>
    <row r="172" spans="1:26" ht="19.7" customHeight="1" x14ac:dyDescent="0.2">
      <c r="A172" s="32"/>
      <c r="B172" s="180"/>
      <c r="C172" s="180"/>
      <c r="D172" s="180"/>
      <c r="E172" s="180"/>
      <c r="F172" s="180"/>
      <c r="G172" s="180"/>
      <c r="H172" s="180"/>
      <c r="I172" s="180"/>
      <c r="J172" s="13">
        <v>0</v>
      </c>
      <c r="K172" s="13">
        <v>0</v>
      </c>
      <c r="L172" s="13">
        <v>0</v>
      </c>
      <c r="M172" s="13">
        <v>0</v>
      </c>
      <c r="N172" s="8">
        <f>K172+L172+M172</f>
        <v>0</v>
      </c>
      <c r="O172" s="8">
        <f>P172-N172</f>
        <v>0</v>
      </c>
      <c r="P172" s="8">
        <f>ROUND(PRODUCT(J172,25)/14,0)</f>
        <v>0</v>
      </c>
      <c r="Q172" s="11"/>
      <c r="R172" s="5"/>
      <c r="S172" s="12"/>
      <c r="T172" s="5"/>
    </row>
    <row r="173" spans="1:26" x14ac:dyDescent="0.2">
      <c r="A173" s="334" t="s">
        <v>46</v>
      </c>
      <c r="B173" s="335"/>
      <c r="C173" s="335"/>
      <c r="D173" s="335"/>
      <c r="E173" s="335"/>
      <c r="F173" s="335"/>
      <c r="G173" s="335"/>
      <c r="H173" s="335"/>
      <c r="I173" s="335"/>
      <c r="J173" s="335"/>
      <c r="K173" s="335"/>
      <c r="L173" s="335"/>
      <c r="M173" s="335"/>
      <c r="N173" s="335"/>
      <c r="O173" s="335"/>
      <c r="P173" s="335"/>
      <c r="Q173" s="335"/>
      <c r="R173" s="335"/>
      <c r="S173" s="335"/>
      <c r="T173" s="336"/>
    </row>
    <row r="174" spans="1:26" ht="19.7" customHeight="1" x14ac:dyDescent="0.2">
      <c r="A174" s="32"/>
      <c r="B174" s="238"/>
      <c r="C174" s="239"/>
      <c r="D174" s="239"/>
      <c r="E174" s="239"/>
      <c r="F174" s="239"/>
      <c r="G174" s="239"/>
      <c r="H174" s="239"/>
      <c r="I174" s="240"/>
      <c r="J174" s="13">
        <v>0</v>
      </c>
      <c r="K174" s="13">
        <v>0</v>
      </c>
      <c r="L174" s="13">
        <v>0</v>
      </c>
      <c r="M174" s="13">
        <v>0</v>
      </c>
      <c r="N174" s="8">
        <f>K174+L174+M174</f>
        <v>0</v>
      </c>
      <c r="O174" s="8">
        <f>P174-N174</f>
        <v>0</v>
      </c>
      <c r="P174" s="8">
        <f>ROUND(PRODUCT(J174,25)/12,0)</f>
        <v>0</v>
      </c>
      <c r="Q174" s="11"/>
      <c r="R174" s="5"/>
      <c r="S174" s="12"/>
      <c r="T174" s="5"/>
    </row>
    <row r="175" spans="1:26" ht="19.7" customHeight="1" x14ac:dyDescent="0.2">
      <c r="A175" s="32"/>
      <c r="B175" s="238"/>
      <c r="C175" s="239"/>
      <c r="D175" s="239"/>
      <c r="E175" s="239"/>
      <c r="F175" s="239"/>
      <c r="G175" s="239"/>
      <c r="H175" s="239"/>
      <c r="I175" s="240"/>
      <c r="J175" s="13">
        <v>0</v>
      </c>
      <c r="K175" s="13">
        <v>0</v>
      </c>
      <c r="L175" s="13">
        <v>0</v>
      </c>
      <c r="M175" s="13">
        <v>0</v>
      </c>
      <c r="N175" s="8">
        <f>K175+L175+M175</f>
        <v>0</v>
      </c>
      <c r="O175" s="8">
        <f>P175-N175</f>
        <v>0</v>
      </c>
      <c r="P175" s="8">
        <f>ROUND(PRODUCT(J175,25)/12,0)</f>
        <v>0</v>
      </c>
      <c r="Q175" s="11"/>
      <c r="R175" s="5"/>
      <c r="S175" s="12"/>
      <c r="T175" s="5"/>
    </row>
    <row r="176" spans="1:26" ht="19.7" customHeight="1" x14ac:dyDescent="0.2">
      <c r="A176" s="32"/>
      <c r="B176" s="238"/>
      <c r="C176" s="239"/>
      <c r="D176" s="239"/>
      <c r="E176" s="239"/>
      <c r="F176" s="239"/>
      <c r="G176" s="239"/>
      <c r="H176" s="239"/>
      <c r="I176" s="240"/>
      <c r="J176" s="13">
        <v>0</v>
      </c>
      <c r="K176" s="13">
        <v>0</v>
      </c>
      <c r="L176" s="13">
        <v>0</v>
      </c>
      <c r="M176" s="13">
        <v>0</v>
      </c>
      <c r="N176" s="8">
        <f>K176+L176+M176</f>
        <v>0</v>
      </c>
      <c r="O176" s="8">
        <f>P176-N176</f>
        <v>0</v>
      </c>
      <c r="P176" s="8">
        <f>ROUND(PRODUCT(J176,25)/12,0)</f>
        <v>0</v>
      </c>
      <c r="Q176" s="11"/>
      <c r="R176" s="5"/>
      <c r="S176" s="12"/>
      <c r="T176" s="5"/>
    </row>
    <row r="177" spans="1:20" x14ac:dyDescent="0.2">
      <c r="A177" s="136" t="s">
        <v>80</v>
      </c>
      <c r="B177" s="136"/>
      <c r="C177" s="136"/>
      <c r="D177" s="136"/>
      <c r="E177" s="136"/>
      <c r="F177" s="136"/>
      <c r="G177" s="136"/>
      <c r="H177" s="136"/>
      <c r="I177" s="136"/>
      <c r="J177" s="10">
        <f>SUM(J162:J164,J166:J168,J170:J172,J174:J176)</f>
        <v>0</v>
      </c>
      <c r="K177" s="10">
        <f t="shared" ref="K177:P177" si="23">SUM(K162:K164,K166:K168,K170:K172,K174:K176)</f>
        <v>0</v>
      </c>
      <c r="L177" s="10">
        <f t="shared" si="23"/>
        <v>0</v>
      </c>
      <c r="M177" s="10">
        <f t="shared" si="23"/>
        <v>0</v>
      </c>
      <c r="N177" s="10">
        <f t="shared" si="23"/>
        <v>0</v>
      </c>
      <c r="O177" s="10">
        <f t="shared" si="23"/>
        <v>0</v>
      </c>
      <c r="P177" s="10">
        <f t="shared" si="23"/>
        <v>0</v>
      </c>
      <c r="Q177" s="10">
        <f>COUNTIF(Q162:Q164,"E")+COUNTIF(Q166:Q168,"E")+COUNTIF(Q170:Q172,"E")+COUNTIF(Q174:Q176,"E")</f>
        <v>0</v>
      </c>
      <c r="R177" s="10">
        <f>COUNTIF(R162:R164,"C")+COUNTIF(R166:R168,"C")+COUNTIF(R170:R172,"C")+COUNTIF(R174:R176,"C")</f>
        <v>0</v>
      </c>
      <c r="S177" s="10">
        <f>COUNTIF(S162:S164,"VP")+COUNTIF(S166:S168,"VP")+COUNTIF(S170:S172,"VP")+COUNTIF(S174:S176,"VP")</f>
        <v>0</v>
      </c>
      <c r="T177" s="33">
        <f>COUNTA(T162:T164,T166:T168,T170:T172,T174:T176)</f>
        <v>0</v>
      </c>
    </row>
    <row r="178" spans="1:20" x14ac:dyDescent="0.2">
      <c r="A178" s="136" t="s">
        <v>42</v>
      </c>
      <c r="B178" s="136"/>
      <c r="C178" s="136"/>
      <c r="D178" s="136"/>
      <c r="E178" s="136"/>
      <c r="F178" s="136"/>
      <c r="G178" s="136"/>
      <c r="H178" s="136"/>
      <c r="I178" s="136"/>
      <c r="J178" s="136"/>
      <c r="K178" s="10">
        <f t="shared" ref="K178:P178" si="24">SUM(K162:K164,K166:K168,K170:K172)+SUM(K174:K176)*12</f>
        <v>0</v>
      </c>
      <c r="L178" s="10">
        <f t="shared" si="24"/>
        <v>0</v>
      </c>
      <c r="M178" s="10">
        <f t="shared" si="24"/>
        <v>0</v>
      </c>
      <c r="N178" s="10">
        <f t="shared" si="24"/>
        <v>0</v>
      </c>
      <c r="O178" s="10">
        <f t="shared" si="24"/>
        <v>0</v>
      </c>
      <c r="P178" s="10">
        <f t="shared" si="24"/>
        <v>0</v>
      </c>
      <c r="Q178" s="143"/>
      <c r="R178" s="143"/>
      <c r="S178" s="143"/>
      <c r="T178" s="143"/>
    </row>
    <row r="179" spans="1:20" x14ac:dyDescent="0.2">
      <c r="A179" s="136"/>
      <c r="B179" s="136"/>
      <c r="C179" s="136"/>
      <c r="D179" s="136"/>
      <c r="E179" s="136"/>
      <c r="F179" s="136"/>
      <c r="G179" s="136"/>
      <c r="H179" s="136"/>
      <c r="I179" s="136"/>
      <c r="J179" s="136"/>
      <c r="K179" s="144">
        <f>SUM(K178:M178)</f>
        <v>0</v>
      </c>
      <c r="L179" s="144"/>
      <c r="M179" s="144"/>
      <c r="N179" s="144">
        <f>SUM(N178:O178)</f>
        <v>0</v>
      </c>
      <c r="O179" s="144"/>
      <c r="P179" s="144"/>
      <c r="Q179" s="143"/>
      <c r="R179" s="143"/>
      <c r="S179" s="143"/>
      <c r="T179" s="143"/>
    </row>
    <row r="180" spans="1:20" x14ac:dyDescent="0.2">
      <c r="A180" s="183" t="s">
        <v>59</v>
      </c>
      <c r="B180" s="193"/>
      <c r="C180" s="193"/>
      <c r="D180" s="193"/>
      <c r="E180" s="193"/>
      <c r="F180" s="193"/>
      <c r="G180" s="193"/>
      <c r="H180" s="193"/>
      <c r="I180" s="193"/>
      <c r="J180" s="184"/>
      <c r="K180" s="203">
        <f>T177/SUM(T51,T66,T80,T95)</f>
        <v>0</v>
      </c>
      <c r="L180" s="204"/>
      <c r="M180" s="204"/>
      <c r="N180" s="204"/>
      <c r="O180" s="204"/>
      <c r="P180" s="204"/>
      <c r="Q180" s="204"/>
      <c r="R180" s="204"/>
      <c r="S180" s="204"/>
      <c r="T180" s="205"/>
    </row>
    <row r="181" spans="1:20" x14ac:dyDescent="0.2">
      <c r="A181" s="194" t="s">
        <v>60</v>
      </c>
      <c r="B181" s="194"/>
      <c r="C181" s="194"/>
      <c r="D181" s="194"/>
      <c r="E181" s="194"/>
      <c r="F181" s="194"/>
      <c r="G181" s="194"/>
      <c r="H181" s="194"/>
      <c r="I181" s="194"/>
      <c r="J181" s="194"/>
      <c r="K181" s="203">
        <f>K179/(SUM(N51,N66,N80)*14+N95*12)</f>
        <v>0</v>
      </c>
      <c r="L181" s="204"/>
      <c r="M181" s="204"/>
      <c r="N181" s="204"/>
      <c r="O181" s="204"/>
      <c r="P181" s="204"/>
      <c r="Q181" s="204"/>
      <c r="R181" s="204"/>
      <c r="S181" s="204"/>
      <c r="T181" s="205"/>
    </row>
    <row r="182" spans="1:20" x14ac:dyDescent="0.2">
      <c r="A182" s="28"/>
      <c r="B182" s="28"/>
      <c r="C182" s="28"/>
      <c r="D182" s="28"/>
      <c r="E182" s="28"/>
      <c r="F182" s="28"/>
      <c r="G182" s="28"/>
      <c r="H182" s="28"/>
      <c r="I182" s="28"/>
      <c r="J182" s="28"/>
      <c r="K182" s="29"/>
      <c r="L182" s="29"/>
      <c r="M182" s="29"/>
      <c r="N182" s="29"/>
      <c r="O182" s="29"/>
      <c r="P182" s="29"/>
      <c r="Q182" s="29"/>
      <c r="R182" s="29"/>
      <c r="S182" s="29"/>
      <c r="T182" s="29"/>
    </row>
    <row r="183" spans="1:20" x14ac:dyDescent="0.2">
      <c r="A183" s="28"/>
      <c r="B183" s="28"/>
      <c r="C183" s="28"/>
      <c r="D183" s="28"/>
      <c r="E183" s="28"/>
      <c r="F183" s="28"/>
      <c r="G183" s="28"/>
      <c r="H183" s="28"/>
      <c r="I183" s="28"/>
      <c r="J183" s="28"/>
      <c r="K183" s="29"/>
      <c r="L183" s="29"/>
      <c r="M183" s="29"/>
      <c r="N183" s="29"/>
      <c r="O183" s="29"/>
      <c r="P183" s="29"/>
      <c r="Q183" s="29"/>
      <c r="R183" s="29"/>
      <c r="S183" s="29"/>
      <c r="T183" s="29"/>
    </row>
    <row r="184" spans="1:20" x14ac:dyDescent="0.2">
      <c r="A184" s="28"/>
      <c r="B184" s="28"/>
      <c r="C184" s="28"/>
      <c r="D184" s="28"/>
      <c r="E184" s="28"/>
      <c r="F184" s="28"/>
      <c r="G184" s="28"/>
      <c r="H184" s="28"/>
      <c r="I184" s="28"/>
      <c r="J184" s="28"/>
      <c r="K184" s="29"/>
      <c r="L184" s="29"/>
      <c r="M184" s="29"/>
      <c r="N184" s="29"/>
      <c r="O184" s="29"/>
      <c r="P184" s="29"/>
      <c r="Q184" s="29"/>
      <c r="R184" s="29"/>
      <c r="S184" s="29"/>
      <c r="T184" s="29"/>
    </row>
    <row r="185" spans="1:20" x14ac:dyDescent="0.2">
      <c r="A185" s="28"/>
      <c r="B185" s="28"/>
      <c r="C185" s="28"/>
      <c r="D185" s="28"/>
      <c r="E185" s="28"/>
      <c r="F185" s="28"/>
      <c r="G185" s="28"/>
      <c r="H185" s="28"/>
      <c r="I185" s="28"/>
      <c r="J185" s="28"/>
      <c r="K185" s="29"/>
      <c r="L185" s="29"/>
      <c r="M185" s="29"/>
      <c r="N185" s="29"/>
      <c r="O185" s="29"/>
      <c r="P185" s="29"/>
      <c r="Q185" s="29"/>
      <c r="R185" s="29"/>
      <c r="S185" s="29"/>
      <c r="T185" s="29"/>
    </row>
    <row r="186" spans="1:20" x14ac:dyDescent="0.2">
      <c r="A186" s="28"/>
      <c r="B186" s="28"/>
      <c r="C186" s="28"/>
      <c r="D186" s="28"/>
      <c r="E186" s="28"/>
      <c r="F186" s="28"/>
      <c r="G186" s="28"/>
      <c r="H186" s="28"/>
      <c r="I186" s="28"/>
      <c r="J186" s="28"/>
      <c r="K186" s="29"/>
      <c r="L186" s="29"/>
      <c r="M186" s="29"/>
      <c r="N186" s="29"/>
      <c r="O186" s="29"/>
      <c r="P186" s="29"/>
      <c r="Q186" s="29"/>
      <c r="R186" s="29"/>
      <c r="S186" s="29"/>
      <c r="T186" s="29"/>
    </row>
    <row r="187" spans="1:20" x14ac:dyDescent="0.2">
      <c r="A187" s="112" t="s">
        <v>160</v>
      </c>
      <c r="B187" s="113"/>
      <c r="C187" s="113"/>
      <c r="D187" s="113"/>
      <c r="E187" s="113"/>
      <c r="F187" s="113"/>
      <c r="G187" s="113"/>
      <c r="H187" s="113"/>
      <c r="I187" s="113"/>
      <c r="J187" s="113"/>
      <c r="K187" s="113"/>
      <c r="L187" s="113"/>
      <c r="M187" s="113"/>
      <c r="N187" s="113"/>
      <c r="O187" s="113"/>
      <c r="P187" s="113"/>
      <c r="Q187" s="113"/>
      <c r="R187" s="113"/>
      <c r="S187" s="113"/>
      <c r="T187" s="114"/>
    </row>
    <row r="188" spans="1:20" x14ac:dyDescent="0.2">
      <c r="A188" s="118"/>
      <c r="B188" s="119"/>
      <c r="C188" s="119"/>
      <c r="D188" s="119"/>
      <c r="E188" s="119"/>
      <c r="F188" s="119"/>
      <c r="G188" s="119"/>
      <c r="H188" s="119"/>
      <c r="I188" s="119"/>
      <c r="J188" s="119"/>
      <c r="K188" s="119"/>
      <c r="L188" s="119"/>
      <c r="M188" s="119"/>
      <c r="N188" s="119"/>
      <c r="O188" s="119"/>
      <c r="P188" s="119"/>
      <c r="Q188" s="119"/>
      <c r="R188" s="119"/>
      <c r="S188" s="119"/>
      <c r="T188" s="120"/>
    </row>
    <row r="189" spans="1:20" x14ac:dyDescent="0.2">
      <c r="A189" s="188" t="s">
        <v>24</v>
      </c>
      <c r="B189" s="112" t="s">
        <v>23</v>
      </c>
      <c r="C189" s="113"/>
      <c r="D189" s="113"/>
      <c r="E189" s="113"/>
      <c r="F189" s="113"/>
      <c r="G189" s="113"/>
      <c r="H189" s="113"/>
      <c r="I189" s="114"/>
      <c r="J189" s="130" t="s">
        <v>35</v>
      </c>
      <c r="K189" s="105" t="s">
        <v>21</v>
      </c>
      <c r="L189" s="106"/>
      <c r="M189" s="107"/>
      <c r="N189" s="105" t="s">
        <v>36</v>
      </c>
      <c r="O189" s="106"/>
      <c r="P189" s="107"/>
      <c r="Q189" s="105" t="s">
        <v>20</v>
      </c>
      <c r="R189" s="106"/>
      <c r="S189" s="107"/>
      <c r="T189" s="130" t="s">
        <v>19</v>
      </c>
    </row>
    <row r="190" spans="1:20" x14ac:dyDescent="0.2">
      <c r="A190" s="188"/>
      <c r="B190" s="115"/>
      <c r="C190" s="116"/>
      <c r="D190" s="116"/>
      <c r="E190" s="116"/>
      <c r="F190" s="116"/>
      <c r="G190" s="116"/>
      <c r="H190" s="116"/>
      <c r="I190" s="117"/>
      <c r="J190" s="130"/>
      <c r="K190" s="108"/>
      <c r="L190" s="109"/>
      <c r="M190" s="110"/>
      <c r="N190" s="108"/>
      <c r="O190" s="109"/>
      <c r="P190" s="110"/>
      <c r="Q190" s="108"/>
      <c r="R190" s="109"/>
      <c r="S190" s="110"/>
      <c r="T190" s="130"/>
    </row>
    <row r="191" spans="1:20" x14ac:dyDescent="0.2">
      <c r="A191" s="188"/>
      <c r="B191" s="118"/>
      <c r="C191" s="119"/>
      <c r="D191" s="119"/>
      <c r="E191" s="119"/>
      <c r="F191" s="119"/>
      <c r="G191" s="119"/>
      <c r="H191" s="119"/>
      <c r="I191" s="120"/>
      <c r="J191" s="130"/>
      <c r="K191" s="3" t="s">
        <v>25</v>
      </c>
      <c r="L191" s="3" t="s">
        <v>26</v>
      </c>
      <c r="M191" s="3" t="s">
        <v>27</v>
      </c>
      <c r="N191" s="3" t="s">
        <v>31</v>
      </c>
      <c r="O191" s="3" t="s">
        <v>5</v>
      </c>
      <c r="P191" s="3" t="s">
        <v>28</v>
      </c>
      <c r="Q191" s="3" t="s">
        <v>29</v>
      </c>
      <c r="R191" s="3" t="s">
        <v>25</v>
      </c>
      <c r="S191" s="3" t="s">
        <v>30</v>
      </c>
      <c r="T191" s="130"/>
    </row>
    <row r="192" spans="1:20" x14ac:dyDescent="0.2">
      <c r="A192" s="188" t="s">
        <v>96</v>
      </c>
      <c r="B192" s="188"/>
      <c r="C192" s="188"/>
      <c r="D192" s="188"/>
      <c r="E192" s="188"/>
      <c r="F192" s="188"/>
      <c r="G192" s="188"/>
      <c r="H192" s="188"/>
      <c r="I192" s="188"/>
      <c r="J192" s="188"/>
      <c r="K192" s="188"/>
      <c r="L192" s="188"/>
      <c r="M192" s="188"/>
      <c r="N192" s="188"/>
      <c r="O192" s="188"/>
      <c r="P192" s="188"/>
      <c r="Q192" s="188"/>
      <c r="R192" s="188"/>
      <c r="S192" s="188"/>
      <c r="T192" s="188"/>
    </row>
    <row r="193" spans="1:26" ht="19.7" customHeight="1" x14ac:dyDescent="0.2">
      <c r="A193" s="32" t="s">
        <v>77</v>
      </c>
      <c r="B193" s="180" t="s">
        <v>82</v>
      </c>
      <c r="C193" s="180"/>
      <c r="D193" s="180"/>
      <c r="E193" s="180"/>
      <c r="F193" s="180"/>
      <c r="G193" s="180"/>
      <c r="H193" s="180"/>
      <c r="I193" s="180"/>
      <c r="J193" s="13">
        <v>3</v>
      </c>
      <c r="K193" s="13">
        <v>2</v>
      </c>
      <c r="L193" s="13">
        <v>0</v>
      </c>
      <c r="M193" s="13">
        <v>0</v>
      </c>
      <c r="N193" s="8">
        <f>K193+L193+M193</f>
        <v>2</v>
      </c>
      <c r="O193" s="8">
        <f>P193-N193</f>
        <v>3</v>
      </c>
      <c r="P193" s="8">
        <f>ROUND(PRODUCT(J193,25)/14,0)</f>
        <v>5</v>
      </c>
      <c r="Q193" s="11"/>
      <c r="R193" s="5"/>
      <c r="S193" s="12" t="s">
        <v>30</v>
      </c>
      <c r="T193" s="5" t="s">
        <v>34</v>
      </c>
    </row>
    <row r="194" spans="1:26" ht="15" customHeight="1" x14ac:dyDescent="0.2">
      <c r="A194" s="224" t="s">
        <v>78</v>
      </c>
      <c r="B194" s="226" t="s">
        <v>83</v>
      </c>
      <c r="C194" s="227"/>
      <c r="D194" s="227"/>
      <c r="E194" s="227"/>
      <c r="F194" s="227"/>
      <c r="G194" s="227"/>
      <c r="H194" s="227"/>
      <c r="I194" s="228"/>
      <c r="J194" s="232">
        <v>3</v>
      </c>
      <c r="K194" s="232">
        <v>2</v>
      </c>
      <c r="L194" s="232">
        <v>0</v>
      </c>
      <c r="M194" s="232">
        <v>0</v>
      </c>
      <c r="N194" s="201">
        <f>K194+L194+M194</f>
        <v>2</v>
      </c>
      <c r="O194" s="201">
        <f>P194-N194</f>
        <v>3</v>
      </c>
      <c r="P194" s="201">
        <f>ROUND(PRODUCT(J194,25)/14,0)</f>
        <v>5</v>
      </c>
      <c r="Q194" s="244"/>
      <c r="R194" s="220"/>
      <c r="S194" s="222" t="s">
        <v>30</v>
      </c>
      <c r="T194" s="220" t="s">
        <v>34</v>
      </c>
    </row>
    <row r="195" spans="1:26" x14ac:dyDescent="0.2">
      <c r="A195" s="225"/>
      <c r="B195" s="229"/>
      <c r="C195" s="230"/>
      <c r="D195" s="230"/>
      <c r="E195" s="230"/>
      <c r="F195" s="230"/>
      <c r="G195" s="230"/>
      <c r="H195" s="230"/>
      <c r="I195" s="231"/>
      <c r="J195" s="233"/>
      <c r="K195" s="233"/>
      <c r="L195" s="233"/>
      <c r="M195" s="233"/>
      <c r="N195" s="202"/>
      <c r="O195" s="202"/>
      <c r="P195" s="202"/>
      <c r="Q195" s="245"/>
      <c r="R195" s="221"/>
      <c r="S195" s="223"/>
      <c r="T195" s="221"/>
      <c r="U195" s="22"/>
      <c r="V195" s="22"/>
      <c r="W195" s="22"/>
      <c r="X195" s="22"/>
      <c r="Y195" s="22"/>
      <c r="Z195" s="22"/>
    </row>
    <row r="196" spans="1:26" x14ac:dyDescent="0.2">
      <c r="A196" s="136" t="s">
        <v>80</v>
      </c>
      <c r="B196" s="136"/>
      <c r="C196" s="136"/>
      <c r="D196" s="136"/>
      <c r="E196" s="136"/>
      <c r="F196" s="136"/>
      <c r="G196" s="136"/>
      <c r="H196" s="136"/>
      <c r="I196" s="136"/>
      <c r="J196" s="10">
        <f>SUM(J193:J195)</f>
        <v>6</v>
      </c>
      <c r="K196" s="10">
        <f t="shared" ref="K196:P196" si="25">SUM(K193:K195)</f>
        <v>4</v>
      </c>
      <c r="L196" s="10">
        <f t="shared" si="25"/>
        <v>0</v>
      </c>
      <c r="M196" s="10">
        <f t="shared" si="25"/>
        <v>0</v>
      </c>
      <c r="N196" s="10">
        <f t="shared" si="25"/>
        <v>4</v>
      </c>
      <c r="O196" s="10">
        <f t="shared" si="25"/>
        <v>6</v>
      </c>
      <c r="P196" s="10">
        <f t="shared" si="25"/>
        <v>10</v>
      </c>
      <c r="Q196" s="10">
        <f>COUNTIF(Q193:Q195,"E")</f>
        <v>0</v>
      </c>
      <c r="R196" s="10">
        <f>COUNTIF(R193:R195,"C")</f>
        <v>0</v>
      </c>
      <c r="S196" s="10">
        <f>COUNTIF(S193:S195,"VP")</f>
        <v>2</v>
      </c>
      <c r="T196" s="33">
        <f>COUNTA(T193:T195)</f>
        <v>2</v>
      </c>
    </row>
    <row r="197" spans="1:26" x14ac:dyDescent="0.2">
      <c r="A197" s="136" t="s">
        <v>42</v>
      </c>
      <c r="B197" s="136"/>
      <c r="C197" s="136"/>
      <c r="D197" s="136"/>
      <c r="E197" s="136"/>
      <c r="F197" s="136"/>
      <c r="G197" s="136"/>
      <c r="H197" s="136"/>
      <c r="I197" s="136"/>
      <c r="J197" s="136"/>
      <c r="K197" s="10">
        <f t="shared" ref="K197:P197" si="26">SUM(K193:K195)*14</f>
        <v>56</v>
      </c>
      <c r="L197" s="10">
        <f t="shared" si="26"/>
        <v>0</v>
      </c>
      <c r="M197" s="10">
        <f t="shared" si="26"/>
        <v>0</v>
      </c>
      <c r="N197" s="10">
        <f t="shared" si="26"/>
        <v>56</v>
      </c>
      <c r="O197" s="10">
        <f t="shared" si="26"/>
        <v>84</v>
      </c>
      <c r="P197" s="10">
        <f t="shared" si="26"/>
        <v>140</v>
      </c>
      <c r="Q197" s="143"/>
      <c r="R197" s="143"/>
      <c r="S197" s="143"/>
      <c r="T197" s="143"/>
    </row>
    <row r="198" spans="1:26" x14ac:dyDescent="0.2">
      <c r="A198" s="136"/>
      <c r="B198" s="136"/>
      <c r="C198" s="136"/>
      <c r="D198" s="136"/>
      <c r="E198" s="136"/>
      <c r="F198" s="136"/>
      <c r="G198" s="136"/>
      <c r="H198" s="136"/>
      <c r="I198" s="136"/>
      <c r="J198" s="136"/>
      <c r="K198" s="144">
        <f>SUM(K197:M197)</f>
        <v>56</v>
      </c>
      <c r="L198" s="144"/>
      <c r="M198" s="144"/>
      <c r="N198" s="144">
        <f>SUM(N197:O197)</f>
        <v>140</v>
      </c>
      <c r="O198" s="144"/>
      <c r="P198" s="144"/>
      <c r="Q198" s="143"/>
      <c r="R198" s="143"/>
      <c r="S198" s="143"/>
      <c r="T198" s="143"/>
    </row>
    <row r="199" spans="1:26" ht="12.75" customHeight="1" x14ac:dyDescent="0.2">
      <c r="A199" s="183" t="s">
        <v>59</v>
      </c>
      <c r="B199" s="193"/>
      <c r="C199" s="193"/>
      <c r="D199" s="193"/>
      <c r="E199" s="193"/>
      <c r="F199" s="193"/>
      <c r="G199" s="193"/>
      <c r="H199" s="193"/>
      <c r="I199" s="193"/>
      <c r="J199" s="184"/>
      <c r="K199" s="203">
        <f>T196/SUM(T51,T66,T80,T95)</f>
        <v>0.1</v>
      </c>
      <c r="L199" s="204"/>
      <c r="M199" s="204"/>
      <c r="N199" s="204"/>
      <c r="O199" s="204"/>
      <c r="P199" s="204"/>
      <c r="Q199" s="204"/>
      <c r="R199" s="204"/>
      <c r="S199" s="204"/>
      <c r="T199" s="205"/>
    </row>
    <row r="200" spans="1:26" x14ac:dyDescent="0.2">
      <c r="A200" s="194" t="s">
        <v>60</v>
      </c>
      <c r="B200" s="194"/>
      <c r="C200" s="194"/>
      <c r="D200" s="194"/>
      <c r="E200" s="194"/>
      <c r="F200" s="194"/>
      <c r="G200" s="194"/>
      <c r="H200" s="194"/>
      <c r="I200" s="194"/>
      <c r="J200" s="194"/>
      <c r="K200" s="203">
        <f>K198/(SUM(N51,N66,N80)*14+N95*12)</f>
        <v>6.2921348314606745E-2</v>
      </c>
      <c r="L200" s="204"/>
      <c r="M200" s="204"/>
      <c r="N200" s="204"/>
      <c r="O200" s="204"/>
      <c r="P200" s="204"/>
      <c r="Q200" s="204"/>
      <c r="R200" s="204"/>
      <c r="S200" s="204"/>
      <c r="T200" s="205"/>
    </row>
    <row r="201" spans="1:26" x14ac:dyDescent="0.2">
      <c r="A201" s="236" t="s">
        <v>84</v>
      </c>
      <c r="B201" s="236"/>
      <c r="C201" s="236"/>
      <c r="D201" s="236"/>
      <c r="E201" s="236"/>
      <c r="F201" s="236"/>
      <c r="G201" s="236"/>
      <c r="H201" s="236"/>
      <c r="I201" s="236"/>
      <c r="J201" s="236"/>
      <c r="K201" s="236"/>
      <c r="L201" s="236"/>
      <c r="M201" s="236"/>
      <c r="N201" s="236"/>
      <c r="O201" s="236"/>
      <c r="P201" s="236"/>
      <c r="Q201" s="236"/>
      <c r="R201" s="236"/>
      <c r="S201" s="236"/>
      <c r="T201" s="236"/>
    </row>
    <row r="202" spans="1:26" x14ac:dyDescent="0.2">
      <c r="A202" s="237"/>
      <c r="B202" s="237"/>
      <c r="C202" s="237"/>
      <c r="D202" s="237"/>
      <c r="E202" s="237"/>
      <c r="F202" s="237"/>
      <c r="G202" s="237"/>
      <c r="H202" s="237"/>
      <c r="I202" s="237"/>
      <c r="J202" s="237"/>
      <c r="K202" s="237"/>
      <c r="L202" s="237"/>
      <c r="M202" s="237"/>
      <c r="N202" s="237"/>
      <c r="O202" s="237"/>
      <c r="P202" s="237"/>
      <c r="Q202" s="237"/>
      <c r="R202" s="237"/>
      <c r="S202" s="237"/>
      <c r="T202" s="237"/>
    </row>
    <row r="203" spans="1:26" x14ac:dyDescent="0.2">
      <c r="A203" s="237"/>
      <c r="B203" s="237"/>
      <c r="C203" s="237"/>
      <c r="D203" s="237"/>
      <c r="E203" s="237"/>
      <c r="F203" s="237"/>
      <c r="G203" s="237"/>
      <c r="H203" s="237"/>
      <c r="I203" s="237"/>
      <c r="J203" s="237"/>
      <c r="K203" s="237"/>
      <c r="L203" s="237"/>
      <c r="M203" s="237"/>
      <c r="N203" s="237"/>
      <c r="O203" s="237"/>
      <c r="P203" s="237"/>
      <c r="Q203" s="237"/>
      <c r="R203" s="237"/>
      <c r="S203" s="237"/>
      <c r="T203" s="237"/>
    </row>
    <row r="204" spans="1:26" x14ac:dyDescent="0.2">
      <c r="A204" s="237"/>
      <c r="B204" s="237"/>
      <c r="C204" s="237"/>
      <c r="D204" s="237"/>
      <c r="E204" s="237"/>
      <c r="F204" s="237"/>
      <c r="G204" s="237"/>
      <c r="H204" s="237"/>
      <c r="I204" s="237"/>
      <c r="J204" s="237"/>
      <c r="K204" s="237"/>
      <c r="L204" s="237"/>
      <c r="M204" s="237"/>
      <c r="N204" s="237"/>
      <c r="O204" s="237"/>
      <c r="P204" s="237"/>
      <c r="Q204" s="237"/>
      <c r="R204" s="237"/>
      <c r="S204" s="237"/>
      <c r="T204" s="237"/>
    </row>
    <row r="205" spans="1:26" x14ac:dyDescent="0.2">
      <c r="A205" s="28"/>
      <c r="B205" s="28"/>
      <c r="C205" s="28"/>
      <c r="D205" s="28"/>
      <c r="E205" s="28"/>
      <c r="F205" s="28"/>
      <c r="G205" s="28"/>
      <c r="H205" s="28"/>
      <c r="I205" s="28"/>
      <c r="J205" s="28"/>
      <c r="K205" s="29"/>
      <c r="L205" s="29"/>
      <c r="M205" s="29"/>
      <c r="N205" s="29"/>
      <c r="O205" s="29"/>
      <c r="P205" s="29"/>
      <c r="Q205" s="29"/>
      <c r="R205" s="29"/>
      <c r="S205" s="29"/>
      <c r="T205" s="29"/>
    </row>
    <row r="206" spans="1:26" x14ac:dyDescent="0.2">
      <c r="A206" s="28"/>
      <c r="B206" s="28"/>
      <c r="C206" s="28"/>
      <c r="D206" s="28"/>
      <c r="E206" s="28"/>
      <c r="F206" s="28"/>
      <c r="G206" s="28"/>
      <c r="H206" s="28"/>
      <c r="I206" s="28"/>
      <c r="J206" s="28"/>
      <c r="K206" s="29"/>
      <c r="L206" s="29"/>
      <c r="M206" s="29"/>
      <c r="N206" s="29"/>
      <c r="O206" s="29"/>
      <c r="P206" s="29"/>
      <c r="Q206" s="29"/>
      <c r="R206" s="29"/>
      <c r="S206" s="29"/>
      <c r="T206" s="29"/>
    </row>
    <row r="207" spans="1:26" x14ac:dyDescent="0.2">
      <c r="A207" s="28"/>
      <c r="B207" s="28"/>
      <c r="C207" s="28"/>
      <c r="D207" s="28"/>
      <c r="E207" s="28"/>
      <c r="F207" s="28"/>
      <c r="G207" s="28"/>
      <c r="H207" s="28"/>
      <c r="I207" s="28"/>
      <c r="J207" s="28"/>
      <c r="K207" s="29"/>
      <c r="L207" s="29"/>
      <c r="M207" s="29"/>
      <c r="N207" s="29"/>
      <c r="O207" s="29"/>
      <c r="P207" s="29"/>
      <c r="Q207" s="29"/>
      <c r="R207" s="29"/>
      <c r="S207" s="29"/>
      <c r="T207" s="29"/>
    </row>
    <row r="208" spans="1:26" x14ac:dyDescent="0.2">
      <c r="A208" s="188" t="s">
        <v>161</v>
      </c>
      <c r="B208" s="188"/>
      <c r="C208" s="188"/>
      <c r="D208" s="188"/>
      <c r="E208" s="188"/>
      <c r="F208" s="188"/>
      <c r="G208" s="188"/>
      <c r="H208" s="188"/>
      <c r="I208" s="188"/>
      <c r="J208" s="188"/>
      <c r="K208" s="188"/>
      <c r="L208" s="188"/>
      <c r="M208" s="188"/>
      <c r="N208" s="188"/>
      <c r="O208" s="188"/>
      <c r="P208" s="188"/>
      <c r="Q208" s="188"/>
      <c r="R208" s="188"/>
      <c r="S208" s="188"/>
      <c r="T208" s="188"/>
    </row>
    <row r="209" spans="1:20" x14ac:dyDescent="0.2">
      <c r="A209" s="188"/>
      <c r="B209" s="188"/>
      <c r="C209" s="188"/>
      <c r="D209" s="188"/>
      <c r="E209" s="188"/>
      <c r="F209" s="188"/>
      <c r="G209" s="188"/>
      <c r="H209" s="188"/>
      <c r="I209" s="188"/>
      <c r="J209" s="188"/>
      <c r="K209" s="188"/>
      <c r="L209" s="188"/>
      <c r="M209" s="188"/>
      <c r="N209" s="188"/>
      <c r="O209" s="188"/>
      <c r="P209" s="188"/>
      <c r="Q209" s="188"/>
      <c r="R209" s="188"/>
      <c r="S209" s="188"/>
      <c r="T209" s="188"/>
    </row>
    <row r="210" spans="1:20" ht="15" customHeight="1" x14ac:dyDescent="0.2">
      <c r="A210" s="112"/>
      <c r="B210" s="113"/>
      <c r="C210" s="113"/>
      <c r="D210" s="113"/>
      <c r="E210" s="113"/>
      <c r="F210" s="113"/>
      <c r="G210" s="113"/>
      <c r="H210" s="113"/>
      <c r="I210" s="114"/>
      <c r="J210" s="102" t="s">
        <v>35</v>
      </c>
      <c r="K210" s="105" t="s">
        <v>21</v>
      </c>
      <c r="L210" s="106"/>
      <c r="M210" s="107"/>
      <c r="N210" s="105" t="s">
        <v>36</v>
      </c>
      <c r="O210" s="106"/>
      <c r="P210" s="107"/>
      <c r="Q210" s="105" t="s">
        <v>20</v>
      </c>
      <c r="R210" s="106"/>
      <c r="S210" s="107"/>
      <c r="T210" s="102" t="s">
        <v>79</v>
      </c>
    </row>
    <row r="211" spans="1:20" x14ac:dyDescent="0.2">
      <c r="A211" s="115"/>
      <c r="B211" s="116"/>
      <c r="C211" s="116"/>
      <c r="D211" s="116"/>
      <c r="E211" s="116"/>
      <c r="F211" s="116"/>
      <c r="G211" s="116"/>
      <c r="H211" s="116"/>
      <c r="I211" s="117"/>
      <c r="J211" s="103"/>
      <c r="K211" s="108"/>
      <c r="L211" s="109"/>
      <c r="M211" s="110"/>
      <c r="N211" s="108"/>
      <c r="O211" s="109"/>
      <c r="P211" s="110"/>
      <c r="Q211" s="108"/>
      <c r="R211" s="109"/>
      <c r="S211" s="110"/>
      <c r="T211" s="103"/>
    </row>
    <row r="212" spans="1:20" x14ac:dyDescent="0.2">
      <c r="A212" s="118"/>
      <c r="B212" s="119"/>
      <c r="C212" s="119"/>
      <c r="D212" s="119"/>
      <c r="E212" s="119"/>
      <c r="F212" s="119"/>
      <c r="G212" s="119"/>
      <c r="H212" s="119"/>
      <c r="I212" s="120"/>
      <c r="J212" s="104"/>
      <c r="K212" s="3" t="s">
        <v>25</v>
      </c>
      <c r="L212" s="3" t="s">
        <v>26</v>
      </c>
      <c r="M212" s="3" t="s">
        <v>27</v>
      </c>
      <c r="N212" s="3" t="s">
        <v>31</v>
      </c>
      <c r="O212" s="3" t="s">
        <v>5</v>
      </c>
      <c r="P212" s="3" t="s">
        <v>28</v>
      </c>
      <c r="Q212" s="3" t="s">
        <v>29</v>
      </c>
      <c r="R212" s="3" t="s">
        <v>25</v>
      </c>
      <c r="S212" s="3" t="s">
        <v>30</v>
      </c>
      <c r="T212" s="104"/>
    </row>
    <row r="213" spans="1:20" ht="12.75" customHeight="1" x14ac:dyDescent="0.2">
      <c r="A213" s="136" t="s">
        <v>80</v>
      </c>
      <c r="B213" s="136"/>
      <c r="C213" s="136"/>
      <c r="D213" s="136"/>
      <c r="E213" s="136"/>
      <c r="F213" s="136"/>
      <c r="G213" s="136"/>
      <c r="H213" s="136"/>
      <c r="I213" s="136"/>
      <c r="J213" s="10">
        <f t="shared" ref="J213:T213" si="27">J177+J196</f>
        <v>6</v>
      </c>
      <c r="K213" s="10">
        <f t="shared" si="27"/>
        <v>4</v>
      </c>
      <c r="L213" s="10">
        <f t="shared" si="27"/>
        <v>0</v>
      </c>
      <c r="M213" s="10">
        <f t="shared" si="27"/>
        <v>0</v>
      </c>
      <c r="N213" s="10">
        <f t="shared" si="27"/>
        <v>4</v>
      </c>
      <c r="O213" s="10">
        <f t="shared" si="27"/>
        <v>6</v>
      </c>
      <c r="P213" s="10">
        <f t="shared" si="27"/>
        <v>10</v>
      </c>
      <c r="Q213" s="10">
        <f t="shared" si="27"/>
        <v>0</v>
      </c>
      <c r="R213" s="10">
        <f t="shared" si="27"/>
        <v>0</v>
      </c>
      <c r="S213" s="10">
        <f t="shared" si="27"/>
        <v>2</v>
      </c>
      <c r="T213" s="10">
        <f t="shared" si="27"/>
        <v>2</v>
      </c>
    </row>
    <row r="214" spans="1:20" x14ac:dyDescent="0.2">
      <c r="A214" s="136" t="s">
        <v>42</v>
      </c>
      <c r="B214" s="136"/>
      <c r="C214" s="136"/>
      <c r="D214" s="136"/>
      <c r="E214" s="136"/>
      <c r="F214" s="136"/>
      <c r="G214" s="136"/>
      <c r="H214" s="136"/>
      <c r="I214" s="136"/>
      <c r="J214" s="136"/>
      <c r="K214" s="10">
        <f t="shared" ref="K214:P214" si="28">K178+K197</f>
        <v>56</v>
      </c>
      <c r="L214" s="10">
        <f t="shared" si="28"/>
        <v>0</v>
      </c>
      <c r="M214" s="10">
        <f t="shared" si="28"/>
        <v>0</v>
      </c>
      <c r="N214" s="10">
        <f t="shared" si="28"/>
        <v>56</v>
      </c>
      <c r="O214" s="10">
        <f t="shared" si="28"/>
        <v>84</v>
      </c>
      <c r="P214" s="10">
        <f t="shared" si="28"/>
        <v>140</v>
      </c>
      <c r="Q214" s="143"/>
      <c r="R214" s="143"/>
      <c r="S214" s="143"/>
      <c r="T214" s="143"/>
    </row>
    <row r="215" spans="1:20" x14ac:dyDescent="0.2">
      <c r="A215" s="136"/>
      <c r="B215" s="136"/>
      <c r="C215" s="136"/>
      <c r="D215" s="136"/>
      <c r="E215" s="136"/>
      <c r="F215" s="136"/>
      <c r="G215" s="136"/>
      <c r="H215" s="136"/>
      <c r="I215" s="136"/>
      <c r="J215" s="136"/>
      <c r="K215" s="144">
        <f>K179+K198</f>
        <v>56</v>
      </c>
      <c r="L215" s="144"/>
      <c r="M215" s="144"/>
      <c r="N215" s="144">
        <f>N179+N198</f>
        <v>140</v>
      </c>
      <c r="O215" s="144"/>
      <c r="P215" s="144"/>
      <c r="Q215" s="143"/>
      <c r="R215" s="143"/>
      <c r="S215" s="143"/>
      <c r="T215" s="143"/>
    </row>
    <row r="216" spans="1:20" ht="12.75" customHeight="1" x14ac:dyDescent="0.2">
      <c r="A216" s="183" t="s">
        <v>59</v>
      </c>
      <c r="B216" s="193"/>
      <c r="C216" s="193"/>
      <c r="D216" s="193"/>
      <c r="E216" s="193"/>
      <c r="F216" s="193"/>
      <c r="G216" s="193"/>
      <c r="H216" s="193"/>
      <c r="I216" s="193"/>
      <c r="J216" s="184"/>
      <c r="K216" s="203">
        <f>T213/SUM(T51,T66,T80,T95)</f>
        <v>0.1</v>
      </c>
      <c r="L216" s="204"/>
      <c r="M216" s="204"/>
      <c r="N216" s="204"/>
      <c r="O216" s="204"/>
      <c r="P216" s="204"/>
      <c r="Q216" s="204"/>
      <c r="R216" s="204"/>
      <c r="S216" s="204"/>
      <c r="T216" s="205"/>
    </row>
    <row r="217" spans="1:20" x14ac:dyDescent="0.2">
      <c r="A217" s="194" t="s">
        <v>60</v>
      </c>
      <c r="B217" s="194"/>
      <c r="C217" s="194"/>
      <c r="D217" s="194"/>
      <c r="E217" s="194"/>
      <c r="F217" s="194"/>
      <c r="G217" s="194"/>
      <c r="H217" s="194"/>
      <c r="I217" s="194"/>
      <c r="J217" s="194"/>
      <c r="K217" s="203">
        <f>K215/(SUM(N51,N66,N80)*14+N95*12)</f>
        <v>6.2921348314606745E-2</v>
      </c>
      <c r="L217" s="204"/>
      <c r="M217" s="204"/>
      <c r="N217" s="204"/>
      <c r="O217" s="204"/>
      <c r="P217" s="204"/>
      <c r="Q217" s="204"/>
      <c r="R217" s="204"/>
      <c r="S217" s="204"/>
      <c r="T217" s="205"/>
    </row>
    <row r="218" spans="1:20" x14ac:dyDescent="0.2">
      <c r="A218" s="28"/>
      <c r="B218" s="28"/>
      <c r="C218" s="28"/>
      <c r="D218" s="28"/>
      <c r="E218" s="28"/>
      <c r="F218" s="28"/>
      <c r="G218" s="28"/>
      <c r="H218" s="28"/>
      <c r="I218" s="28"/>
      <c r="J218" s="28"/>
      <c r="K218" s="29"/>
      <c r="L218" s="29"/>
      <c r="M218" s="29"/>
      <c r="N218" s="29"/>
      <c r="O218" s="29"/>
      <c r="P218" s="29"/>
      <c r="Q218" s="29"/>
      <c r="R218" s="29"/>
      <c r="S218" s="29"/>
      <c r="T218" s="29"/>
    </row>
    <row r="219" spans="1:20" x14ac:dyDescent="0.2">
      <c r="A219" s="28"/>
      <c r="B219" s="28"/>
      <c r="C219" s="28"/>
      <c r="D219" s="28"/>
      <c r="E219" s="28"/>
      <c r="F219" s="28"/>
      <c r="G219" s="28"/>
      <c r="H219" s="28"/>
      <c r="I219" s="28"/>
      <c r="J219" s="28"/>
      <c r="K219" s="29"/>
      <c r="L219" s="29"/>
      <c r="M219" s="29"/>
      <c r="N219" s="29"/>
      <c r="O219" s="29"/>
      <c r="P219" s="29"/>
      <c r="Q219" s="29"/>
      <c r="R219" s="29"/>
      <c r="S219" s="29"/>
      <c r="T219" s="29"/>
    </row>
    <row r="220" spans="1:20" x14ac:dyDescent="0.2">
      <c r="A220" s="28"/>
      <c r="B220" s="28"/>
      <c r="C220" s="28"/>
      <c r="D220" s="28"/>
      <c r="E220" s="28"/>
      <c r="F220" s="28"/>
      <c r="G220" s="28"/>
      <c r="H220" s="28"/>
      <c r="I220" s="28"/>
      <c r="J220" s="28"/>
      <c r="K220" s="29"/>
      <c r="L220" s="29"/>
      <c r="M220" s="29"/>
      <c r="N220" s="29"/>
      <c r="O220" s="29"/>
      <c r="P220" s="29"/>
      <c r="Q220" s="29"/>
      <c r="R220" s="29"/>
      <c r="S220" s="29"/>
      <c r="T220" s="29"/>
    </row>
    <row r="221" spans="1:20" x14ac:dyDescent="0.2">
      <c r="A221" s="234" t="s">
        <v>162</v>
      </c>
      <c r="B221" s="234"/>
      <c r="C221" s="234"/>
      <c r="D221" s="234"/>
      <c r="E221" s="234"/>
      <c r="F221" s="234"/>
      <c r="G221" s="234"/>
      <c r="H221" s="234"/>
      <c r="I221" s="234"/>
      <c r="J221" s="234"/>
      <c r="K221" s="234"/>
      <c r="L221" s="234"/>
      <c r="M221" s="234"/>
      <c r="N221" s="234"/>
      <c r="O221" s="234"/>
      <c r="P221" s="234"/>
      <c r="Q221" s="234"/>
      <c r="R221" s="234"/>
      <c r="S221" s="234"/>
      <c r="T221" s="234"/>
    </row>
    <row r="222" spans="1:20" x14ac:dyDescent="0.2">
      <c r="A222" s="235"/>
      <c r="B222" s="235"/>
      <c r="C222" s="235"/>
      <c r="D222" s="235"/>
      <c r="E222" s="235"/>
      <c r="F222" s="235"/>
      <c r="G222" s="235"/>
      <c r="H222" s="235"/>
      <c r="I222" s="235"/>
      <c r="J222" s="235"/>
      <c r="K222" s="235"/>
      <c r="L222" s="235"/>
      <c r="M222" s="235"/>
      <c r="N222" s="235"/>
      <c r="O222" s="235"/>
      <c r="P222" s="235"/>
      <c r="Q222" s="235"/>
      <c r="R222" s="235"/>
      <c r="S222" s="235"/>
      <c r="T222" s="235"/>
    </row>
    <row r="223" spans="1:20" x14ac:dyDescent="0.2">
      <c r="A223" s="207" t="s">
        <v>163</v>
      </c>
      <c r="B223" s="208"/>
      <c r="C223" s="208"/>
      <c r="D223" s="208"/>
      <c r="E223" s="208"/>
      <c r="F223" s="208"/>
      <c r="G223" s="208"/>
      <c r="H223" s="208"/>
      <c r="I223" s="208"/>
      <c r="J223" s="208"/>
      <c r="K223" s="208"/>
      <c r="L223" s="208"/>
      <c r="M223" s="208"/>
      <c r="N223" s="208"/>
      <c r="O223" s="208"/>
      <c r="P223" s="208"/>
      <c r="Q223" s="208"/>
      <c r="R223" s="208"/>
      <c r="S223" s="208"/>
      <c r="T223" s="209"/>
    </row>
    <row r="224" spans="1:20" x14ac:dyDescent="0.2">
      <c r="A224" s="210"/>
      <c r="B224" s="211"/>
      <c r="C224" s="211"/>
      <c r="D224" s="211"/>
      <c r="E224" s="211"/>
      <c r="F224" s="211"/>
      <c r="G224" s="211"/>
      <c r="H224" s="211"/>
      <c r="I224" s="211"/>
      <c r="J224" s="211"/>
      <c r="K224" s="211"/>
      <c r="L224" s="211"/>
      <c r="M224" s="211"/>
      <c r="N224" s="211"/>
      <c r="O224" s="211"/>
      <c r="P224" s="211"/>
      <c r="Q224" s="211"/>
      <c r="R224" s="211"/>
      <c r="S224" s="211"/>
      <c r="T224" s="212"/>
    </row>
    <row r="225" spans="1:26" x14ac:dyDescent="0.2">
      <c r="A225" s="134" t="s">
        <v>24</v>
      </c>
      <c r="B225" s="134" t="s">
        <v>23</v>
      </c>
      <c r="C225" s="134"/>
      <c r="D225" s="134"/>
      <c r="E225" s="134"/>
      <c r="F225" s="134"/>
      <c r="G225" s="134"/>
      <c r="H225" s="134"/>
      <c r="I225" s="134"/>
      <c r="J225" s="135" t="s">
        <v>35</v>
      </c>
      <c r="K225" s="137" t="s">
        <v>21</v>
      </c>
      <c r="L225" s="138"/>
      <c r="M225" s="139"/>
      <c r="N225" s="137" t="s">
        <v>36</v>
      </c>
      <c r="O225" s="138"/>
      <c r="P225" s="139"/>
      <c r="Q225" s="137" t="s">
        <v>20</v>
      </c>
      <c r="R225" s="138"/>
      <c r="S225" s="139"/>
      <c r="T225" s="135" t="s">
        <v>19</v>
      </c>
    </row>
    <row r="226" spans="1:26" x14ac:dyDescent="0.2">
      <c r="A226" s="134"/>
      <c r="B226" s="134"/>
      <c r="C226" s="134"/>
      <c r="D226" s="134"/>
      <c r="E226" s="134"/>
      <c r="F226" s="134"/>
      <c r="G226" s="134"/>
      <c r="H226" s="134"/>
      <c r="I226" s="134"/>
      <c r="J226" s="135"/>
      <c r="K226" s="140"/>
      <c r="L226" s="141"/>
      <c r="M226" s="142"/>
      <c r="N226" s="140"/>
      <c r="O226" s="141"/>
      <c r="P226" s="142"/>
      <c r="Q226" s="140"/>
      <c r="R226" s="141"/>
      <c r="S226" s="142"/>
      <c r="T226" s="135"/>
    </row>
    <row r="227" spans="1:26" x14ac:dyDescent="0.2">
      <c r="A227" s="134"/>
      <c r="B227" s="134"/>
      <c r="C227" s="134"/>
      <c r="D227" s="134"/>
      <c r="E227" s="134"/>
      <c r="F227" s="134"/>
      <c r="G227" s="134"/>
      <c r="H227" s="134"/>
      <c r="I227" s="134"/>
      <c r="J227" s="135"/>
      <c r="K227" s="15" t="s">
        <v>25</v>
      </c>
      <c r="L227" s="15" t="s">
        <v>26</v>
      </c>
      <c r="M227" s="15" t="s">
        <v>27</v>
      </c>
      <c r="N227" s="15" t="s">
        <v>31</v>
      </c>
      <c r="O227" s="15" t="s">
        <v>5</v>
      </c>
      <c r="P227" s="15" t="s">
        <v>28</v>
      </c>
      <c r="Q227" s="15" t="s">
        <v>29</v>
      </c>
      <c r="R227" s="15" t="s">
        <v>25</v>
      </c>
      <c r="S227" s="15" t="s">
        <v>30</v>
      </c>
      <c r="T227" s="135"/>
    </row>
    <row r="228" spans="1:26" x14ac:dyDescent="0.2">
      <c r="A228" s="134" t="s">
        <v>140</v>
      </c>
      <c r="B228" s="134"/>
      <c r="C228" s="134"/>
      <c r="D228" s="134"/>
      <c r="E228" s="134"/>
      <c r="F228" s="134"/>
      <c r="G228" s="134"/>
      <c r="H228" s="134"/>
      <c r="I228" s="134"/>
      <c r="J228" s="134"/>
      <c r="K228" s="134"/>
      <c r="L228" s="134"/>
      <c r="M228" s="134"/>
      <c r="N228" s="134"/>
      <c r="O228" s="134"/>
      <c r="P228" s="134"/>
      <c r="Q228" s="134"/>
      <c r="R228" s="134"/>
      <c r="S228" s="134"/>
      <c r="T228" s="134"/>
    </row>
    <row r="229" spans="1:26" ht="19.7" customHeight="1" x14ac:dyDescent="0.25">
      <c r="A229" s="17" t="str">
        <f>IF(ISNA(INDEX($A$39:$T$179,MATCH($B229,$B$39:$B$179,0),1)),"",INDEX($A$39:$T$179,MATCH($B229,$B$39:$B$179,0),1))</f>
        <v>UMR2102</v>
      </c>
      <c r="B229" s="213" t="s">
        <v>249</v>
      </c>
      <c r="C229" s="213"/>
      <c r="D229" s="213"/>
      <c r="E229" s="213"/>
      <c r="F229" s="213"/>
      <c r="G229" s="213"/>
      <c r="H229" s="213"/>
      <c r="I229" s="213"/>
      <c r="J229" s="8">
        <f>IF(ISNA(INDEX($A$39:$T$179,MATCH($B229,$B$39:$B$179,0),10)),"",INDEX($A$39:$T$179,MATCH($B229,$B$39:$B$179,0),10))</f>
        <v>6</v>
      </c>
      <c r="K229" s="8">
        <f>IF(ISNA(INDEX($A$39:$T$179,MATCH($B229,$B$39:$B$179,0),11)),"",INDEX($A$39:$T$179,MATCH($B229,$B$39:$B$179,0),11))</f>
        <v>2</v>
      </c>
      <c r="L229" s="8">
        <f>IF(ISNA(INDEX($A$39:$T$179,MATCH($B229,$B$39:$B$179,0),12)),"",INDEX($A$39:$T$179,MATCH($B229,$B$39:$B$179,0),12))</f>
        <v>1</v>
      </c>
      <c r="M229" s="8">
        <f>IF(ISNA(INDEX($A$39:$T$179,MATCH($B229,$B$39:$B$179,0),13)),"",INDEX($A$39:$T$179,MATCH($B229,$B$39:$B$179,0),13))</f>
        <v>0</v>
      </c>
      <c r="N229" s="8">
        <f>IF(ISNA(INDEX($A$39:$T$179,MATCH($B229,$B$39:$B$179,0),14)),"",INDEX($A$39:$T$179,MATCH($B229,$B$39:$B$179,0),14))</f>
        <v>3</v>
      </c>
      <c r="O229" s="8">
        <f>IF(ISNA(INDEX($A$39:$T$179,MATCH($B229,$B$39:$B$179,0),15)),"",INDEX($A$39:$T$179,MATCH($B229,$B$39:$B$179,0),15))</f>
        <v>8</v>
      </c>
      <c r="P229" s="8">
        <f>IF(ISNA(INDEX($A$39:$T$179,MATCH($B229,$B$39:$B$179,0),16)),"",INDEX($A$39:$T$179,MATCH($B229,$B$39:$B$179,0),16))</f>
        <v>11</v>
      </c>
      <c r="Q229" s="14" t="str">
        <f>IF(ISNA(INDEX($A$39:$T$179,MATCH($B229,$B$39:$B$179,0),17)),"",INDEX($A$39:$T$179,MATCH($B229,$B$39:$B$179,0),17))</f>
        <v>E</v>
      </c>
      <c r="R229" s="14">
        <f>IF(ISNA(INDEX($A$39:$T$179,MATCH($B229,$B$39:$B$179,0),18)),"",INDEX($A$39:$T$179,MATCH($B229,$B$39:$B$179,0),18))</f>
        <v>0</v>
      </c>
      <c r="S229" s="14">
        <f>IF(ISNA(INDEX($A$39:$T$179,MATCH($B229,$B$39:$B$179,0),19)),"",INDEX($A$39:$T$179,MATCH($B229,$B$39:$B$179,0),19))</f>
        <v>0</v>
      </c>
      <c r="T229" s="14" t="str">
        <f>IF(ISNA(INDEX($A$39:$T$179,MATCH($B229,$B$39:$B$179,0),20)),"",INDEX($A$39:$T$179,MATCH($B229,$B$39:$B$179,0),20))</f>
        <v>DF</v>
      </c>
      <c r="U229" s="25"/>
      <c r="V229" s="26"/>
      <c r="W229" s="26"/>
      <c r="X229" s="26"/>
      <c r="Y229" s="26"/>
      <c r="Z229" s="26"/>
    </row>
    <row r="230" spans="1:26" ht="19.7" customHeight="1" x14ac:dyDescent="0.25">
      <c r="A230" s="17" t="str">
        <f>IF(ISNA(INDEX($A$39:$T$179,MATCH($B230,$B$39:$B$179,0),1)),"",INDEX($A$39:$T$179,MATCH($B230,$B$39:$B$179,0),1))</f>
        <v>UMR2313</v>
      </c>
      <c r="B230" s="213" t="s">
        <v>253</v>
      </c>
      <c r="C230" s="213"/>
      <c r="D230" s="213"/>
      <c r="E230" s="213"/>
      <c r="F230" s="213"/>
      <c r="G230" s="213"/>
      <c r="H230" s="213"/>
      <c r="I230" s="213"/>
      <c r="J230" s="8">
        <f>IF(ISNA(INDEX($A$39:$T$179,MATCH($B230,$B$39:$B$179,0),10)),"",INDEX($A$39:$T$179,MATCH($B230,$B$39:$B$179,0),10))</f>
        <v>6</v>
      </c>
      <c r="K230" s="8">
        <f>IF(ISNA(INDEX($A$39:$T$179,MATCH($B230,$B$39:$B$179,0),11)),"",INDEX($A$39:$T$179,MATCH($B230,$B$39:$B$179,0),11))</f>
        <v>2</v>
      </c>
      <c r="L230" s="8">
        <f>IF(ISNA(INDEX($A$39:$T$179,MATCH($B230,$B$39:$B$179,0),12)),"",INDEX($A$39:$T$179,MATCH($B230,$B$39:$B$179,0),12))</f>
        <v>1</v>
      </c>
      <c r="M230" s="8">
        <f>IF(ISNA(INDEX($A$39:$T$179,MATCH($B230,$B$39:$B$179,0),13)),"",INDEX($A$39:$T$179,MATCH($B230,$B$39:$B$179,0),13))</f>
        <v>0</v>
      </c>
      <c r="N230" s="8">
        <f>IF(ISNA(INDEX($A$39:$T$179,MATCH($B230,$B$39:$B$179,0),14)),"",INDEX($A$39:$T$179,MATCH($B230,$B$39:$B$179,0),14))</f>
        <v>3</v>
      </c>
      <c r="O230" s="8">
        <f>IF(ISNA(INDEX($A$39:$T$179,MATCH($B230,$B$39:$B$179,0),15)),"",INDEX($A$39:$T$179,MATCH($B230,$B$39:$B$179,0),15))</f>
        <v>8</v>
      </c>
      <c r="P230" s="8">
        <f>IF(ISNA(INDEX($A$39:$T$179,MATCH($B230,$B$39:$B$179,0),16)),"",INDEX($A$39:$T$179,MATCH($B230,$B$39:$B$179,0),16))</f>
        <v>11</v>
      </c>
      <c r="Q230" s="14" t="str">
        <f>IF(ISNA(INDEX($A$39:$T$179,MATCH($B230,$B$39:$B$179,0),17)),"",INDEX($A$39:$T$179,MATCH($B230,$B$39:$B$179,0),17))</f>
        <v>E</v>
      </c>
      <c r="R230" s="14">
        <f>IF(ISNA(INDEX($A$39:$T$179,MATCH($B230,$B$39:$B$179,0),18)),"",INDEX($A$39:$T$179,MATCH($B230,$B$39:$B$179,0),18))</f>
        <v>0</v>
      </c>
      <c r="S230" s="14">
        <f>IF(ISNA(INDEX($A$39:$T$179,MATCH($B230,$B$39:$B$179,0),19)),"",INDEX($A$39:$T$179,MATCH($B230,$B$39:$B$179,0),19))</f>
        <v>0</v>
      </c>
      <c r="T230" s="14" t="str">
        <f>IF(ISNA(INDEX($A$39:$T$179,MATCH($B230,$B$39:$B$179,0),20)),"",INDEX($A$39:$T$179,MATCH($B230,$B$39:$B$179,0),20))</f>
        <v>DF</v>
      </c>
      <c r="U230" s="26"/>
      <c r="V230" s="26"/>
      <c r="W230" s="26"/>
      <c r="X230" s="26"/>
      <c r="Y230" s="26"/>
      <c r="Z230" s="26"/>
    </row>
    <row r="231" spans="1:26" ht="19.7" customHeight="1" x14ac:dyDescent="0.25">
      <c r="A231" s="17" t="str">
        <f>IF(ISNA(INDEX($A$39:$T$179,MATCH($B231,$B$39:$B$179,0),1)),"",INDEX($A$39:$T$179,MATCH($B231,$B$39:$B$179,0),1))</f>
        <v>UME2315</v>
      </c>
      <c r="B231" s="213" t="s">
        <v>255</v>
      </c>
      <c r="C231" s="213"/>
      <c r="D231" s="213"/>
      <c r="E231" s="213"/>
      <c r="F231" s="213"/>
      <c r="G231" s="213"/>
      <c r="H231" s="213"/>
      <c r="I231" s="213"/>
      <c r="J231" s="8">
        <f>IF(ISNA(INDEX($A$39:$T$179,MATCH($B231,$B$39:$B$179,0),10)),"",INDEX($A$39:$T$179,MATCH($B231,$B$39:$B$179,0),10))</f>
        <v>6</v>
      </c>
      <c r="K231" s="8">
        <f>IF(ISNA(INDEX($A$39:$T$179,MATCH($B231,$B$39:$B$179,0),11)),"",INDEX($A$39:$T$179,MATCH($B231,$B$39:$B$179,0),11))</f>
        <v>2</v>
      </c>
      <c r="L231" s="8">
        <f>IF(ISNA(INDEX($A$39:$T$179,MATCH($B231,$B$39:$B$179,0),12)),"",INDEX($A$39:$T$179,MATCH($B231,$B$39:$B$179,0),12))</f>
        <v>1</v>
      </c>
      <c r="M231" s="8">
        <f>IF(ISNA(INDEX($A$39:$T$179,MATCH($B231,$B$39:$B$179,0),13)),"",INDEX($A$39:$T$179,MATCH($B231,$B$39:$B$179,0),13))</f>
        <v>0</v>
      </c>
      <c r="N231" s="8">
        <f>IF(ISNA(INDEX($A$39:$T$179,MATCH($B231,$B$39:$B$179,0),14)),"",INDEX($A$39:$T$179,MATCH($B231,$B$39:$B$179,0),14))</f>
        <v>3</v>
      </c>
      <c r="O231" s="8">
        <f>IF(ISNA(INDEX($A$39:$T$179,MATCH($B231,$B$39:$B$179,0),15)),"",INDEX($A$39:$T$179,MATCH($B231,$B$39:$B$179,0),15))</f>
        <v>8</v>
      </c>
      <c r="P231" s="8">
        <f>IF(ISNA(INDEX($A$39:$T$179,MATCH($B231,$B$39:$B$179,0),16)),"",INDEX($A$39:$T$179,MATCH($B231,$B$39:$B$179,0),16))</f>
        <v>11</v>
      </c>
      <c r="Q231" s="14" t="str">
        <f>IF(ISNA(INDEX($A$39:$T$179,MATCH($B231,$B$39:$B$179,0),17)),"",INDEX($A$39:$T$179,MATCH($B231,$B$39:$B$179,0),17))</f>
        <v>E</v>
      </c>
      <c r="R231" s="14">
        <f>IF(ISNA(INDEX($A$39:$T$179,MATCH($B231,$B$39:$B$179,0),18)),"",INDEX($A$39:$T$179,MATCH($B231,$B$39:$B$179,0),18))</f>
        <v>0</v>
      </c>
      <c r="S231" s="14">
        <f>IF(ISNA(INDEX($A$39:$T$179,MATCH($B231,$B$39:$B$179,0),19)),"",INDEX($A$39:$T$179,MATCH($B231,$B$39:$B$179,0),19))</f>
        <v>0</v>
      </c>
      <c r="T231" s="14" t="str">
        <f>IF(ISNA(INDEX($A$39:$T$179,MATCH($B231,$B$39:$B$179,0),20)),"",INDEX($A$39:$T$179,MATCH($B231,$B$39:$B$179,0),20))</f>
        <v>DF</v>
      </c>
      <c r="U231" s="26"/>
      <c r="V231" s="26"/>
      <c r="W231" s="26"/>
      <c r="X231" s="26"/>
      <c r="Y231" s="26"/>
      <c r="Z231" s="26"/>
    </row>
    <row r="232" spans="1:26" ht="12.75" customHeight="1" x14ac:dyDescent="0.25">
      <c r="A232" s="9" t="s">
        <v>22</v>
      </c>
      <c r="B232" s="206"/>
      <c r="C232" s="206"/>
      <c r="D232" s="206"/>
      <c r="E232" s="206"/>
      <c r="F232" s="206"/>
      <c r="G232" s="206"/>
      <c r="H232" s="206"/>
      <c r="I232" s="206"/>
      <c r="J232" s="10">
        <f t="shared" ref="J232:P232" si="29">SUM(J229:J231)</f>
        <v>18</v>
      </c>
      <c r="K232" s="10">
        <f t="shared" si="29"/>
        <v>6</v>
      </c>
      <c r="L232" s="10">
        <f t="shared" si="29"/>
        <v>3</v>
      </c>
      <c r="M232" s="10">
        <f t="shared" si="29"/>
        <v>0</v>
      </c>
      <c r="N232" s="10">
        <f t="shared" si="29"/>
        <v>9</v>
      </c>
      <c r="O232" s="10">
        <f t="shared" si="29"/>
        <v>24</v>
      </c>
      <c r="P232" s="10">
        <f t="shared" si="29"/>
        <v>33</v>
      </c>
      <c r="Q232" s="9">
        <f>COUNTIF(Q229:Q231,"E")</f>
        <v>3</v>
      </c>
      <c r="R232" s="9">
        <f>COUNTIF(R229:R231,"C")</f>
        <v>0</v>
      </c>
      <c r="S232" s="9">
        <f>COUNTIF(S229:S231,"VP")</f>
        <v>0</v>
      </c>
      <c r="T232" s="7">
        <f>COUNTA(T229:T231)</f>
        <v>3</v>
      </c>
      <c r="U232" s="26"/>
      <c r="V232" s="26"/>
      <c r="W232" s="26"/>
      <c r="X232" s="26"/>
      <c r="Y232" s="26"/>
      <c r="Z232" s="26"/>
    </row>
    <row r="233" spans="1:26" ht="12.75" customHeight="1" x14ac:dyDescent="0.25">
      <c r="A233" s="134" t="s">
        <v>139</v>
      </c>
      <c r="B233" s="134"/>
      <c r="C233" s="134"/>
      <c r="D233" s="134"/>
      <c r="E233" s="134"/>
      <c r="F233" s="134"/>
      <c r="G233" s="134"/>
      <c r="H233" s="134"/>
      <c r="I233" s="134"/>
      <c r="J233" s="134"/>
      <c r="K233" s="134"/>
      <c r="L233" s="134"/>
      <c r="M233" s="134"/>
      <c r="N233" s="134"/>
      <c r="O233" s="134"/>
      <c r="P233" s="134"/>
      <c r="Q233" s="134"/>
      <c r="R233" s="134"/>
      <c r="S233" s="134"/>
      <c r="T233" s="134"/>
      <c r="U233" s="26"/>
      <c r="V233" s="26"/>
      <c r="W233" s="26"/>
      <c r="X233" s="26"/>
      <c r="Y233" s="26"/>
      <c r="Z233" s="26"/>
    </row>
    <row r="234" spans="1:26" ht="19.7" customHeight="1" x14ac:dyDescent="0.25">
      <c r="A234" s="17" t="str">
        <f>IF(ISNA(INDEX($A$39:$T$179,MATCH($B234,$B$39:$B$179,0),1)),"",INDEX($A$39:$T$179,MATCH($B234,$B$39:$B$179,0),1))</f>
        <v>UMR2420</v>
      </c>
      <c r="B234" s="213" t="s">
        <v>279</v>
      </c>
      <c r="C234" s="213"/>
      <c r="D234" s="213"/>
      <c r="E234" s="213"/>
      <c r="F234" s="213"/>
      <c r="G234" s="213"/>
      <c r="H234" s="213"/>
      <c r="I234" s="213"/>
      <c r="J234" s="8">
        <f>IF(ISNA(INDEX($A$39:$T$179,MATCH($B234,$B$39:$B$179,0),10)),"",INDEX($A$39:$T$179,MATCH($B234,$B$39:$B$179,0),10))</f>
        <v>6</v>
      </c>
      <c r="K234" s="8">
        <f>IF(ISNA(INDEX($A$39:$T$179,MATCH($B234,$B$39:$B$179,0),11)),"",INDEX($A$39:$T$179,MATCH($B234,$B$39:$B$179,0),11))</f>
        <v>2</v>
      </c>
      <c r="L234" s="8">
        <f>IF(ISNA(INDEX($A$39:$T$179,MATCH($B234,$B$39:$B$179,0),12)),"",INDEX($A$39:$T$179,MATCH($B234,$B$39:$B$179,0),12))</f>
        <v>1</v>
      </c>
      <c r="M234" s="8">
        <f>IF(ISNA(INDEX($A$39:$T$179,MATCH($B234,$B$39:$B$179,0),13)),"",INDEX($A$39:$T$179,MATCH($B234,$B$39:$B$179,0),13))</f>
        <v>0</v>
      </c>
      <c r="N234" s="8">
        <f>IF(ISNA(INDEX($A$39:$T$179,MATCH($B234,$B$39:$B$179,0),14)),"",INDEX($A$39:$T$179,MATCH($B234,$B$39:$B$179,0),14))</f>
        <v>3</v>
      </c>
      <c r="O234" s="8">
        <f>IF(ISNA(INDEX($A$39:$T$179,MATCH($B234,$B$39:$B$179,0),15)),"",INDEX($A$39:$T$179,MATCH($B234,$B$39:$B$179,0),15))</f>
        <v>10</v>
      </c>
      <c r="P234" s="8">
        <f>IF(ISNA(INDEX($A$39:$T$179,MATCH($B234,$B$39:$B$179,0),16)),"",INDEX($A$39:$T$179,MATCH($B234,$B$39:$B$179,0),16))</f>
        <v>13</v>
      </c>
      <c r="Q234" s="14" t="str">
        <f>IF(ISNA(INDEX($A$39:$T$179,MATCH($B234,$B$39:$B$179,0),17)),"",INDEX($A$39:$T$179,MATCH($B234,$B$39:$B$179,0),17))</f>
        <v>E</v>
      </c>
      <c r="R234" s="14">
        <f>IF(ISNA(INDEX($A$39:$T$179,MATCH($B234,$B$39:$B$179,0),18)),"",INDEX($A$39:$T$179,MATCH($B234,$B$39:$B$179,0),18))</f>
        <v>0</v>
      </c>
      <c r="S234" s="14">
        <f>IF(ISNA(INDEX($A$39:$T$179,MATCH($B234,$B$39:$B$179,0),19)),"",INDEX($A$39:$T$179,MATCH($B234,$B$39:$B$179,0),19))</f>
        <v>0</v>
      </c>
      <c r="T234" s="14" t="str">
        <f>IF(ISNA(INDEX($A$39:$T$179,MATCH($B234,$B$39:$B$179,0),20)),"",INDEX($A$39:$T$179,MATCH($B234,$B$39:$B$179,0),20))</f>
        <v>DF</v>
      </c>
      <c r="U234" s="26"/>
      <c r="V234" s="26"/>
      <c r="W234" s="26"/>
      <c r="X234" s="26"/>
      <c r="Y234" s="26"/>
      <c r="Z234" s="26"/>
    </row>
    <row r="235" spans="1:26" ht="12.75" customHeight="1" x14ac:dyDescent="0.25">
      <c r="A235" s="9" t="s">
        <v>22</v>
      </c>
      <c r="B235" s="134"/>
      <c r="C235" s="134"/>
      <c r="D235" s="134"/>
      <c r="E235" s="134"/>
      <c r="F235" s="134"/>
      <c r="G235" s="134"/>
      <c r="H235" s="134"/>
      <c r="I235" s="134"/>
      <c r="J235" s="10">
        <f t="shared" ref="J235:P235" si="30">SUM(J234:J234)</f>
        <v>6</v>
      </c>
      <c r="K235" s="10">
        <f t="shared" si="30"/>
        <v>2</v>
      </c>
      <c r="L235" s="10">
        <f t="shared" si="30"/>
        <v>1</v>
      </c>
      <c r="M235" s="10">
        <f t="shared" si="30"/>
        <v>0</v>
      </c>
      <c r="N235" s="10">
        <f t="shared" si="30"/>
        <v>3</v>
      </c>
      <c r="O235" s="10">
        <f t="shared" si="30"/>
        <v>10</v>
      </c>
      <c r="P235" s="10">
        <f t="shared" si="30"/>
        <v>13</v>
      </c>
      <c r="Q235" s="9">
        <f>COUNTIF(Q234:Q234,"E")</f>
        <v>1</v>
      </c>
      <c r="R235" s="9">
        <f>COUNTIF(R234:R234,"C")</f>
        <v>0</v>
      </c>
      <c r="S235" s="9">
        <f>COUNTIF(S234:S234,"VP")</f>
        <v>0</v>
      </c>
      <c r="T235" s="7">
        <f>COUNTA(T234:T234)</f>
        <v>1</v>
      </c>
      <c r="U235" s="329" t="s">
        <v>164</v>
      </c>
      <c r="V235" s="329"/>
      <c r="W235" s="329"/>
      <c r="X235" s="329"/>
      <c r="Y235" s="26"/>
      <c r="Z235" s="26"/>
    </row>
    <row r="236" spans="1:26" ht="12.75" customHeight="1" x14ac:dyDescent="0.25">
      <c r="A236" s="136" t="s">
        <v>80</v>
      </c>
      <c r="B236" s="136"/>
      <c r="C236" s="136"/>
      <c r="D236" s="136"/>
      <c r="E236" s="136"/>
      <c r="F236" s="136"/>
      <c r="G236" s="136"/>
      <c r="H236" s="136"/>
      <c r="I236" s="136"/>
      <c r="J236" s="10">
        <f t="shared" ref="J236:T236" si="31">SUM(J232,J235)</f>
        <v>24</v>
      </c>
      <c r="K236" s="10">
        <f t="shared" si="31"/>
        <v>8</v>
      </c>
      <c r="L236" s="10">
        <f t="shared" si="31"/>
        <v>4</v>
      </c>
      <c r="M236" s="10">
        <f t="shared" si="31"/>
        <v>0</v>
      </c>
      <c r="N236" s="10">
        <f t="shared" si="31"/>
        <v>12</v>
      </c>
      <c r="O236" s="10">
        <f t="shared" si="31"/>
        <v>34</v>
      </c>
      <c r="P236" s="10">
        <f t="shared" si="31"/>
        <v>46</v>
      </c>
      <c r="Q236" s="10">
        <f t="shared" si="31"/>
        <v>4</v>
      </c>
      <c r="R236" s="10">
        <f t="shared" si="31"/>
        <v>0</v>
      </c>
      <c r="S236" s="10">
        <f t="shared" si="31"/>
        <v>0</v>
      </c>
      <c r="T236" s="33">
        <f t="shared" si="31"/>
        <v>4</v>
      </c>
      <c r="U236" s="330" t="s">
        <v>165</v>
      </c>
      <c r="V236" s="330"/>
      <c r="W236" s="330"/>
      <c r="X236" s="330"/>
      <c r="Y236" s="26"/>
      <c r="Z236" s="26"/>
    </row>
    <row r="237" spans="1:26" ht="12.75" customHeight="1" x14ac:dyDescent="0.25">
      <c r="A237" s="136" t="s">
        <v>42</v>
      </c>
      <c r="B237" s="136"/>
      <c r="C237" s="136"/>
      <c r="D237" s="136"/>
      <c r="E237" s="136"/>
      <c r="F237" s="136"/>
      <c r="G237" s="136"/>
      <c r="H237" s="136"/>
      <c r="I237" s="136"/>
      <c r="J237" s="136"/>
      <c r="K237" s="10">
        <f t="shared" ref="K237:P237" si="32">K232*14+K235*12</f>
        <v>108</v>
      </c>
      <c r="L237" s="10">
        <f t="shared" si="32"/>
        <v>54</v>
      </c>
      <c r="M237" s="10">
        <f t="shared" si="32"/>
        <v>0</v>
      </c>
      <c r="N237" s="10">
        <f t="shared" si="32"/>
        <v>162</v>
      </c>
      <c r="O237" s="10">
        <f t="shared" si="32"/>
        <v>456</v>
      </c>
      <c r="P237" s="10">
        <f t="shared" si="32"/>
        <v>618</v>
      </c>
      <c r="Q237" s="143"/>
      <c r="R237" s="143"/>
      <c r="S237" s="143"/>
      <c r="T237" s="143"/>
      <c r="U237" s="330"/>
      <c r="V237" s="330"/>
      <c r="W237" s="330"/>
      <c r="X237" s="330"/>
      <c r="Y237" s="26"/>
      <c r="Z237" s="26"/>
    </row>
    <row r="238" spans="1:26" ht="12.75" customHeight="1" x14ac:dyDescent="0.25">
      <c r="A238" s="136"/>
      <c r="B238" s="136"/>
      <c r="C238" s="136"/>
      <c r="D238" s="136"/>
      <c r="E238" s="136"/>
      <c r="F238" s="136"/>
      <c r="G238" s="136"/>
      <c r="H238" s="136"/>
      <c r="I238" s="136"/>
      <c r="J238" s="136"/>
      <c r="K238" s="144">
        <f>SUM(K237:M237)</f>
        <v>162</v>
      </c>
      <c r="L238" s="144"/>
      <c r="M238" s="144"/>
      <c r="N238" s="144">
        <f>SUM(N237:O237)</f>
        <v>618</v>
      </c>
      <c r="O238" s="144"/>
      <c r="P238" s="144"/>
      <c r="Q238" s="143"/>
      <c r="R238" s="143"/>
      <c r="S238" s="143"/>
      <c r="T238" s="143"/>
      <c r="U238" s="52">
        <f>COUNTIF(T44:T94,"DF")</f>
        <v>4</v>
      </c>
      <c r="V238" s="53" t="s">
        <v>86</v>
      </c>
      <c r="Y238" s="26"/>
      <c r="Z238" s="26"/>
    </row>
    <row r="239" spans="1:26" ht="12.75" customHeight="1" x14ac:dyDescent="0.25">
      <c r="A239" s="183" t="s">
        <v>59</v>
      </c>
      <c r="B239" s="193"/>
      <c r="C239" s="193"/>
      <c r="D239" s="193"/>
      <c r="E239" s="193"/>
      <c r="F239" s="193"/>
      <c r="G239" s="193"/>
      <c r="H239" s="193"/>
      <c r="I239" s="193"/>
      <c r="J239" s="184"/>
      <c r="K239" s="171">
        <f>T236/SUM(T51,T66,T80,T95)</f>
        <v>0.2</v>
      </c>
      <c r="L239" s="171"/>
      <c r="M239" s="171"/>
      <c r="N239" s="171"/>
      <c r="O239" s="171"/>
      <c r="P239" s="171"/>
      <c r="Q239" s="171"/>
      <c r="R239" s="171"/>
      <c r="S239" s="171"/>
      <c r="T239" s="171"/>
      <c r="U239" s="54"/>
      <c r="V239" s="55"/>
      <c r="Y239" s="26"/>
      <c r="Z239" s="26"/>
    </row>
    <row r="240" spans="1:26" ht="12.75" customHeight="1" x14ac:dyDescent="0.25">
      <c r="A240" s="194" t="s">
        <v>60</v>
      </c>
      <c r="B240" s="194"/>
      <c r="C240" s="194"/>
      <c r="D240" s="194"/>
      <c r="E240" s="194"/>
      <c r="F240" s="194"/>
      <c r="G240" s="194"/>
      <c r="H240" s="194"/>
      <c r="I240" s="194"/>
      <c r="J240" s="194"/>
      <c r="K240" s="171">
        <f>K238/(SUM(N51,N66,N80)*14+N95*12)</f>
        <v>0.18202247191011237</v>
      </c>
      <c r="L240" s="171"/>
      <c r="M240" s="171"/>
      <c r="N240" s="171"/>
      <c r="O240" s="171"/>
      <c r="P240" s="171"/>
      <c r="Q240" s="171"/>
      <c r="R240" s="171"/>
      <c r="S240" s="171"/>
      <c r="T240" s="171"/>
      <c r="U240" s="331" t="str">
        <f>IF(T236=U238,"Corect",IF(T236&gt;U238,"Ați dublat unele discipline","Ați pierdut unele discipline"))</f>
        <v>Corect</v>
      </c>
      <c r="V240" s="332"/>
      <c r="W240" s="332"/>
      <c r="X240" s="332"/>
      <c r="Y240" s="26"/>
      <c r="Z240" s="26"/>
    </row>
    <row r="241" spans="1:33" ht="12.75" customHeight="1" x14ac:dyDescent="0.2"/>
    <row r="242" spans="1:33" ht="15" customHeight="1" x14ac:dyDescent="0.25">
      <c r="A242" s="207" t="s">
        <v>170</v>
      </c>
      <c r="B242" s="208"/>
      <c r="C242" s="208"/>
      <c r="D242" s="208"/>
      <c r="E242" s="208"/>
      <c r="F242" s="208"/>
      <c r="G242" s="208"/>
      <c r="H242" s="208"/>
      <c r="I242" s="208"/>
      <c r="J242" s="208"/>
      <c r="K242" s="208"/>
      <c r="L242" s="208"/>
      <c r="M242" s="208"/>
      <c r="N242" s="208"/>
      <c r="O242" s="208"/>
      <c r="P242" s="208"/>
      <c r="Q242" s="208"/>
      <c r="R242" s="208"/>
      <c r="S242" s="208"/>
      <c r="T242" s="209"/>
      <c r="V242"/>
    </row>
    <row r="243" spans="1:33" ht="15" x14ac:dyDescent="0.25">
      <c r="A243" s="210"/>
      <c r="B243" s="211"/>
      <c r="C243" s="211"/>
      <c r="D243" s="211"/>
      <c r="E243" s="211"/>
      <c r="F243" s="211"/>
      <c r="G243" s="211"/>
      <c r="H243" s="211"/>
      <c r="I243" s="211"/>
      <c r="J243" s="211"/>
      <c r="K243" s="211"/>
      <c r="L243" s="211"/>
      <c r="M243" s="211"/>
      <c r="N243" s="211"/>
      <c r="O243" s="211"/>
      <c r="P243" s="211"/>
      <c r="Q243" s="211"/>
      <c r="R243" s="211"/>
      <c r="S243" s="211"/>
      <c r="T243" s="212"/>
      <c r="V243"/>
    </row>
    <row r="244" spans="1:33" ht="15" x14ac:dyDescent="0.25">
      <c r="A244" s="134" t="s">
        <v>24</v>
      </c>
      <c r="B244" s="134" t="s">
        <v>23</v>
      </c>
      <c r="C244" s="134"/>
      <c r="D244" s="134"/>
      <c r="E244" s="134"/>
      <c r="F244" s="134"/>
      <c r="G244" s="134"/>
      <c r="H244" s="134"/>
      <c r="I244" s="134"/>
      <c r="J244" s="135" t="s">
        <v>35</v>
      </c>
      <c r="K244" s="137" t="s">
        <v>21</v>
      </c>
      <c r="L244" s="138"/>
      <c r="M244" s="139"/>
      <c r="N244" s="137" t="s">
        <v>36</v>
      </c>
      <c r="O244" s="138"/>
      <c r="P244" s="139"/>
      <c r="Q244" s="137" t="s">
        <v>20</v>
      </c>
      <c r="R244" s="138"/>
      <c r="S244" s="139"/>
      <c r="T244" s="135" t="s">
        <v>19</v>
      </c>
      <c r="U244"/>
      <c r="V244"/>
      <c r="W244" s="27"/>
      <c r="X244" s="27"/>
      <c r="Y244" s="27"/>
      <c r="Z244" s="27"/>
    </row>
    <row r="245" spans="1:33" ht="15" x14ac:dyDescent="0.25">
      <c r="A245" s="134"/>
      <c r="B245" s="134"/>
      <c r="C245" s="134"/>
      <c r="D245" s="134"/>
      <c r="E245" s="134"/>
      <c r="F245" s="134"/>
      <c r="G245" s="134"/>
      <c r="H245" s="134"/>
      <c r="I245" s="134"/>
      <c r="J245" s="135"/>
      <c r="K245" s="140"/>
      <c r="L245" s="141"/>
      <c r="M245" s="142"/>
      <c r="N245" s="140"/>
      <c r="O245" s="141"/>
      <c r="P245" s="142"/>
      <c r="Q245" s="140"/>
      <c r="R245" s="141"/>
      <c r="S245" s="142"/>
      <c r="T245" s="135"/>
      <c r="U245"/>
      <c r="V245"/>
      <c r="W245" s="27"/>
      <c r="X245" s="27"/>
      <c r="Y245" s="27"/>
      <c r="Z245" s="27"/>
    </row>
    <row r="246" spans="1:33" ht="15" x14ac:dyDescent="0.2">
      <c r="A246" s="134"/>
      <c r="B246" s="134"/>
      <c r="C246" s="134"/>
      <c r="D246" s="134"/>
      <c r="E246" s="134"/>
      <c r="F246" s="134"/>
      <c r="G246" s="134"/>
      <c r="H246" s="134"/>
      <c r="I246" s="134"/>
      <c r="J246" s="135"/>
      <c r="K246" s="15" t="s">
        <v>25</v>
      </c>
      <c r="L246" s="15" t="s">
        <v>26</v>
      </c>
      <c r="M246" s="15" t="s">
        <v>27</v>
      </c>
      <c r="N246" s="15" t="s">
        <v>31</v>
      </c>
      <c r="O246" s="15" t="s">
        <v>5</v>
      </c>
      <c r="P246" s="15" t="s">
        <v>28</v>
      </c>
      <c r="Q246" s="15" t="s">
        <v>29</v>
      </c>
      <c r="R246" s="15" t="s">
        <v>25</v>
      </c>
      <c r="S246" s="15" t="s">
        <v>30</v>
      </c>
      <c r="T246" s="135"/>
      <c r="U246" s="27"/>
      <c r="V246" s="27"/>
      <c r="W246" s="27"/>
      <c r="X246" s="27"/>
      <c r="Y246" s="27"/>
      <c r="Z246" s="27"/>
    </row>
    <row r="247" spans="1:33" ht="12.75" customHeight="1" x14ac:dyDescent="0.2">
      <c r="A247" s="134" t="s">
        <v>140</v>
      </c>
      <c r="B247" s="134"/>
      <c r="C247" s="134"/>
      <c r="D247" s="134"/>
      <c r="E247" s="134"/>
      <c r="F247" s="134"/>
      <c r="G247" s="134"/>
      <c r="H247" s="134"/>
      <c r="I247" s="134"/>
      <c r="J247" s="134"/>
      <c r="K247" s="134"/>
      <c r="L247" s="134"/>
      <c r="M247" s="134"/>
      <c r="N247" s="134"/>
      <c r="O247" s="134"/>
      <c r="P247" s="134"/>
      <c r="Q247" s="134"/>
      <c r="R247" s="134"/>
      <c r="S247" s="134"/>
      <c r="T247" s="134"/>
      <c r="U247" s="27"/>
      <c r="V247" s="27"/>
      <c r="W247" s="27"/>
      <c r="X247" s="27"/>
      <c r="Y247" s="27"/>
      <c r="Z247" s="27"/>
    </row>
    <row r="248" spans="1:33" ht="19.7" customHeight="1" x14ac:dyDescent="0.2">
      <c r="A248" s="17" t="str">
        <f t="shared" ref="A248:A258" si="33">IF(ISNA(INDEX($A$39:$T$179,MATCH($B248,$B$39:$B$179,0),1)),"",INDEX($A$39:$T$179,MATCH($B248,$B$39:$B$179,0),1))</f>
        <v>UMR2140</v>
      </c>
      <c r="B248" s="213" t="s">
        <v>251</v>
      </c>
      <c r="C248" s="213"/>
      <c r="D248" s="213"/>
      <c r="E248" s="213"/>
      <c r="F248" s="213"/>
      <c r="G248" s="213"/>
      <c r="H248" s="213"/>
      <c r="I248" s="213"/>
      <c r="J248" s="8">
        <f t="shared" ref="J248:J258" si="34">IF(ISNA(INDEX($A$39:$T$179,MATCH($B248,$B$39:$B$179,0),10)),"",INDEX($A$39:$T$179,MATCH($B248,$B$39:$B$179,0),10))</f>
        <v>6</v>
      </c>
      <c r="K248" s="8">
        <f t="shared" ref="K248:K258" si="35">IF(ISNA(INDEX($A$39:$T$179,MATCH($B248,$B$39:$B$179,0),11)),"",INDEX($A$39:$T$179,MATCH($B248,$B$39:$B$179,0),11))</f>
        <v>2</v>
      </c>
      <c r="L248" s="8">
        <f t="shared" ref="L248:L258" si="36">IF(ISNA(INDEX($A$39:$T$179,MATCH($B248,$B$39:$B$179,0),12)),"",INDEX($A$39:$T$179,MATCH($B248,$B$39:$B$179,0),12))</f>
        <v>1</v>
      </c>
      <c r="M248" s="8">
        <f t="shared" ref="M248:M258" si="37">IF(ISNA(INDEX($A$39:$T$179,MATCH($B248,$B$39:$B$179,0),13)),"",INDEX($A$39:$T$179,MATCH($B248,$B$39:$B$179,0),13))</f>
        <v>0</v>
      </c>
      <c r="N248" s="8">
        <f t="shared" ref="N248:N258" si="38">IF(ISNA(INDEX($A$39:$T$179,MATCH($B248,$B$39:$B$179,0),14)),"",INDEX($A$39:$T$179,MATCH($B248,$B$39:$B$179,0),14))</f>
        <v>3</v>
      </c>
      <c r="O248" s="8">
        <f t="shared" ref="O248:O258" si="39">IF(ISNA(INDEX($A$39:$T$179,MATCH($B248,$B$39:$B$179,0),15)),"",INDEX($A$39:$T$179,MATCH($B248,$B$39:$B$179,0),15))</f>
        <v>8</v>
      </c>
      <c r="P248" s="8">
        <f t="shared" ref="P248:P258" si="40">IF(ISNA(INDEX($A$39:$T$179,MATCH($B248,$B$39:$B$179,0),16)),"",INDEX($A$39:$T$179,MATCH($B248,$B$39:$B$179,0),16))</f>
        <v>11</v>
      </c>
      <c r="Q248" s="14" t="str">
        <f t="shared" ref="Q248:Q258" si="41">IF(ISNA(INDEX($A$39:$T$179,MATCH($B248,$B$39:$B$179,0),17)),"",INDEX($A$39:$T$179,MATCH($B248,$B$39:$B$179,0),17))</f>
        <v>E</v>
      </c>
      <c r="R248" s="14">
        <f t="shared" ref="R248:R258" si="42">IF(ISNA(INDEX($A$39:$T$179,MATCH($B248,$B$39:$B$179,0),18)),"",INDEX($A$39:$T$179,MATCH($B248,$B$39:$B$179,0),18))</f>
        <v>0</v>
      </c>
      <c r="S248" s="14">
        <f t="shared" ref="S248:S258" si="43">IF(ISNA(INDEX($A$39:$T$179,MATCH($B248,$B$39:$B$179,0),19)),"",INDEX($A$39:$T$179,MATCH($B248,$B$39:$B$179,0),19))</f>
        <v>0</v>
      </c>
      <c r="T248" s="14" t="str">
        <f t="shared" ref="T248:T258" si="44">IF(ISNA(INDEX($A$39:$T$179,MATCH($B248,$B$39:$B$179,0),20)),"",INDEX($A$39:$T$179,MATCH($B248,$B$39:$B$179,0),20))</f>
        <v>DS</v>
      </c>
      <c r="U248" s="27"/>
      <c r="V248" s="27"/>
      <c r="W248" s="27"/>
      <c r="X248" s="27"/>
      <c r="Y248" s="27"/>
      <c r="Z248" s="27"/>
    </row>
    <row r="249" spans="1:33" ht="19.7" customHeight="1" x14ac:dyDescent="0.2">
      <c r="A249" s="17" t="str">
        <f t="shared" si="33"/>
        <v>UMR2250</v>
      </c>
      <c r="B249" s="213" t="s">
        <v>257</v>
      </c>
      <c r="C249" s="213"/>
      <c r="D249" s="213"/>
      <c r="E249" s="213"/>
      <c r="F249" s="213"/>
      <c r="G249" s="213"/>
      <c r="H249" s="213"/>
      <c r="I249" s="213"/>
      <c r="J249" s="8">
        <f t="shared" si="34"/>
        <v>6</v>
      </c>
      <c r="K249" s="8">
        <f t="shared" si="35"/>
        <v>2</v>
      </c>
      <c r="L249" s="8">
        <f t="shared" si="36"/>
        <v>1</v>
      </c>
      <c r="M249" s="8">
        <f t="shared" si="37"/>
        <v>0</v>
      </c>
      <c r="N249" s="8">
        <f t="shared" si="38"/>
        <v>3</v>
      </c>
      <c r="O249" s="8">
        <f t="shared" si="39"/>
        <v>8</v>
      </c>
      <c r="P249" s="8">
        <f t="shared" si="40"/>
        <v>11</v>
      </c>
      <c r="Q249" s="14" t="str">
        <f t="shared" si="41"/>
        <v>E</v>
      </c>
      <c r="R249" s="14">
        <f t="shared" si="42"/>
        <v>0</v>
      </c>
      <c r="S249" s="14">
        <f t="shared" si="43"/>
        <v>0</v>
      </c>
      <c r="T249" s="14" t="str">
        <f t="shared" si="44"/>
        <v>DS</v>
      </c>
      <c r="U249" s="27"/>
      <c r="V249" s="27"/>
      <c r="W249" s="27"/>
      <c r="X249" s="27"/>
      <c r="Y249" s="27"/>
      <c r="Z249" s="27"/>
    </row>
    <row r="250" spans="1:33" s="73" customFormat="1" ht="19.7" customHeight="1" x14ac:dyDescent="0.2">
      <c r="A250" s="17" t="str">
        <f t="shared" si="33"/>
        <v>UME2210</v>
      </c>
      <c r="B250" s="213" t="s">
        <v>259</v>
      </c>
      <c r="C250" s="213"/>
      <c r="D250" s="213"/>
      <c r="E250" s="213"/>
      <c r="F250" s="213"/>
      <c r="G250" s="213"/>
      <c r="H250" s="213"/>
      <c r="I250" s="213"/>
      <c r="J250" s="8">
        <f t="shared" si="34"/>
        <v>6</v>
      </c>
      <c r="K250" s="8">
        <f t="shared" si="35"/>
        <v>2</v>
      </c>
      <c r="L250" s="8">
        <f t="shared" si="36"/>
        <v>1</v>
      </c>
      <c r="M250" s="8">
        <f t="shared" si="37"/>
        <v>0</v>
      </c>
      <c r="N250" s="8">
        <f t="shared" si="38"/>
        <v>3</v>
      </c>
      <c r="O250" s="8">
        <f t="shared" si="39"/>
        <v>8</v>
      </c>
      <c r="P250" s="8">
        <f t="shared" si="40"/>
        <v>11</v>
      </c>
      <c r="Q250" s="14" t="str">
        <f t="shared" si="41"/>
        <v>E</v>
      </c>
      <c r="R250" s="14">
        <f t="shared" si="42"/>
        <v>0</v>
      </c>
      <c r="S250" s="14">
        <f t="shared" si="43"/>
        <v>0</v>
      </c>
      <c r="T250" s="14" t="str">
        <f t="shared" si="44"/>
        <v>DS</v>
      </c>
      <c r="U250" s="27"/>
      <c r="V250" s="27"/>
      <c r="W250" s="27"/>
      <c r="X250" s="27"/>
      <c r="Y250" s="27"/>
      <c r="Z250" s="27"/>
    </row>
    <row r="251" spans="1:33" ht="19.7" customHeight="1" x14ac:dyDescent="0.2">
      <c r="A251" s="17" t="str">
        <f t="shared" si="33"/>
        <v>UMR2242</v>
      </c>
      <c r="B251" s="213" t="s">
        <v>261</v>
      </c>
      <c r="C251" s="213"/>
      <c r="D251" s="213"/>
      <c r="E251" s="213"/>
      <c r="F251" s="213"/>
      <c r="G251" s="213"/>
      <c r="H251" s="213"/>
      <c r="I251" s="213"/>
      <c r="J251" s="8">
        <f t="shared" si="34"/>
        <v>6</v>
      </c>
      <c r="K251" s="8">
        <f t="shared" si="35"/>
        <v>2</v>
      </c>
      <c r="L251" s="8">
        <f t="shared" si="36"/>
        <v>1</v>
      </c>
      <c r="M251" s="8">
        <f t="shared" si="37"/>
        <v>0</v>
      </c>
      <c r="N251" s="8">
        <f t="shared" si="38"/>
        <v>3</v>
      </c>
      <c r="O251" s="8">
        <f t="shared" si="39"/>
        <v>8</v>
      </c>
      <c r="P251" s="8">
        <f t="shared" si="40"/>
        <v>11</v>
      </c>
      <c r="Q251" s="14" t="str">
        <f t="shared" si="41"/>
        <v>E</v>
      </c>
      <c r="R251" s="14">
        <f t="shared" si="42"/>
        <v>0</v>
      </c>
      <c r="S251" s="14">
        <f t="shared" si="43"/>
        <v>0</v>
      </c>
      <c r="T251" s="14" t="str">
        <f t="shared" si="44"/>
        <v>DS</v>
      </c>
      <c r="U251" s="27"/>
      <c r="V251" s="27"/>
      <c r="W251" s="27"/>
      <c r="X251" s="27"/>
      <c r="Y251" s="27"/>
      <c r="Z251" s="27"/>
    </row>
    <row r="252" spans="1:33" ht="19.7" customHeight="1" x14ac:dyDescent="0.2">
      <c r="A252" s="17" t="str">
        <f t="shared" si="33"/>
        <v>UMR2243</v>
      </c>
      <c r="B252" s="213" t="s">
        <v>263</v>
      </c>
      <c r="C252" s="213"/>
      <c r="D252" s="213"/>
      <c r="E252" s="213"/>
      <c r="F252" s="213"/>
      <c r="G252" s="213"/>
      <c r="H252" s="213"/>
      <c r="I252" s="213"/>
      <c r="J252" s="8">
        <f t="shared" si="34"/>
        <v>6</v>
      </c>
      <c r="K252" s="8">
        <f t="shared" si="35"/>
        <v>2</v>
      </c>
      <c r="L252" s="8">
        <f t="shared" si="36"/>
        <v>1</v>
      </c>
      <c r="M252" s="8">
        <f t="shared" si="37"/>
        <v>0</v>
      </c>
      <c r="N252" s="8">
        <f t="shared" si="38"/>
        <v>3</v>
      </c>
      <c r="O252" s="8">
        <f t="shared" si="39"/>
        <v>8</v>
      </c>
      <c r="P252" s="8">
        <f t="shared" si="40"/>
        <v>11</v>
      </c>
      <c r="Q252" s="14" t="str">
        <f t="shared" si="41"/>
        <v>E</v>
      </c>
      <c r="R252" s="14">
        <f t="shared" si="42"/>
        <v>0</v>
      </c>
      <c r="S252" s="14">
        <f t="shared" si="43"/>
        <v>0</v>
      </c>
      <c r="T252" s="14" t="str">
        <f t="shared" si="44"/>
        <v>DS</v>
      </c>
      <c r="U252" s="27"/>
      <c r="V252" s="27"/>
      <c r="W252" s="27"/>
      <c r="X252" s="27"/>
      <c r="Y252" s="27"/>
      <c r="Z252" s="27"/>
    </row>
    <row r="253" spans="1:33" ht="19.7" customHeight="1" x14ac:dyDescent="0.2">
      <c r="A253" s="17" t="str">
        <f t="shared" si="33"/>
        <v>UMR2225</v>
      </c>
      <c r="B253" s="213" t="s">
        <v>265</v>
      </c>
      <c r="C253" s="213"/>
      <c r="D253" s="213"/>
      <c r="E253" s="213"/>
      <c r="F253" s="213"/>
      <c r="G253" s="213"/>
      <c r="H253" s="213"/>
      <c r="I253" s="213"/>
      <c r="J253" s="8">
        <f t="shared" si="34"/>
        <v>6</v>
      </c>
      <c r="K253" s="8">
        <f t="shared" si="35"/>
        <v>2</v>
      </c>
      <c r="L253" s="8">
        <f t="shared" si="36"/>
        <v>1</v>
      </c>
      <c r="M253" s="8">
        <f t="shared" si="37"/>
        <v>0</v>
      </c>
      <c r="N253" s="8">
        <f t="shared" si="38"/>
        <v>3</v>
      </c>
      <c r="O253" s="8">
        <f t="shared" si="39"/>
        <v>8</v>
      </c>
      <c r="P253" s="8">
        <f t="shared" si="40"/>
        <v>11</v>
      </c>
      <c r="Q253" s="14" t="str">
        <f t="shared" si="41"/>
        <v>E</v>
      </c>
      <c r="R253" s="14">
        <f t="shared" si="42"/>
        <v>0</v>
      </c>
      <c r="S253" s="14">
        <f t="shared" si="43"/>
        <v>0</v>
      </c>
      <c r="T253" s="14" t="str">
        <f t="shared" si="44"/>
        <v>DS</v>
      </c>
      <c r="U253" s="27"/>
      <c r="V253" s="27"/>
      <c r="W253" s="27"/>
      <c r="X253" s="27"/>
      <c r="Y253" s="27"/>
      <c r="Z253" s="27"/>
    </row>
    <row r="254" spans="1:33" ht="19.7" customHeight="1" x14ac:dyDescent="0.2">
      <c r="A254" s="17" t="str">
        <f t="shared" si="33"/>
        <v>UMR2020</v>
      </c>
      <c r="B254" s="213" t="s">
        <v>296</v>
      </c>
      <c r="C254" s="213"/>
      <c r="D254" s="213"/>
      <c r="E254" s="213"/>
      <c r="F254" s="213"/>
      <c r="G254" s="213"/>
      <c r="H254" s="213"/>
      <c r="I254" s="213"/>
      <c r="J254" s="8">
        <f t="shared" si="34"/>
        <v>7</v>
      </c>
      <c r="K254" s="8">
        <f t="shared" si="35"/>
        <v>2</v>
      </c>
      <c r="L254" s="8">
        <f t="shared" si="36"/>
        <v>1</v>
      </c>
      <c r="M254" s="8">
        <f t="shared" si="37"/>
        <v>0</v>
      </c>
      <c r="N254" s="8">
        <f t="shared" si="38"/>
        <v>3</v>
      </c>
      <c r="O254" s="8">
        <f t="shared" si="39"/>
        <v>10</v>
      </c>
      <c r="P254" s="8">
        <f t="shared" si="40"/>
        <v>13</v>
      </c>
      <c r="Q254" s="14" t="str">
        <f t="shared" si="41"/>
        <v>E</v>
      </c>
      <c r="R254" s="14">
        <f t="shared" si="42"/>
        <v>0</v>
      </c>
      <c r="S254" s="14">
        <f t="shared" si="43"/>
        <v>0</v>
      </c>
      <c r="T254" s="14" t="str">
        <f t="shared" si="44"/>
        <v>DS</v>
      </c>
      <c r="U254" s="27"/>
      <c r="V254" s="27"/>
      <c r="W254" s="27"/>
      <c r="X254" s="27"/>
      <c r="Y254" s="27"/>
      <c r="Z254" s="27"/>
    </row>
    <row r="255" spans="1:33" s="73" customFormat="1" ht="19.7" customHeight="1" x14ac:dyDescent="0.2">
      <c r="A255" s="17" t="str">
        <f t="shared" si="33"/>
        <v>UMR2344</v>
      </c>
      <c r="B255" s="214" t="s">
        <v>269</v>
      </c>
      <c r="C255" s="215"/>
      <c r="D255" s="215"/>
      <c r="E255" s="215"/>
      <c r="F255" s="215"/>
      <c r="G255" s="215"/>
      <c r="H255" s="215"/>
      <c r="I255" s="216"/>
      <c r="J255" s="8">
        <f t="shared" si="34"/>
        <v>7</v>
      </c>
      <c r="K255" s="8">
        <f t="shared" si="35"/>
        <v>2</v>
      </c>
      <c r="L255" s="8">
        <f t="shared" si="36"/>
        <v>1</v>
      </c>
      <c r="M255" s="8">
        <f t="shared" si="37"/>
        <v>0</v>
      </c>
      <c r="N255" s="8">
        <f t="shared" si="38"/>
        <v>3</v>
      </c>
      <c r="O255" s="8">
        <f t="shared" si="39"/>
        <v>10</v>
      </c>
      <c r="P255" s="8">
        <f t="shared" si="40"/>
        <v>13</v>
      </c>
      <c r="Q255" s="14" t="str">
        <f t="shared" si="41"/>
        <v>E</v>
      </c>
      <c r="R255" s="14">
        <f t="shared" si="42"/>
        <v>0</v>
      </c>
      <c r="S255" s="14">
        <f t="shared" si="43"/>
        <v>0</v>
      </c>
      <c r="T255" s="14" t="str">
        <f t="shared" si="44"/>
        <v>DS</v>
      </c>
      <c r="U255" s="27"/>
      <c r="V255" s="27"/>
      <c r="W255" s="27"/>
      <c r="X255" s="27"/>
      <c r="Y255" s="27"/>
      <c r="Z255" s="27"/>
      <c r="AA255" s="1"/>
      <c r="AB255" s="1"/>
      <c r="AC255" s="1"/>
      <c r="AD255" s="1"/>
      <c r="AE255" s="1"/>
      <c r="AF255" s="1"/>
      <c r="AG255" s="1"/>
    </row>
    <row r="256" spans="1:33" ht="19.7" customHeight="1" x14ac:dyDescent="0.2">
      <c r="A256" s="17" t="str">
        <f t="shared" si="33"/>
        <v>UMR2341</v>
      </c>
      <c r="B256" s="213" t="s">
        <v>271</v>
      </c>
      <c r="C256" s="213"/>
      <c r="D256" s="213"/>
      <c r="E256" s="213"/>
      <c r="F256" s="213"/>
      <c r="G256" s="213"/>
      <c r="H256" s="213"/>
      <c r="I256" s="213"/>
      <c r="J256" s="8">
        <f t="shared" si="34"/>
        <v>6</v>
      </c>
      <c r="K256" s="8">
        <f t="shared" si="35"/>
        <v>2</v>
      </c>
      <c r="L256" s="8">
        <f t="shared" si="36"/>
        <v>1</v>
      </c>
      <c r="M256" s="8">
        <f t="shared" si="37"/>
        <v>0</v>
      </c>
      <c r="N256" s="8">
        <f t="shared" si="38"/>
        <v>3</v>
      </c>
      <c r="O256" s="8">
        <f t="shared" si="39"/>
        <v>8</v>
      </c>
      <c r="P256" s="8">
        <f t="shared" si="40"/>
        <v>11</v>
      </c>
      <c r="Q256" s="14" t="str">
        <f t="shared" si="41"/>
        <v>E</v>
      </c>
      <c r="R256" s="14">
        <f t="shared" si="42"/>
        <v>0</v>
      </c>
      <c r="S256" s="14">
        <f t="shared" si="43"/>
        <v>0</v>
      </c>
      <c r="T256" s="14" t="str">
        <f t="shared" si="44"/>
        <v>DS</v>
      </c>
      <c r="U256" s="27"/>
      <c r="V256" s="27"/>
      <c r="W256" s="27"/>
      <c r="X256" s="27"/>
      <c r="Y256" s="27"/>
      <c r="Z256" s="27"/>
    </row>
    <row r="257" spans="1:26" ht="19.7" customHeight="1" x14ac:dyDescent="0.2">
      <c r="A257" s="17" t="str">
        <f t="shared" si="33"/>
        <v>UMX2303</v>
      </c>
      <c r="B257" s="213" t="s">
        <v>273</v>
      </c>
      <c r="C257" s="213"/>
      <c r="D257" s="213"/>
      <c r="E257" s="213"/>
      <c r="F257" s="213"/>
      <c r="G257" s="213"/>
      <c r="H257" s="213"/>
      <c r="I257" s="213"/>
      <c r="J257" s="8">
        <f t="shared" si="34"/>
        <v>6</v>
      </c>
      <c r="K257" s="8">
        <f t="shared" si="35"/>
        <v>2</v>
      </c>
      <c r="L257" s="8">
        <f t="shared" si="36"/>
        <v>1</v>
      </c>
      <c r="M257" s="8">
        <f t="shared" si="37"/>
        <v>0</v>
      </c>
      <c r="N257" s="8">
        <f t="shared" si="38"/>
        <v>3</v>
      </c>
      <c r="O257" s="8">
        <f t="shared" si="39"/>
        <v>8</v>
      </c>
      <c r="P257" s="8">
        <f t="shared" si="40"/>
        <v>11</v>
      </c>
      <c r="Q257" s="14" t="str">
        <f t="shared" si="41"/>
        <v>E</v>
      </c>
      <c r="R257" s="14">
        <f t="shared" si="42"/>
        <v>0</v>
      </c>
      <c r="S257" s="14">
        <f t="shared" si="43"/>
        <v>0</v>
      </c>
      <c r="T257" s="14" t="str">
        <f t="shared" si="44"/>
        <v>DS</v>
      </c>
      <c r="U257" s="27"/>
      <c r="V257" s="27"/>
      <c r="W257" s="27"/>
      <c r="X257" s="27"/>
      <c r="Y257" s="27"/>
      <c r="Z257" s="27"/>
    </row>
    <row r="258" spans="1:26" ht="19.7" customHeight="1" x14ac:dyDescent="0.2">
      <c r="A258" s="17" t="str">
        <f t="shared" si="33"/>
        <v>UMR2316</v>
      </c>
      <c r="B258" s="213" t="s">
        <v>275</v>
      </c>
      <c r="C258" s="213"/>
      <c r="D258" s="213"/>
      <c r="E258" s="213"/>
      <c r="F258" s="213"/>
      <c r="G258" s="213"/>
      <c r="H258" s="213"/>
      <c r="I258" s="213"/>
      <c r="J258" s="8">
        <f t="shared" si="34"/>
        <v>4</v>
      </c>
      <c r="K258" s="8">
        <f t="shared" si="35"/>
        <v>0</v>
      </c>
      <c r="L258" s="8">
        <f t="shared" si="36"/>
        <v>0</v>
      </c>
      <c r="M258" s="8">
        <f t="shared" si="37"/>
        <v>7</v>
      </c>
      <c r="N258" s="8">
        <f t="shared" si="38"/>
        <v>7</v>
      </c>
      <c r="O258" s="8">
        <f t="shared" si="39"/>
        <v>0</v>
      </c>
      <c r="P258" s="8">
        <f t="shared" si="40"/>
        <v>7</v>
      </c>
      <c r="Q258" s="14">
        <f t="shared" si="41"/>
        <v>0</v>
      </c>
      <c r="R258" s="14" t="str">
        <f t="shared" si="42"/>
        <v>C</v>
      </c>
      <c r="S258" s="14">
        <f t="shared" si="43"/>
        <v>0</v>
      </c>
      <c r="T258" s="14" t="str">
        <f t="shared" si="44"/>
        <v>DS</v>
      </c>
      <c r="U258" s="27"/>
      <c r="V258" s="27"/>
      <c r="W258" s="27"/>
      <c r="X258" s="27"/>
      <c r="Y258" s="27"/>
      <c r="Z258" s="27"/>
    </row>
    <row r="259" spans="1:26" ht="12.75" customHeight="1" x14ac:dyDescent="0.2">
      <c r="A259" s="9" t="s">
        <v>22</v>
      </c>
      <c r="B259" s="206"/>
      <c r="C259" s="206"/>
      <c r="D259" s="206"/>
      <c r="E259" s="206"/>
      <c r="F259" s="206"/>
      <c r="G259" s="206"/>
      <c r="H259" s="206"/>
      <c r="I259" s="206"/>
      <c r="J259" s="10">
        <f t="shared" ref="J259:P259" si="45">SUM(J248:J258)</f>
        <v>66</v>
      </c>
      <c r="K259" s="10">
        <f t="shared" si="45"/>
        <v>20</v>
      </c>
      <c r="L259" s="10">
        <f t="shared" si="45"/>
        <v>10</v>
      </c>
      <c r="M259" s="10">
        <f t="shared" si="45"/>
        <v>7</v>
      </c>
      <c r="N259" s="10">
        <f t="shared" si="45"/>
        <v>37</v>
      </c>
      <c r="O259" s="10">
        <f t="shared" si="45"/>
        <v>84</v>
      </c>
      <c r="P259" s="10">
        <f t="shared" si="45"/>
        <v>121</v>
      </c>
      <c r="Q259" s="9">
        <f>COUNTIF(Q248:Q258,"E")</f>
        <v>10</v>
      </c>
      <c r="R259" s="9">
        <f>COUNTIF(R248:R258,"C")</f>
        <v>1</v>
      </c>
      <c r="S259" s="9">
        <f>COUNTIF(S248:S258,"VP")</f>
        <v>0</v>
      </c>
      <c r="T259" s="7">
        <f>COUNTA(T248:T258)</f>
        <v>11</v>
      </c>
      <c r="U259" s="27"/>
      <c r="V259" s="27"/>
      <c r="W259" s="27"/>
      <c r="X259" s="27"/>
      <c r="Y259" s="27"/>
      <c r="Z259" s="27"/>
    </row>
    <row r="260" spans="1:26" ht="12.75" customHeight="1" x14ac:dyDescent="0.2">
      <c r="A260" s="134" t="s">
        <v>139</v>
      </c>
      <c r="B260" s="134"/>
      <c r="C260" s="134"/>
      <c r="D260" s="134"/>
      <c r="E260" s="134"/>
      <c r="F260" s="134"/>
      <c r="G260" s="134"/>
      <c r="H260" s="134"/>
      <c r="I260" s="134"/>
      <c r="J260" s="134"/>
      <c r="K260" s="134"/>
      <c r="L260" s="134"/>
      <c r="M260" s="134"/>
      <c r="N260" s="134"/>
      <c r="O260" s="134"/>
      <c r="P260" s="134"/>
      <c r="Q260" s="134"/>
      <c r="R260" s="134"/>
      <c r="S260" s="134"/>
      <c r="T260" s="134"/>
      <c r="U260" s="27"/>
      <c r="V260" s="27"/>
      <c r="W260" s="27"/>
      <c r="X260" s="27"/>
      <c r="Y260" s="27"/>
      <c r="Z260" s="27"/>
    </row>
    <row r="261" spans="1:26" ht="19.7" customHeight="1" x14ac:dyDescent="0.2">
      <c r="A261" s="17" t="str">
        <f>IF(ISNA(INDEX($A$39:$T$179,MATCH($B261,$B$39:$B$179,0),1)),"",INDEX($A$39:$T$179,MATCH($B261,$B$39:$B$179,0),1))</f>
        <v>UMR2453</v>
      </c>
      <c r="B261" s="213" t="s">
        <v>277</v>
      </c>
      <c r="C261" s="213"/>
      <c r="D261" s="213"/>
      <c r="E261" s="213"/>
      <c r="F261" s="213"/>
      <c r="G261" s="213"/>
      <c r="H261" s="213"/>
      <c r="I261" s="213"/>
      <c r="J261" s="8">
        <f>IF(ISNA(INDEX($A$39:$T$179,MATCH($B261,$B$39:$B$179,0),10)),"",INDEX($A$39:$T$179,MATCH($B261,$B$39:$B$179,0),10))</f>
        <v>6</v>
      </c>
      <c r="K261" s="8">
        <f>IF(ISNA(INDEX($A$39:$T$179,MATCH($B261,$B$39:$B$179,0),11)),"",INDEX($A$39:$T$179,MATCH($B261,$B$39:$B$179,0),11))</f>
        <v>2</v>
      </c>
      <c r="L261" s="8">
        <f>IF(ISNA(INDEX($A$39:$T$179,MATCH($B261,$B$39:$B$179,0),12)),"",INDEX($A$39:$T$179,MATCH($B261,$B$39:$B$179,0),12))</f>
        <v>1</v>
      </c>
      <c r="M261" s="8">
        <f>IF(ISNA(INDEX($A$39:$T$179,MATCH($B261,$B$39:$B$179,0),13)),"",INDEX($A$39:$T$179,MATCH($B261,$B$39:$B$179,0),13))</f>
        <v>0</v>
      </c>
      <c r="N261" s="8">
        <f>IF(ISNA(INDEX($A$39:$T$179,MATCH($B261,$B$39:$B$179,0),14)),"",INDEX($A$39:$T$179,MATCH($B261,$B$39:$B$179,0),14))</f>
        <v>3</v>
      </c>
      <c r="O261" s="8">
        <f>IF(ISNA(INDEX($A$39:$T$179,MATCH($B261,$B$39:$B$179,0),15)),"",INDEX($A$39:$T$179,MATCH($B261,$B$39:$B$179,0),15))</f>
        <v>10</v>
      </c>
      <c r="P261" s="8">
        <f>IF(ISNA(INDEX($A$39:$T$179,MATCH($B261,$B$39:$B$179,0),16)),"",INDEX($A$39:$T$179,MATCH($B261,$B$39:$B$179,0),16))</f>
        <v>13</v>
      </c>
      <c r="Q261" s="14" t="str">
        <f>IF(ISNA(INDEX($A$39:$T$179,MATCH($B261,$B$39:$B$179,0),17)),"",INDEX($A$39:$T$179,MATCH($B261,$B$39:$B$179,0),17))</f>
        <v>E</v>
      </c>
      <c r="R261" s="14">
        <f>IF(ISNA(INDEX($A$39:$T$179,MATCH($B261,$B$39:$B$179,0),18)),"",INDEX($A$39:$T$179,MATCH($B261,$B$39:$B$179,0),18))</f>
        <v>0</v>
      </c>
      <c r="S261" s="14">
        <f>IF(ISNA(INDEX($A$39:$T$179,MATCH($B261,$B$39:$B$179,0),19)),"",INDEX($A$39:$T$179,MATCH($B261,$B$39:$B$179,0),19))</f>
        <v>0</v>
      </c>
      <c r="T261" s="14" t="str">
        <f>IF(ISNA(INDEX($A$39:$T$179,MATCH($B261,$B$39:$B$179,0),20)),"",INDEX($A$39:$T$179,MATCH($B261,$B$39:$B$179,0),20))</f>
        <v>DS</v>
      </c>
      <c r="U261" s="27"/>
      <c r="V261" s="27"/>
      <c r="W261" s="27"/>
      <c r="X261" s="27"/>
      <c r="Y261" s="27"/>
      <c r="Z261" s="27"/>
    </row>
    <row r="262" spans="1:26" s="73" customFormat="1" ht="19.7" customHeight="1" x14ac:dyDescent="0.2">
      <c r="A262" s="17" t="str">
        <f>IF(ISNA(INDEX($A$39:$T$179,MATCH($B262,$B$39:$B$179,0),1)),"",INDEX($A$39:$T$179,MATCH($B262,$B$39:$B$179,0),1))</f>
        <v>UMR2451</v>
      </c>
      <c r="B262" s="214" t="s">
        <v>281</v>
      </c>
      <c r="C262" s="215"/>
      <c r="D262" s="215"/>
      <c r="E262" s="215"/>
      <c r="F262" s="215"/>
      <c r="G262" s="215"/>
      <c r="H262" s="215"/>
      <c r="I262" s="216"/>
      <c r="J262" s="8">
        <f>IF(ISNA(INDEX($A$39:$T$179,MATCH($B262,$B$39:$B$179,0),10)),"",INDEX($A$39:$T$179,MATCH($B262,$B$39:$B$179,0),10))</f>
        <v>6</v>
      </c>
      <c r="K262" s="8">
        <f>IF(ISNA(INDEX($A$39:$T$179,MATCH($B262,$B$39:$B$179,0),11)),"",INDEX($A$39:$T$179,MATCH($B262,$B$39:$B$179,0),11))</f>
        <v>2</v>
      </c>
      <c r="L262" s="8">
        <f>IF(ISNA(INDEX($A$39:$T$179,MATCH($B262,$B$39:$B$179,0),12)),"",INDEX($A$39:$T$179,MATCH($B262,$B$39:$B$179,0),12))</f>
        <v>1</v>
      </c>
      <c r="M262" s="8">
        <f>IF(ISNA(INDEX($A$39:$T$179,MATCH($B262,$B$39:$B$179,0),13)),"",INDEX($A$39:$T$179,MATCH($B262,$B$39:$B$179,0),13))</f>
        <v>0</v>
      </c>
      <c r="N262" s="8">
        <f>IF(ISNA(INDEX($A$39:$T$179,MATCH($B262,$B$39:$B$179,0),14)),"",INDEX($A$39:$T$179,MATCH($B262,$B$39:$B$179,0),14))</f>
        <v>3</v>
      </c>
      <c r="O262" s="8">
        <f>IF(ISNA(INDEX($A$39:$T$179,MATCH($B262,$B$39:$B$179,0),15)),"",INDEX($A$39:$T$179,MATCH($B262,$B$39:$B$179,0),15))</f>
        <v>10</v>
      </c>
      <c r="P262" s="8">
        <f>IF(ISNA(INDEX($A$39:$T$179,MATCH($B262,$B$39:$B$179,0),16)),"",INDEX($A$39:$T$179,MATCH($B262,$B$39:$B$179,0),16))</f>
        <v>13</v>
      </c>
      <c r="Q262" s="14" t="str">
        <f>IF(ISNA(INDEX($A$39:$T$179,MATCH($B262,$B$39:$B$179,0),17)),"",INDEX($A$39:$T$179,MATCH($B262,$B$39:$B$179,0),17))</f>
        <v>E</v>
      </c>
      <c r="R262" s="14">
        <f>IF(ISNA(INDEX($A$39:$T$179,MATCH($B262,$B$39:$B$179,0),18)),"",INDEX($A$39:$T$179,MATCH($B262,$B$39:$B$179,0),18))</f>
        <v>0</v>
      </c>
      <c r="S262" s="14">
        <f>IF(ISNA(INDEX($A$39:$T$179,MATCH($B262,$B$39:$B$179,0),19)),"",INDEX($A$39:$T$179,MATCH($B262,$B$39:$B$179,0),19))</f>
        <v>0</v>
      </c>
      <c r="T262" s="14" t="str">
        <f>IF(ISNA(INDEX($A$39:$T$179,MATCH($B262,$B$39:$B$179,0),20)),"",INDEX($A$39:$T$179,MATCH($B262,$B$39:$B$179,0),20))</f>
        <v>DS</v>
      </c>
      <c r="U262" s="27"/>
      <c r="V262" s="27"/>
      <c r="W262" s="27"/>
      <c r="X262" s="27"/>
      <c r="Y262" s="27"/>
      <c r="Z262" s="27"/>
    </row>
    <row r="263" spans="1:26" s="73" customFormat="1" ht="19.7" customHeight="1" x14ac:dyDescent="0.2">
      <c r="A263" s="17" t="str">
        <f>IF(ISNA(INDEX($A$39:$T$179,MATCH($B263,$B$39:$B$179,0),1)),"",INDEX($A$39:$T$179,MATCH($B263,$B$39:$B$179,0),1))</f>
        <v>UMX2404</v>
      </c>
      <c r="B263" s="214" t="s">
        <v>283</v>
      </c>
      <c r="C263" s="215"/>
      <c r="D263" s="215"/>
      <c r="E263" s="215"/>
      <c r="F263" s="215"/>
      <c r="G263" s="215"/>
      <c r="H263" s="215"/>
      <c r="I263" s="216"/>
      <c r="J263" s="8">
        <f>IF(ISNA(INDEX($A$39:$T$179,MATCH($B263,$B$39:$B$179,0),10)),"",INDEX($A$39:$T$179,MATCH($B263,$B$39:$B$179,0),10))</f>
        <v>8</v>
      </c>
      <c r="K263" s="8">
        <f>IF(ISNA(INDEX($A$39:$T$179,MATCH($B263,$B$39:$B$179,0),11)),"",INDEX($A$39:$T$179,MATCH($B263,$B$39:$B$179,0),11))</f>
        <v>2</v>
      </c>
      <c r="L263" s="8">
        <f>IF(ISNA(INDEX($A$39:$T$179,MATCH($B263,$B$39:$B$179,0),12)),"",INDEX($A$39:$T$179,MATCH($B263,$B$39:$B$179,0),12))</f>
        <v>1</v>
      </c>
      <c r="M263" s="8">
        <f>IF(ISNA(INDEX($A$39:$T$179,MATCH($B263,$B$39:$B$179,0),13)),"",INDEX($A$39:$T$179,MATCH($B263,$B$39:$B$179,0),13))</f>
        <v>0</v>
      </c>
      <c r="N263" s="8">
        <f>IF(ISNA(INDEX($A$39:$T$179,MATCH($B263,$B$39:$B$179,0),14)),"",INDEX($A$39:$T$179,MATCH($B263,$B$39:$B$179,0),14))</f>
        <v>3</v>
      </c>
      <c r="O263" s="8">
        <f>IF(ISNA(INDEX($A$39:$T$179,MATCH($B263,$B$39:$B$179,0),15)),"",INDEX($A$39:$T$179,MATCH($B263,$B$39:$B$179,0),15))</f>
        <v>14</v>
      </c>
      <c r="P263" s="8">
        <f>IF(ISNA(INDEX($A$39:$T$179,MATCH($B263,$B$39:$B$179,0),16)),"",INDEX($A$39:$T$179,MATCH($B263,$B$39:$B$179,0),16))</f>
        <v>17</v>
      </c>
      <c r="Q263" s="14" t="str">
        <f>IF(ISNA(INDEX($A$39:$T$179,MATCH($B263,$B$39:$B$179,0),17)),"",INDEX($A$39:$T$179,MATCH($B263,$B$39:$B$179,0),17))</f>
        <v>E</v>
      </c>
      <c r="R263" s="14">
        <f>IF(ISNA(INDEX($A$39:$T$179,MATCH($B263,$B$39:$B$179,0),18)),"",INDEX($A$39:$T$179,MATCH($B263,$B$39:$B$179,0),18))</f>
        <v>0</v>
      </c>
      <c r="S263" s="14">
        <f>IF(ISNA(INDEX($A$39:$T$179,MATCH($B263,$B$39:$B$179,0),19)),"",INDEX($A$39:$T$179,MATCH($B263,$B$39:$B$179,0),19))</f>
        <v>0</v>
      </c>
      <c r="T263" s="14" t="str">
        <f>IF(ISNA(INDEX($A$39:$T$179,MATCH($B263,$B$39:$B$179,0),20)),"",INDEX($A$39:$T$179,MATCH($B263,$B$39:$B$179,0),20))</f>
        <v>DS</v>
      </c>
      <c r="U263" s="27"/>
      <c r="V263" s="27"/>
      <c r="W263" s="27"/>
      <c r="X263" s="27"/>
      <c r="Y263" s="27"/>
      <c r="Z263" s="27"/>
    </row>
    <row r="264" spans="1:26" s="73" customFormat="1" ht="19.7" customHeight="1" x14ac:dyDescent="0.2">
      <c r="A264" s="17" t="str">
        <f>IF(ISNA(INDEX($A$39:$T$179,MATCH($B264,$B$39:$B$179,0),1)),"",INDEX($A$39:$T$179,MATCH($B264,$B$39:$B$179,0),1))</f>
        <v>UMR2452</v>
      </c>
      <c r="B264" s="214" t="s">
        <v>285</v>
      </c>
      <c r="C264" s="215"/>
      <c r="D264" s="215"/>
      <c r="E264" s="215"/>
      <c r="F264" s="215"/>
      <c r="G264" s="215"/>
      <c r="H264" s="215"/>
      <c r="I264" s="216"/>
      <c r="J264" s="8">
        <f>IF(ISNA(INDEX($A$39:$T$179,MATCH($B264,$B$39:$B$179,0),10)),"",INDEX($A$39:$T$179,MATCH($B264,$B$39:$B$179,0),10))</f>
        <v>4</v>
      </c>
      <c r="K264" s="8">
        <f>IF(ISNA(INDEX($A$39:$T$179,MATCH($B264,$B$39:$B$179,0),11)),"",INDEX($A$39:$T$179,MATCH($B264,$B$39:$B$179,0),11))</f>
        <v>0</v>
      </c>
      <c r="L264" s="8">
        <f>IF(ISNA(INDEX($A$39:$T$179,MATCH($B264,$B$39:$B$179,0),12)),"",INDEX($A$39:$T$179,MATCH($B264,$B$39:$B$179,0),12))</f>
        <v>5</v>
      </c>
      <c r="M264" s="8">
        <f>IF(ISNA(INDEX($A$39:$T$179,MATCH($B264,$B$39:$B$179,0),13)),"",INDEX($A$39:$T$179,MATCH($B264,$B$39:$B$179,0),13))</f>
        <v>0</v>
      </c>
      <c r="N264" s="8">
        <f>IF(ISNA(INDEX($A$39:$T$179,MATCH($B264,$B$39:$B$179,0),14)),"",INDEX($A$39:$T$179,MATCH($B264,$B$39:$B$179,0),14))</f>
        <v>5</v>
      </c>
      <c r="O264" s="8">
        <f>IF(ISNA(INDEX($A$39:$T$179,MATCH($B264,$B$39:$B$179,0),15)),"",INDEX($A$39:$T$179,MATCH($B264,$B$39:$B$179,0),15))</f>
        <v>3</v>
      </c>
      <c r="P264" s="8">
        <f>IF(ISNA(INDEX($A$39:$T$179,MATCH($B264,$B$39:$B$179,0),16)),"",INDEX($A$39:$T$179,MATCH($B264,$B$39:$B$179,0),16))</f>
        <v>8</v>
      </c>
      <c r="Q264" s="14">
        <f>IF(ISNA(INDEX($A$39:$T$179,MATCH($B264,$B$39:$B$179,0),17)),"",INDEX($A$39:$T$179,MATCH($B264,$B$39:$B$179,0),17))</f>
        <v>0</v>
      </c>
      <c r="R264" s="14" t="str">
        <f>IF(ISNA(INDEX($A$39:$T$179,MATCH($B264,$B$39:$B$179,0),18)),"",INDEX($A$39:$T$179,MATCH($B264,$B$39:$B$179,0),18))</f>
        <v>C</v>
      </c>
      <c r="S264" s="14">
        <f>IF(ISNA(INDEX($A$39:$T$179,MATCH($B264,$B$39:$B$179,0),19)),"",INDEX($A$39:$T$179,MATCH($B264,$B$39:$B$179,0),19))</f>
        <v>0</v>
      </c>
      <c r="T264" s="14" t="str">
        <f>IF(ISNA(INDEX($A$39:$T$179,MATCH($B264,$B$39:$B$179,0),20)),"",INDEX($A$39:$T$179,MATCH($B264,$B$39:$B$179,0),20))</f>
        <v>DS</v>
      </c>
      <c r="U264" s="27"/>
      <c r="V264" s="27"/>
      <c r="W264" s="27"/>
      <c r="X264" s="27"/>
      <c r="Y264" s="27"/>
      <c r="Z264" s="27"/>
    </row>
    <row r="265" spans="1:26" ht="12.75" customHeight="1" x14ac:dyDescent="0.2">
      <c r="A265" s="9" t="s">
        <v>22</v>
      </c>
      <c r="B265" s="134"/>
      <c r="C265" s="134"/>
      <c r="D265" s="134"/>
      <c r="E265" s="134"/>
      <c r="F265" s="134"/>
      <c r="G265" s="134"/>
      <c r="H265" s="134"/>
      <c r="I265" s="134"/>
      <c r="J265" s="10">
        <f t="shared" ref="J265:P265" si="46">SUM(J261:J264)</f>
        <v>24</v>
      </c>
      <c r="K265" s="10">
        <f t="shared" si="46"/>
        <v>6</v>
      </c>
      <c r="L265" s="10">
        <f t="shared" si="46"/>
        <v>8</v>
      </c>
      <c r="M265" s="10">
        <f t="shared" si="46"/>
        <v>0</v>
      </c>
      <c r="N265" s="10">
        <f t="shared" si="46"/>
        <v>14</v>
      </c>
      <c r="O265" s="10">
        <f t="shared" si="46"/>
        <v>37</v>
      </c>
      <c r="P265" s="10">
        <f t="shared" si="46"/>
        <v>51</v>
      </c>
      <c r="Q265" s="9">
        <f>COUNTIF(Q261:Q264,"E")</f>
        <v>3</v>
      </c>
      <c r="R265" s="9">
        <f>COUNTIF(R261:R264,"C")</f>
        <v>1</v>
      </c>
      <c r="S265" s="9">
        <f>COUNTIF(S261:S264,"VP")</f>
        <v>0</v>
      </c>
      <c r="T265" s="7">
        <f>COUNTA(T261:T264)</f>
        <v>4</v>
      </c>
      <c r="U265" s="329" t="s">
        <v>164</v>
      </c>
      <c r="V265" s="329"/>
      <c r="W265" s="329"/>
      <c r="X265" s="329"/>
      <c r="Y265" s="27"/>
      <c r="Z265" s="27"/>
    </row>
    <row r="266" spans="1:26" ht="12.75" customHeight="1" x14ac:dyDescent="0.2">
      <c r="A266" s="136" t="s">
        <v>80</v>
      </c>
      <c r="B266" s="136"/>
      <c r="C266" s="136"/>
      <c r="D266" s="136"/>
      <c r="E266" s="136"/>
      <c r="F266" s="136"/>
      <c r="G266" s="136"/>
      <c r="H266" s="136"/>
      <c r="I266" s="136"/>
      <c r="J266" s="10">
        <f t="shared" ref="J266:T266" si="47">SUM(J259,J265)</f>
        <v>90</v>
      </c>
      <c r="K266" s="10">
        <f t="shared" si="47"/>
        <v>26</v>
      </c>
      <c r="L266" s="10">
        <f t="shared" si="47"/>
        <v>18</v>
      </c>
      <c r="M266" s="10">
        <f t="shared" si="47"/>
        <v>7</v>
      </c>
      <c r="N266" s="10">
        <f t="shared" si="47"/>
        <v>51</v>
      </c>
      <c r="O266" s="10">
        <f t="shared" si="47"/>
        <v>121</v>
      </c>
      <c r="P266" s="10">
        <f t="shared" si="47"/>
        <v>172</v>
      </c>
      <c r="Q266" s="10">
        <f t="shared" si="47"/>
        <v>13</v>
      </c>
      <c r="R266" s="10">
        <f t="shared" si="47"/>
        <v>2</v>
      </c>
      <c r="S266" s="10">
        <f t="shared" si="47"/>
        <v>0</v>
      </c>
      <c r="T266" s="33">
        <f t="shared" si="47"/>
        <v>15</v>
      </c>
      <c r="U266" s="330" t="s">
        <v>165</v>
      </c>
      <c r="V266" s="330"/>
      <c r="W266" s="330"/>
      <c r="X266" s="330"/>
      <c r="Y266" s="27"/>
      <c r="Z266" s="27"/>
    </row>
    <row r="267" spans="1:26" ht="12.75" customHeight="1" x14ac:dyDescent="0.2">
      <c r="A267" s="136" t="s">
        <v>42</v>
      </c>
      <c r="B267" s="136"/>
      <c r="C267" s="136"/>
      <c r="D267" s="136"/>
      <c r="E267" s="136"/>
      <c r="F267" s="136"/>
      <c r="G267" s="136"/>
      <c r="H267" s="136"/>
      <c r="I267" s="136"/>
      <c r="J267" s="136"/>
      <c r="K267" s="10">
        <f t="shared" ref="K267:P267" si="48">K259*14+K265*12</f>
        <v>352</v>
      </c>
      <c r="L267" s="10">
        <f t="shared" si="48"/>
        <v>236</v>
      </c>
      <c r="M267" s="10">
        <f t="shared" si="48"/>
        <v>98</v>
      </c>
      <c r="N267" s="10">
        <f t="shared" si="48"/>
        <v>686</v>
      </c>
      <c r="O267" s="10">
        <f t="shared" si="48"/>
        <v>1620</v>
      </c>
      <c r="P267" s="10">
        <f t="shared" si="48"/>
        <v>2306</v>
      </c>
      <c r="Q267" s="143"/>
      <c r="R267" s="143"/>
      <c r="S267" s="143"/>
      <c r="T267" s="143"/>
      <c r="U267" s="330"/>
      <c r="V267" s="330"/>
      <c r="W267" s="330"/>
      <c r="X267" s="330"/>
    </row>
    <row r="268" spans="1:26" ht="12.75" customHeight="1" x14ac:dyDescent="0.2">
      <c r="A268" s="136"/>
      <c r="B268" s="136"/>
      <c r="C268" s="136"/>
      <c r="D268" s="136"/>
      <c r="E268" s="136"/>
      <c r="F268" s="136"/>
      <c r="G268" s="136"/>
      <c r="H268" s="136"/>
      <c r="I268" s="136"/>
      <c r="J268" s="136"/>
      <c r="K268" s="144">
        <f>SUM(K267:M267)</f>
        <v>686</v>
      </c>
      <c r="L268" s="144"/>
      <c r="M268" s="144"/>
      <c r="N268" s="144">
        <f>SUM(N267:O267)</f>
        <v>2306</v>
      </c>
      <c r="O268" s="144"/>
      <c r="P268" s="144"/>
      <c r="Q268" s="143"/>
      <c r="R268" s="143"/>
      <c r="S268" s="143"/>
      <c r="T268" s="143"/>
      <c r="U268" s="52">
        <f>COUNTIF(T44:T94,"DS")</f>
        <v>15</v>
      </c>
      <c r="V268" s="53" t="s">
        <v>87</v>
      </c>
    </row>
    <row r="269" spans="1:26" ht="12.75" customHeight="1" x14ac:dyDescent="0.2">
      <c r="A269" s="183" t="s">
        <v>59</v>
      </c>
      <c r="B269" s="193"/>
      <c r="C269" s="193"/>
      <c r="D269" s="193"/>
      <c r="E269" s="193"/>
      <c r="F269" s="193"/>
      <c r="G269" s="193"/>
      <c r="H269" s="193"/>
      <c r="I269" s="193"/>
      <c r="J269" s="184"/>
      <c r="K269" s="171">
        <f>T266/SUM(T51,T66,T80,T95)</f>
        <v>0.75</v>
      </c>
      <c r="L269" s="171"/>
      <c r="M269" s="171"/>
      <c r="N269" s="171"/>
      <c r="O269" s="171"/>
      <c r="P269" s="171"/>
      <c r="Q269" s="171"/>
      <c r="R269" s="171"/>
      <c r="S269" s="171"/>
      <c r="T269" s="171"/>
      <c r="U269" s="54"/>
      <c r="V269" s="55"/>
    </row>
    <row r="270" spans="1:26" ht="12.75" customHeight="1" x14ac:dyDescent="0.2">
      <c r="A270" s="194" t="s">
        <v>60</v>
      </c>
      <c r="B270" s="194"/>
      <c r="C270" s="194"/>
      <c r="D270" s="194"/>
      <c r="E270" s="194"/>
      <c r="F270" s="194"/>
      <c r="G270" s="194"/>
      <c r="H270" s="194"/>
      <c r="I270" s="194"/>
      <c r="J270" s="194"/>
      <c r="K270" s="171">
        <f>K268/(SUM(N51,N66,N80)*14+N95*12)</f>
        <v>0.77078651685393262</v>
      </c>
      <c r="L270" s="171"/>
      <c r="M270" s="171"/>
      <c r="N270" s="171"/>
      <c r="O270" s="171"/>
      <c r="P270" s="171"/>
      <c r="Q270" s="171"/>
      <c r="R270" s="171"/>
      <c r="S270" s="171"/>
      <c r="T270" s="171"/>
      <c r="U270" s="331" t="str">
        <f>IF(T266=U268,"Corect",IF(T266&gt;U268,"Ați dublat unele discipline","Ați pierdut unele discipline"))</f>
        <v>Corect</v>
      </c>
      <c r="V270" s="332"/>
      <c r="W270" s="332"/>
      <c r="X270" s="332"/>
    </row>
    <row r="271" spans="1:26" x14ac:dyDescent="0.2">
      <c r="B271" s="2"/>
      <c r="C271" s="2"/>
      <c r="D271" s="2"/>
      <c r="E271" s="2"/>
      <c r="F271" s="2"/>
      <c r="G271" s="2"/>
      <c r="M271" s="4"/>
      <c r="N271" s="4"/>
      <c r="O271" s="4"/>
      <c r="P271" s="4"/>
      <c r="Q271" s="4"/>
      <c r="R271" s="4"/>
      <c r="S271" s="4"/>
    </row>
    <row r="272" spans="1:26" x14ac:dyDescent="0.2">
      <c r="A272" s="207" t="s">
        <v>141</v>
      </c>
      <c r="B272" s="208"/>
      <c r="C272" s="208"/>
      <c r="D272" s="208"/>
      <c r="E272" s="208"/>
      <c r="F272" s="208"/>
      <c r="G272" s="208"/>
      <c r="H272" s="208"/>
      <c r="I272" s="208"/>
      <c r="J272" s="208"/>
      <c r="K272" s="208"/>
      <c r="L272" s="208"/>
      <c r="M272" s="208"/>
      <c r="N272" s="208"/>
      <c r="O272" s="208"/>
      <c r="P272" s="208"/>
      <c r="Q272" s="208"/>
      <c r="R272" s="208"/>
      <c r="S272" s="208"/>
      <c r="T272" s="209"/>
    </row>
    <row r="273" spans="1:26" x14ac:dyDescent="0.2">
      <c r="A273" s="210"/>
      <c r="B273" s="211"/>
      <c r="C273" s="211"/>
      <c r="D273" s="211"/>
      <c r="E273" s="211"/>
      <c r="F273" s="211"/>
      <c r="G273" s="211"/>
      <c r="H273" s="211"/>
      <c r="I273" s="211"/>
      <c r="J273" s="211"/>
      <c r="K273" s="211"/>
      <c r="L273" s="211"/>
      <c r="M273" s="211"/>
      <c r="N273" s="211"/>
      <c r="O273" s="211"/>
      <c r="P273" s="211"/>
      <c r="Q273" s="211"/>
      <c r="R273" s="211"/>
      <c r="S273" s="211"/>
      <c r="T273" s="212"/>
    </row>
    <row r="274" spans="1:26" x14ac:dyDescent="0.2">
      <c r="A274" s="134" t="s">
        <v>24</v>
      </c>
      <c r="B274" s="134" t="s">
        <v>23</v>
      </c>
      <c r="C274" s="134"/>
      <c r="D274" s="134"/>
      <c r="E274" s="134"/>
      <c r="F274" s="134"/>
      <c r="G274" s="134"/>
      <c r="H274" s="134"/>
      <c r="I274" s="134"/>
      <c r="J274" s="135" t="s">
        <v>35</v>
      </c>
      <c r="K274" s="137" t="s">
        <v>21</v>
      </c>
      <c r="L274" s="138"/>
      <c r="M274" s="139"/>
      <c r="N274" s="137" t="s">
        <v>36</v>
      </c>
      <c r="O274" s="138"/>
      <c r="P274" s="139"/>
      <c r="Q274" s="137" t="s">
        <v>20</v>
      </c>
      <c r="R274" s="138"/>
      <c r="S274" s="139"/>
      <c r="T274" s="135" t="s">
        <v>19</v>
      </c>
    </row>
    <row r="275" spans="1:26" ht="12.75" customHeight="1" x14ac:dyDescent="0.2">
      <c r="A275" s="134"/>
      <c r="B275" s="134"/>
      <c r="C275" s="134"/>
      <c r="D275" s="134"/>
      <c r="E275" s="134"/>
      <c r="F275" s="134"/>
      <c r="G275" s="134"/>
      <c r="H275" s="134"/>
      <c r="I275" s="134"/>
      <c r="J275" s="135"/>
      <c r="K275" s="140"/>
      <c r="L275" s="141"/>
      <c r="M275" s="142"/>
      <c r="N275" s="140"/>
      <c r="O275" s="141"/>
      <c r="P275" s="142"/>
      <c r="Q275" s="140"/>
      <c r="R275" s="141"/>
      <c r="S275" s="142"/>
      <c r="T275" s="135"/>
    </row>
    <row r="276" spans="1:26" ht="12.75" customHeight="1" x14ac:dyDescent="0.2">
      <c r="A276" s="134"/>
      <c r="B276" s="134"/>
      <c r="C276" s="134"/>
      <c r="D276" s="134"/>
      <c r="E276" s="134"/>
      <c r="F276" s="134"/>
      <c r="G276" s="134"/>
      <c r="H276" s="134"/>
      <c r="I276" s="134"/>
      <c r="J276" s="135"/>
      <c r="K276" s="15" t="s">
        <v>25</v>
      </c>
      <c r="L276" s="15" t="s">
        <v>26</v>
      </c>
      <c r="M276" s="15" t="s">
        <v>27</v>
      </c>
      <c r="N276" s="15" t="s">
        <v>31</v>
      </c>
      <c r="O276" s="15" t="s">
        <v>5</v>
      </c>
      <c r="P276" s="15" t="s">
        <v>28</v>
      </c>
      <c r="Q276" s="15" t="s">
        <v>29</v>
      </c>
      <c r="R276" s="15" t="s">
        <v>25</v>
      </c>
      <c r="S276" s="15" t="s">
        <v>30</v>
      </c>
      <c r="T276" s="135"/>
    </row>
    <row r="277" spans="1:26" x14ac:dyDescent="0.2">
      <c r="A277" s="134" t="s">
        <v>140</v>
      </c>
      <c r="B277" s="134"/>
      <c r="C277" s="134"/>
      <c r="D277" s="134"/>
      <c r="E277" s="134"/>
      <c r="F277" s="134"/>
      <c r="G277" s="134"/>
      <c r="H277" s="134"/>
      <c r="I277" s="134"/>
      <c r="J277" s="134"/>
      <c r="K277" s="134"/>
      <c r="L277" s="134"/>
      <c r="M277" s="134"/>
      <c r="N277" s="134"/>
      <c r="O277" s="134"/>
      <c r="P277" s="134"/>
      <c r="Q277" s="134"/>
      <c r="R277" s="134"/>
      <c r="S277" s="134"/>
      <c r="T277" s="134"/>
    </row>
    <row r="278" spans="1:26" ht="19.7" customHeight="1" x14ac:dyDescent="0.2">
      <c r="A278" s="17" t="str">
        <f>IF(ISNA(INDEX($A$39:$T$179,MATCH($B278,$B$39:$B$179,0),1)),"",INDEX($A$39:$T$179,MATCH($B278,$B$39:$B$179,0),1))</f>
        <v>UMR2017</v>
      </c>
      <c r="B278" s="213" t="s">
        <v>267</v>
      </c>
      <c r="C278" s="213"/>
      <c r="D278" s="213"/>
      <c r="E278" s="213"/>
      <c r="F278" s="213"/>
      <c r="G278" s="213"/>
      <c r="H278" s="213"/>
      <c r="I278" s="213"/>
      <c r="J278" s="8">
        <f>IF(ISNA(INDEX($A$39:$T$179,MATCH($B278,$B$39:$B$179,0),10)),"",INDEX($A$39:$T$179,MATCH($B278,$B$39:$B$179,0),10))</f>
        <v>6</v>
      </c>
      <c r="K278" s="8">
        <f>IF(ISNA(INDEX($A$39:$T$179,MATCH($B278,$B$39:$B$179,0),11)),"",INDEX($A$39:$T$179,MATCH($B278,$B$39:$B$179,0),11))</f>
        <v>2</v>
      </c>
      <c r="L278" s="8">
        <f>IF(ISNA(INDEX($A$39:$T$179,MATCH($B278,$B$39:$B$179,0),12)),"",INDEX($A$39:$T$179,MATCH($B278,$B$39:$B$179,0),12))</f>
        <v>1</v>
      </c>
      <c r="M278" s="8">
        <f>IF(ISNA(INDEX($A$39:$T$179,MATCH($B278,$B$39:$B$179,0),13)),"",INDEX($A$39:$T$179,MATCH($B278,$B$39:$B$179,0),13))</f>
        <v>0</v>
      </c>
      <c r="N278" s="8">
        <f>IF(ISNA(INDEX($A$39:$T$179,MATCH($B278,$B$39:$B$179,0),14)),"",INDEX($A$39:$T$179,MATCH($B278,$B$39:$B$179,0),14))</f>
        <v>3</v>
      </c>
      <c r="O278" s="8">
        <f>IF(ISNA(INDEX($A$39:$T$179,MATCH($B278,$B$39:$B$179,0),15)),"",INDEX($A$39:$T$179,MATCH($B278,$B$39:$B$179,0),15))</f>
        <v>8</v>
      </c>
      <c r="P278" s="8">
        <f>IF(ISNA(INDEX($A$39:$T$179,MATCH($B278,$B$39:$B$179,0),16)),"",INDEX($A$39:$T$179,MATCH($B278,$B$39:$B$179,0),16))</f>
        <v>11</v>
      </c>
      <c r="Q278" s="14" t="str">
        <f>IF(ISNA(INDEX($A$39:$T$179,MATCH($B278,$B$39:$B$179,0),17)),"",INDEX($A$39:$T$179,MATCH($B278,$B$39:$B$179,0),17))</f>
        <v>E</v>
      </c>
      <c r="R278" s="14">
        <f>IF(ISNA(INDEX($A$39:$T$179,MATCH($B278,$B$39:$B$179,0),18)),"",INDEX($A$39:$T$179,MATCH($B278,$B$39:$B$179,0),18))</f>
        <v>0</v>
      </c>
      <c r="S278" s="14">
        <f>IF(ISNA(INDEX($A$39:$T$179,MATCH($B278,$B$39:$B$179,0),19)),"",INDEX($A$39:$T$179,MATCH($B278,$B$39:$B$179,0),19))</f>
        <v>0</v>
      </c>
      <c r="T278" s="14" t="str">
        <f>IF(ISNA(INDEX($A$39:$T$179,MATCH($B278,$B$39:$B$179,0),20)),"",INDEX($A$39:$T$179,MATCH($B278,$B$39:$B$179,0),20))</f>
        <v>DC</v>
      </c>
    </row>
    <row r="279" spans="1:26" x14ac:dyDescent="0.2">
      <c r="A279" s="9" t="s">
        <v>22</v>
      </c>
      <c r="B279" s="206"/>
      <c r="C279" s="206"/>
      <c r="D279" s="206"/>
      <c r="E279" s="206"/>
      <c r="F279" s="206"/>
      <c r="G279" s="206"/>
      <c r="H279" s="206"/>
      <c r="I279" s="206"/>
      <c r="J279" s="10">
        <f t="shared" ref="J279:P279" si="49">SUM(J278:J278)</f>
        <v>6</v>
      </c>
      <c r="K279" s="10">
        <f t="shared" si="49"/>
        <v>2</v>
      </c>
      <c r="L279" s="10">
        <f t="shared" si="49"/>
        <v>1</v>
      </c>
      <c r="M279" s="10">
        <f t="shared" si="49"/>
        <v>0</v>
      </c>
      <c r="N279" s="10">
        <f t="shared" si="49"/>
        <v>3</v>
      </c>
      <c r="O279" s="10">
        <f t="shared" si="49"/>
        <v>8</v>
      </c>
      <c r="P279" s="10">
        <f t="shared" si="49"/>
        <v>11</v>
      </c>
      <c r="Q279" s="9">
        <f>COUNTIF(Q278:Q278,"E")</f>
        <v>1</v>
      </c>
      <c r="R279" s="9">
        <f>COUNTIF(R278:R278,"C")</f>
        <v>0</v>
      </c>
      <c r="S279" s="9">
        <f>COUNTIF(S278:S278,"VP")</f>
        <v>0</v>
      </c>
      <c r="T279" s="7">
        <f>COUNTA(T278:T278)</f>
        <v>1</v>
      </c>
    </row>
    <row r="280" spans="1:26" x14ac:dyDescent="0.2">
      <c r="A280" s="134" t="s">
        <v>139</v>
      </c>
      <c r="B280" s="134"/>
      <c r="C280" s="134"/>
      <c r="D280" s="134"/>
      <c r="E280" s="134"/>
      <c r="F280" s="134"/>
      <c r="G280" s="134"/>
      <c r="H280" s="134"/>
      <c r="I280" s="134"/>
      <c r="J280" s="134"/>
      <c r="K280" s="134"/>
      <c r="L280" s="134"/>
      <c r="M280" s="134"/>
      <c r="N280" s="134"/>
      <c r="O280" s="134"/>
      <c r="P280" s="134"/>
      <c r="Q280" s="134"/>
      <c r="R280" s="134"/>
      <c r="S280" s="134"/>
      <c r="T280" s="134"/>
    </row>
    <row r="281" spans="1:26" ht="19.7" customHeight="1" x14ac:dyDescent="0.2">
      <c r="A281" s="17"/>
      <c r="B281" s="214"/>
      <c r="C281" s="215"/>
      <c r="D281" s="215"/>
      <c r="E281" s="215"/>
      <c r="F281" s="215"/>
      <c r="G281" s="215"/>
      <c r="H281" s="215"/>
      <c r="I281" s="216"/>
      <c r="J281" s="8" t="str">
        <f>IF(ISNA(INDEX($A$39:$T$179,MATCH($B281,$B$39:$B$179,0),10)),"",INDEX($A$39:$T$179,MATCH($B281,$B$39:$B$179,0),10))</f>
        <v/>
      </c>
      <c r="K281" s="8" t="str">
        <f>IF(ISNA(INDEX($A$39:$T$179,MATCH($B281,$B$39:$B$179,0),11)),"",INDEX($A$39:$T$179,MATCH($B281,$B$39:$B$179,0),11))</f>
        <v/>
      </c>
      <c r="L281" s="8" t="str">
        <f>IF(ISNA(INDEX($A$39:$T$179,MATCH($B281,$B$39:$B$179,0),12)),"",INDEX($A$39:$T$179,MATCH($B281,$B$39:$B$179,0),12))</f>
        <v/>
      </c>
      <c r="M281" s="8" t="str">
        <f>IF(ISNA(INDEX($A$39:$T$179,MATCH($B281,$B$39:$B$179,0),13)),"",INDEX($A$39:$T$179,MATCH($B281,$B$39:$B$179,0),13))</f>
        <v/>
      </c>
      <c r="N281" s="8" t="str">
        <f>IF(ISNA(INDEX($A$39:$T$179,MATCH($B281,$B$39:$B$179,0),14)),"",INDEX($A$39:$T$179,MATCH($B281,$B$39:$B$179,0),14))</f>
        <v/>
      </c>
      <c r="O281" s="8" t="str">
        <f>IF(ISNA(INDEX($A$39:$T$179,MATCH($B281,$B$39:$B$179,0),15)),"",INDEX($A$39:$T$179,MATCH($B281,$B$39:$B$179,0),15))</f>
        <v/>
      </c>
      <c r="P281" s="8" t="str">
        <f>IF(ISNA(INDEX($A$39:$T$179,MATCH($B281,$B$39:$B$179,0),16)),"",INDEX($A$39:$T$179,MATCH($B281,$B$39:$B$179,0),16))</f>
        <v/>
      </c>
      <c r="Q281" s="14" t="str">
        <f>IF(ISNA(INDEX($A$39:$T$179,MATCH($B281,$B$39:$B$179,0),17)),"",INDEX($A$39:$T$179,MATCH($B281,$B$39:$B$179,0),17))</f>
        <v/>
      </c>
      <c r="R281" s="14" t="str">
        <f>IF(ISNA(INDEX($A$39:$T$179,MATCH($B281,$B$39:$B$179,0),18)),"",INDEX($A$39:$T$179,MATCH($B281,$B$39:$B$179,0),18))</f>
        <v/>
      </c>
      <c r="S281" s="14" t="str">
        <f>IF(ISNA(INDEX($A$39:$T$179,MATCH($B281,$B$39:$B$179,0),19)),"",INDEX($A$39:$T$179,MATCH($B281,$B$39:$B$179,0),19))</f>
        <v/>
      </c>
      <c r="T281" s="14" t="str">
        <f>IF(ISNA(INDEX($A$39:$T$179,MATCH($B281,$B$39:$B$179,0),20)),"",INDEX($A$39:$T$179,MATCH($B281,$B$39:$B$179,0),20))</f>
        <v/>
      </c>
    </row>
    <row r="282" spans="1:26" ht="15" customHeight="1" x14ac:dyDescent="0.25">
      <c r="A282" s="9" t="s">
        <v>22</v>
      </c>
      <c r="B282" s="134"/>
      <c r="C282" s="134"/>
      <c r="D282" s="134"/>
      <c r="E282" s="134"/>
      <c r="F282" s="134"/>
      <c r="G282" s="134"/>
      <c r="H282" s="134"/>
      <c r="I282" s="134"/>
      <c r="J282" s="10">
        <f t="shared" ref="J282:P282" si="50">SUM(J281:J281)</f>
        <v>0</v>
      </c>
      <c r="K282" s="10">
        <f t="shared" si="50"/>
        <v>0</v>
      </c>
      <c r="L282" s="10">
        <f t="shared" si="50"/>
        <v>0</v>
      </c>
      <c r="M282" s="10">
        <f t="shared" si="50"/>
        <v>0</v>
      </c>
      <c r="N282" s="10">
        <f t="shared" si="50"/>
        <v>0</v>
      </c>
      <c r="O282" s="10">
        <f t="shared" si="50"/>
        <v>0</v>
      </c>
      <c r="P282" s="10">
        <f t="shared" si="50"/>
        <v>0</v>
      </c>
      <c r="Q282" s="9">
        <f>COUNTIF(Q281:Q281,"E")</f>
        <v>0</v>
      </c>
      <c r="R282" s="9">
        <f>COUNTIF(R281:R281,"C")</f>
        <v>0</v>
      </c>
      <c r="S282" s="9">
        <f>COUNTIF(S281:S281,"VP")</f>
        <v>0</v>
      </c>
      <c r="T282" s="7">
        <f>COUNTA(T281:T281)</f>
        <v>1</v>
      </c>
      <c r="U282" s="329" t="s">
        <v>164</v>
      </c>
      <c r="V282" s="329"/>
      <c r="W282" s="329"/>
      <c r="X282" s="329"/>
      <c r="Y282"/>
      <c r="Z282"/>
    </row>
    <row r="283" spans="1:26" ht="15" x14ac:dyDescent="0.25">
      <c r="A283" s="136" t="s">
        <v>80</v>
      </c>
      <c r="B283" s="136"/>
      <c r="C283" s="136"/>
      <c r="D283" s="136"/>
      <c r="E283" s="136"/>
      <c r="F283" s="136"/>
      <c r="G283" s="136"/>
      <c r="H283" s="136"/>
      <c r="I283" s="136"/>
      <c r="J283" s="10">
        <f t="shared" ref="J283:T283" si="51">SUM(J279,J282)</f>
        <v>6</v>
      </c>
      <c r="K283" s="10">
        <f t="shared" si="51"/>
        <v>2</v>
      </c>
      <c r="L283" s="10">
        <f t="shared" si="51"/>
        <v>1</v>
      </c>
      <c r="M283" s="10">
        <f t="shared" si="51"/>
        <v>0</v>
      </c>
      <c r="N283" s="10">
        <f t="shared" si="51"/>
        <v>3</v>
      </c>
      <c r="O283" s="10">
        <f t="shared" si="51"/>
        <v>8</v>
      </c>
      <c r="P283" s="10">
        <f t="shared" si="51"/>
        <v>11</v>
      </c>
      <c r="Q283" s="10">
        <f t="shared" si="51"/>
        <v>1</v>
      </c>
      <c r="R283" s="10">
        <f t="shared" si="51"/>
        <v>0</v>
      </c>
      <c r="S283" s="10">
        <f t="shared" si="51"/>
        <v>0</v>
      </c>
      <c r="T283" s="33">
        <f t="shared" si="51"/>
        <v>2</v>
      </c>
      <c r="U283" s="330" t="s">
        <v>165</v>
      </c>
      <c r="V283" s="330"/>
      <c r="W283" s="330"/>
      <c r="X283" s="330"/>
      <c r="Y283"/>
      <c r="Z283"/>
    </row>
    <row r="284" spans="1:26" ht="15" x14ac:dyDescent="0.25">
      <c r="A284" s="256" t="s">
        <v>42</v>
      </c>
      <c r="B284" s="257"/>
      <c r="C284" s="257"/>
      <c r="D284" s="257"/>
      <c r="E284" s="257"/>
      <c r="F284" s="257"/>
      <c r="G284" s="257"/>
      <c r="H284" s="257"/>
      <c r="I284" s="257"/>
      <c r="J284" s="258"/>
      <c r="K284" s="10">
        <f t="shared" ref="K284:P284" si="52">K279*14+K282*12</f>
        <v>28</v>
      </c>
      <c r="L284" s="10">
        <f t="shared" si="52"/>
        <v>14</v>
      </c>
      <c r="M284" s="10">
        <f t="shared" si="52"/>
        <v>0</v>
      </c>
      <c r="N284" s="10">
        <f t="shared" si="52"/>
        <v>42</v>
      </c>
      <c r="O284" s="10">
        <f t="shared" si="52"/>
        <v>112</v>
      </c>
      <c r="P284" s="10">
        <f t="shared" si="52"/>
        <v>154</v>
      </c>
      <c r="Q284" s="195"/>
      <c r="R284" s="196"/>
      <c r="S284" s="196"/>
      <c r="T284" s="197"/>
      <c r="U284" s="330"/>
      <c r="V284" s="330"/>
      <c r="W284" s="330"/>
      <c r="X284" s="330"/>
      <c r="Y284"/>
      <c r="Z284"/>
    </row>
    <row r="285" spans="1:26" ht="12.75" customHeight="1" x14ac:dyDescent="0.25">
      <c r="A285" s="259"/>
      <c r="B285" s="260"/>
      <c r="C285" s="260"/>
      <c r="D285" s="260"/>
      <c r="E285" s="260"/>
      <c r="F285" s="260"/>
      <c r="G285" s="260"/>
      <c r="H285" s="260"/>
      <c r="I285" s="260"/>
      <c r="J285" s="261"/>
      <c r="K285" s="269">
        <f>SUM(K284:M284)</f>
        <v>42</v>
      </c>
      <c r="L285" s="270"/>
      <c r="M285" s="271"/>
      <c r="N285" s="269">
        <f>SUM(N284:O284)</f>
        <v>154</v>
      </c>
      <c r="O285" s="270"/>
      <c r="P285" s="271"/>
      <c r="Q285" s="198"/>
      <c r="R285" s="199"/>
      <c r="S285" s="199"/>
      <c r="T285" s="200"/>
      <c r="U285" s="52">
        <f>COUNTIF(T44:T94,"DC")</f>
        <v>1</v>
      </c>
      <c r="V285" s="53" t="s">
        <v>34</v>
      </c>
      <c r="Y285"/>
      <c r="Z285"/>
    </row>
    <row r="286" spans="1:26" ht="12.75" customHeight="1" x14ac:dyDescent="0.25">
      <c r="A286" s="183" t="s">
        <v>59</v>
      </c>
      <c r="B286" s="193"/>
      <c r="C286" s="193"/>
      <c r="D286" s="193"/>
      <c r="E286" s="193"/>
      <c r="F286" s="193"/>
      <c r="G286" s="193"/>
      <c r="H286" s="193"/>
      <c r="I286" s="193"/>
      <c r="J286" s="184"/>
      <c r="K286" s="203">
        <f>T283/SUM(T51,T66,T80,T95)</f>
        <v>0.1</v>
      </c>
      <c r="L286" s="204"/>
      <c r="M286" s="204"/>
      <c r="N286" s="204"/>
      <c r="O286" s="204"/>
      <c r="P286" s="204"/>
      <c r="Q286" s="204"/>
      <c r="R286" s="204"/>
      <c r="S286" s="204"/>
      <c r="T286" s="205"/>
      <c r="U286" s="54"/>
      <c r="V286" s="55"/>
      <c r="Y286"/>
      <c r="Z286"/>
    </row>
    <row r="287" spans="1:26" ht="12.75" customHeight="1" x14ac:dyDescent="0.25">
      <c r="A287" s="194" t="s">
        <v>60</v>
      </c>
      <c r="B287" s="194"/>
      <c r="C287" s="194"/>
      <c r="D287" s="194"/>
      <c r="E287" s="194"/>
      <c r="F287" s="194"/>
      <c r="G287" s="194"/>
      <c r="H287" s="194"/>
      <c r="I287" s="194"/>
      <c r="J287" s="194"/>
      <c r="K287" s="203">
        <f>K285/(SUM(N51,N66,N80)*14+N95*12)</f>
        <v>4.7191011235955059E-2</v>
      </c>
      <c r="L287" s="204"/>
      <c r="M287" s="204"/>
      <c r="N287" s="204"/>
      <c r="O287" s="204"/>
      <c r="P287" s="204"/>
      <c r="Q287" s="204"/>
      <c r="R287" s="204"/>
      <c r="S287" s="204"/>
      <c r="T287" s="205"/>
      <c r="U287" s="331" t="str">
        <f>IF(T283=U285,"Corect",IF(T283&gt;U285,"Ați dublat unele discipline","Ați pierdut unele discipline"))</f>
        <v>Ați dublat unele discipline</v>
      </c>
      <c r="V287" s="332"/>
      <c r="W287" s="332"/>
      <c r="X287" s="332"/>
      <c r="Y287"/>
      <c r="Z287"/>
    </row>
    <row r="288" spans="1:26" ht="12.75" customHeight="1" x14ac:dyDescent="0.25">
      <c r="U288"/>
      <c r="V288"/>
      <c r="W288"/>
      <c r="X288"/>
      <c r="Y288"/>
      <c r="Z288"/>
    </row>
    <row r="289" spans="1:26" ht="12.75" customHeight="1" x14ac:dyDescent="0.25">
      <c r="U289"/>
      <c r="V289"/>
      <c r="W289"/>
      <c r="X289"/>
      <c r="Y289"/>
      <c r="Z289"/>
    </row>
    <row r="290" spans="1:26" ht="12.75" customHeight="1" x14ac:dyDescent="0.25">
      <c r="U290"/>
      <c r="V290"/>
      <c r="W290"/>
      <c r="X290"/>
      <c r="Y290"/>
      <c r="Z290"/>
    </row>
    <row r="292" spans="1:26" ht="12.75" customHeight="1" x14ac:dyDescent="0.2">
      <c r="A292" s="234" t="s">
        <v>171</v>
      </c>
      <c r="B292" s="234"/>
      <c r="C292" s="234"/>
      <c r="D292" s="234"/>
      <c r="E292" s="234"/>
      <c r="F292" s="234"/>
      <c r="G292" s="234"/>
      <c r="H292" s="234"/>
      <c r="I292" s="234"/>
      <c r="J292" s="234"/>
      <c r="K292" s="234"/>
      <c r="L292" s="234"/>
      <c r="M292" s="234"/>
      <c r="N292" s="234"/>
      <c r="O292" s="234"/>
      <c r="P292" s="234"/>
      <c r="Q292" s="234"/>
      <c r="R292" s="234"/>
      <c r="S292" s="234"/>
      <c r="T292" s="234"/>
    </row>
    <row r="293" spans="1:26" ht="12.75" customHeight="1" x14ac:dyDescent="0.2">
      <c r="A293" s="234"/>
      <c r="B293" s="234"/>
      <c r="C293" s="234"/>
      <c r="D293" s="234"/>
      <c r="E293" s="234"/>
      <c r="F293" s="234"/>
      <c r="G293" s="234"/>
      <c r="H293" s="234"/>
      <c r="I293" s="234"/>
      <c r="J293" s="234"/>
      <c r="K293" s="234"/>
      <c r="L293" s="234"/>
      <c r="M293" s="234"/>
      <c r="N293" s="234"/>
      <c r="O293" s="234"/>
      <c r="P293" s="234"/>
      <c r="Q293" s="234"/>
      <c r="R293" s="234"/>
      <c r="S293" s="234"/>
      <c r="T293" s="234"/>
    </row>
    <row r="294" spans="1:26" ht="12.75" customHeight="1" x14ac:dyDescent="0.2">
      <c r="A294" s="338" t="s">
        <v>55</v>
      </c>
      <c r="B294" s="338"/>
      <c r="C294" s="338"/>
      <c r="D294" s="338"/>
      <c r="E294" s="338"/>
      <c r="F294" s="338"/>
      <c r="G294" s="338"/>
      <c r="H294" s="338"/>
      <c r="I294" s="338"/>
      <c r="J294" s="338"/>
      <c r="K294" s="338"/>
      <c r="L294" s="338"/>
      <c r="M294" s="338"/>
      <c r="N294" s="338"/>
      <c r="O294" s="338"/>
      <c r="P294" s="338"/>
      <c r="Q294" s="338"/>
      <c r="R294" s="338"/>
      <c r="S294" s="338"/>
      <c r="T294" s="338"/>
    </row>
    <row r="295" spans="1:26" ht="12.75" customHeight="1" x14ac:dyDescent="0.2">
      <c r="A295" s="267" t="s">
        <v>24</v>
      </c>
      <c r="B295" s="137" t="s">
        <v>47</v>
      </c>
      <c r="C295" s="138"/>
      <c r="D295" s="138"/>
      <c r="E295" s="138"/>
      <c r="F295" s="138"/>
      <c r="G295" s="139"/>
      <c r="H295" s="137" t="s">
        <v>50</v>
      </c>
      <c r="I295" s="139"/>
      <c r="J295" s="264" t="s">
        <v>51</v>
      </c>
      <c r="K295" s="265"/>
      <c r="L295" s="265"/>
      <c r="M295" s="265"/>
      <c r="N295" s="265"/>
      <c r="O295" s="266"/>
      <c r="P295" s="137" t="s">
        <v>41</v>
      </c>
      <c r="Q295" s="139"/>
      <c r="R295" s="135" t="s">
        <v>52</v>
      </c>
      <c r="S295" s="135"/>
      <c r="T295" s="135"/>
    </row>
    <row r="296" spans="1:26" x14ac:dyDescent="0.2">
      <c r="A296" s="268"/>
      <c r="B296" s="140"/>
      <c r="C296" s="141"/>
      <c r="D296" s="141"/>
      <c r="E296" s="141"/>
      <c r="F296" s="141"/>
      <c r="G296" s="142"/>
      <c r="H296" s="140"/>
      <c r="I296" s="142"/>
      <c r="J296" s="264" t="s">
        <v>31</v>
      </c>
      <c r="K296" s="266"/>
      <c r="L296" s="264" t="s">
        <v>5</v>
      </c>
      <c r="M296" s="266"/>
      <c r="N296" s="264" t="s">
        <v>28</v>
      </c>
      <c r="O296" s="266"/>
      <c r="P296" s="140"/>
      <c r="Q296" s="142"/>
      <c r="R296" s="264" t="s">
        <v>53</v>
      </c>
      <c r="S296" s="266"/>
      <c r="T296" s="15" t="s">
        <v>54</v>
      </c>
    </row>
    <row r="297" spans="1:26" ht="12.75" customHeight="1" x14ac:dyDescent="0.2">
      <c r="A297" s="15">
        <v>1</v>
      </c>
      <c r="B297" s="264" t="s">
        <v>48</v>
      </c>
      <c r="C297" s="265"/>
      <c r="D297" s="265"/>
      <c r="E297" s="265"/>
      <c r="F297" s="265"/>
      <c r="G297" s="266"/>
      <c r="H297" s="278">
        <f>J297</f>
        <v>812</v>
      </c>
      <c r="I297" s="279"/>
      <c r="J297" s="276">
        <f>(SUM(N51+N66+N80)*14+N95*12)-J298</f>
        <v>812</v>
      </c>
      <c r="K297" s="277"/>
      <c r="L297" s="276">
        <f>(SUM(O51+O66+O80)*14+O95*12)-L298</f>
        <v>1908</v>
      </c>
      <c r="M297" s="277"/>
      <c r="N297" s="276">
        <f>(SUM(P51+P66+P80)*14+P95*12)-N298</f>
        <v>2720</v>
      </c>
      <c r="O297" s="277"/>
      <c r="P297" s="274">
        <f>H297/H299</f>
        <v>0.91235955056179774</v>
      </c>
      <c r="Q297" s="275"/>
      <c r="R297" s="276">
        <f>J51+J66-R298</f>
        <v>54</v>
      </c>
      <c r="S297" s="277"/>
      <c r="T297" s="7">
        <f>J80+J95-T298</f>
        <v>52</v>
      </c>
    </row>
    <row r="298" spans="1:26" ht="12.75" customHeight="1" x14ac:dyDescent="0.2">
      <c r="A298" s="15">
        <v>2</v>
      </c>
      <c r="B298" s="264" t="s">
        <v>49</v>
      </c>
      <c r="C298" s="265"/>
      <c r="D298" s="265"/>
      <c r="E298" s="265"/>
      <c r="F298" s="265"/>
      <c r="G298" s="266"/>
      <c r="H298" s="282">
        <f>J298</f>
        <v>78</v>
      </c>
      <c r="I298" s="279"/>
      <c r="J298" s="262">
        <f>N151</f>
        <v>78</v>
      </c>
      <c r="K298" s="263"/>
      <c r="L298" s="262">
        <f>O151</f>
        <v>280</v>
      </c>
      <c r="M298" s="263"/>
      <c r="N298" s="280">
        <f>SUM(J298:M298)</f>
        <v>358</v>
      </c>
      <c r="O298" s="281"/>
      <c r="P298" s="274">
        <f>H298/H299</f>
        <v>8.7640449438202248E-2</v>
      </c>
      <c r="Q298" s="275"/>
      <c r="R298" s="339">
        <v>6</v>
      </c>
      <c r="S298" s="340"/>
      <c r="T298" s="6">
        <v>8</v>
      </c>
      <c r="U298" s="341" t="str">
        <f>IF(N298=P151,"Corect","Nu corespunde cu tabelul de opționale")</f>
        <v>Corect</v>
      </c>
      <c r="V298" s="341"/>
      <c r="W298" s="341"/>
      <c r="X298" s="341"/>
    </row>
    <row r="299" spans="1:26" x14ac:dyDescent="0.2">
      <c r="A299" s="264" t="s">
        <v>22</v>
      </c>
      <c r="B299" s="265"/>
      <c r="C299" s="265"/>
      <c r="D299" s="265"/>
      <c r="E299" s="265"/>
      <c r="F299" s="265"/>
      <c r="G299" s="266"/>
      <c r="H299" s="264">
        <f>SUM(H297:I298)</f>
        <v>890</v>
      </c>
      <c r="I299" s="266"/>
      <c r="J299" s="264">
        <f>SUM(J297:K298)</f>
        <v>890</v>
      </c>
      <c r="K299" s="266"/>
      <c r="L299" s="121">
        <f>SUM(L297:M298)</f>
        <v>2188</v>
      </c>
      <c r="M299" s="123"/>
      <c r="N299" s="121">
        <f>SUM(N297:O298)</f>
        <v>3078</v>
      </c>
      <c r="O299" s="123"/>
      <c r="P299" s="272">
        <f>SUM(P297:Q298)</f>
        <v>1</v>
      </c>
      <c r="Q299" s="273"/>
      <c r="R299" s="121">
        <f>SUM(R297:S298)</f>
        <v>60</v>
      </c>
      <c r="S299" s="123"/>
      <c r="T299" s="9">
        <f>SUM(T297:T298)</f>
        <v>60</v>
      </c>
      <c r="U299" s="342" t="str">
        <f>IF(L299&gt;=J299-100,"Corect","ARACIS recomandă I să fie cel puțin egal cu F")</f>
        <v>Corect</v>
      </c>
      <c r="V299" s="100"/>
      <c r="W299" s="100"/>
      <c r="X299" s="100"/>
    </row>
    <row r="300" spans="1:26" x14ac:dyDescent="0.2">
      <c r="A300" s="30"/>
      <c r="B300" s="30"/>
      <c r="C300" s="30"/>
      <c r="D300" s="30"/>
      <c r="E300" s="30"/>
      <c r="F300" s="30"/>
      <c r="G300" s="30"/>
      <c r="H300" s="30"/>
      <c r="I300" s="30"/>
      <c r="J300" s="30"/>
      <c r="K300" s="30"/>
      <c r="L300" s="20"/>
      <c r="M300" s="20"/>
      <c r="N300" s="20"/>
      <c r="O300" s="20"/>
      <c r="P300" s="31"/>
      <c r="Q300" s="31"/>
      <c r="R300" s="20"/>
      <c r="S300" s="20"/>
      <c r="T300" s="20"/>
    </row>
    <row r="301" spans="1:26" x14ac:dyDescent="0.2">
      <c r="A301" s="30"/>
      <c r="B301" s="30"/>
      <c r="C301" s="30"/>
      <c r="D301" s="30"/>
      <c r="E301" s="30"/>
      <c r="F301" s="30"/>
      <c r="G301" s="30"/>
      <c r="H301" s="30"/>
      <c r="I301" s="30"/>
      <c r="J301" s="30"/>
      <c r="K301" s="30"/>
      <c r="L301" s="20"/>
      <c r="M301" s="20"/>
      <c r="N301" s="20"/>
      <c r="O301" s="20"/>
      <c r="P301" s="31"/>
      <c r="Q301" s="31"/>
      <c r="R301" s="20"/>
      <c r="S301" s="20"/>
      <c r="T301" s="20"/>
      <c r="U301" s="343" t="str">
        <f>IF(J299=I308,"Corect","Bilanțul general nu corespunde cu Bilanțul pe tipuri de discipline")</f>
        <v>Corect</v>
      </c>
      <c r="V301" s="344"/>
      <c r="W301" s="344"/>
      <c r="X301" s="344"/>
      <c r="Y301" s="344"/>
    </row>
    <row r="302" spans="1:26" ht="12.75" customHeight="1" x14ac:dyDescent="0.2">
      <c r="A302" s="153" t="s">
        <v>85</v>
      </c>
      <c r="B302" s="153"/>
      <c r="C302" s="153"/>
      <c r="D302" s="153"/>
      <c r="E302" s="153"/>
      <c r="F302" s="153"/>
      <c r="G302" s="153"/>
      <c r="H302" s="153"/>
      <c r="I302" s="153"/>
      <c r="J302" s="153"/>
      <c r="K302" s="153"/>
      <c r="L302" s="153"/>
      <c r="M302" s="153"/>
      <c r="N302" s="153"/>
      <c r="O302" s="153"/>
      <c r="P302" s="153"/>
      <c r="Q302" s="153"/>
      <c r="R302" s="153"/>
      <c r="S302" s="153"/>
      <c r="T302" s="153"/>
      <c r="U302" s="343" t="str">
        <f>IF(N299=O308,"Corect","Bilanțul general nu corespunde cu Bilanțul pe tipuri de discipline")</f>
        <v>Corect</v>
      </c>
      <c r="V302" s="344"/>
      <c r="W302" s="344"/>
      <c r="X302" s="344"/>
      <c r="Y302" s="344"/>
    </row>
    <row r="303" spans="1:26" ht="12.75" customHeight="1" x14ac:dyDescent="0.2">
      <c r="A303" s="137" t="s">
        <v>88</v>
      </c>
      <c r="B303" s="138"/>
      <c r="C303" s="138"/>
      <c r="D303" s="138"/>
      <c r="E303" s="138"/>
      <c r="F303" s="138"/>
      <c r="G303" s="138"/>
      <c r="H303" s="139"/>
      <c r="I303" s="137" t="s">
        <v>134</v>
      </c>
      <c r="J303" s="139"/>
      <c r="K303" s="137" t="s">
        <v>135</v>
      </c>
      <c r="L303" s="138"/>
      <c r="M303" s="138"/>
      <c r="N303" s="139"/>
      <c r="O303" s="137" t="s">
        <v>133</v>
      </c>
      <c r="P303" s="138"/>
      <c r="Q303" s="139"/>
      <c r="R303" s="137" t="s">
        <v>136</v>
      </c>
      <c r="S303" s="138"/>
      <c r="T303" s="139"/>
    </row>
    <row r="304" spans="1:26" ht="12.75" customHeight="1" x14ac:dyDescent="0.2">
      <c r="A304" s="140"/>
      <c r="B304" s="141"/>
      <c r="C304" s="141"/>
      <c r="D304" s="141"/>
      <c r="E304" s="141"/>
      <c r="F304" s="141"/>
      <c r="G304" s="141"/>
      <c r="H304" s="142"/>
      <c r="I304" s="140"/>
      <c r="J304" s="142"/>
      <c r="K304" s="140"/>
      <c r="L304" s="141"/>
      <c r="M304" s="141"/>
      <c r="N304" s="142"/>
      <c r="O304" s="140"/>
      <c r="P304" s="141"/>
      <c r="Q304" s="142"/>
      <c r="R304" s="140"/>
      <c r="S304" s="141"/>
      <c r="T304" s="142"/>
    </row>
    <row r="305" spans="1:26" ht="12.75" customHeight="1" x14ac:dyDescent="0.2">
      <c r="A305" s="147" t="s">
        <v>172</v>
      </c>
      <c r="B305" s="148"/>
      <c r="C305" s="148"/>
      <c r="D305" s="148"/>
      <c r="E305" s="148"/>
      <c r="F305" s="148"/>
      <c r="G305" s="149"/>
      <c r="H305" s="15" t="s">
        <v>86</v>
      </c>
      <c r="I305" s="157">
        <f>K238</f>
        <v>162</v>
      </c>
      <c r="J305" s="158"/>
      <c r="K305" s="289">
        <f>K240</f>
        <v>0.18202247191011237</v>
      </c>
      <c r="L305" s="289"/>
      <c r="M305" s="289"/>
      <c r="N305" s="289"/>
      <c r="O305" s="154">
        <f>N238</f>
        <v>618</v>
      </c>
      <c r="P305" s="155"/>
      <c r="Q305" s="155"/>
      <c r="R305" s="150">
        <f>O305/O308</f>
        <v>0.20077972709551656</v>
      </c>
      <c r="S305" s="151"/>
      <c r="T305" s="152"/>
      <c r="U305" s="56" t="s">
        <v>86</v>
      </c>
      <c r="V305" s="345" t="str">
        <f>IF(K305&lt;15%,"Corect","Procentul depășește standardul ARACIS")</f>
        <v>Procentul depășește standardul ARACIS</v>
      </c>
      <c r="W305" s="346"/>
      <c r="X305" s="346"/>
      <c r="Y305" s="347"/>
    </row>
    <row r="306" spans="1:26" ht="12.75" customHeight="1" x14ac:dyDescent="0.2">
      <c r="A306" s="147" t="s">
        <v>173</v>
      </c>
      <c r="B306" s="148"/>
      <c r="C306" s="148"/>
      <c r="D306" s="148"/>
      <c r="E306" s="148"/>
      <c r="F306" s="148"/>
      <c r="G306" s="149"/>
      <c r="H306" s="15" t="s">
        <v>87</v>
      </c>
      <c r="I306" s="157">
        <f>K268</f>
        <v>686</v>
      </c>
      <c r="J306" s="158"/>
      <c r="K306" s="289">
        <f>K270</f>
        <v>0.77078651685393262</v>
      </c>
      <c r="L306" s="289"/>
      <c r="M306" s="289"/>
      <c r="N306" s="289"/>
      <c r="O306" s="154">
        <f>N268</f>
        <v>2306</v>
      </c>
      <c r="P306" s="155"/>
      <c r="Q306" s="155"/>
      <c r="R306" s="150">
        <f>O306/O308</f>
        <v>0.74918778427550359</v>
      </c>
      <c r="S306" s="151"/>
      <c r="T306" s="152"/>
      <c r="U306" s="56" t="s">
        <v>87</v>
      </c>
      <c r="V306" s="345" t="str">
        <f>IF(K306&gt;75%,"Corect","Procentul nu atinge standardul ARACIS")</f>
        <v>Corect</v>
      </c>
      <c r="W306" s="346"/>
      <c r="X306" s="346"/>
      <c r="Y306" s="347"/>
    </row>
    <row r="307" spans="1:26" ht="12.75" customHeight="1" x14ac:dyDescent="0.2">
      <c r="A307" s="147" t="s">
        <v>174</v>
      </c>
      <c r="B307" s="148"/>
      <c r="C307" s="148"/>
      <c r="D307" s="148"/>
      <c r="E307" s="148"/>
      <c r="F307" s="148"/>
      <c r="G307" s="149"/>
      <c r="H307" s="15" t="s">
        <v>34</v>
      </c>
      <c r="I307" s="157">
        <f>K285</f>
        <v>42</v>
      </c>
      <c r="J307" s="158"/>
      <c r="K307" s="289">
        <f>K287</f>
        <v>4.7191011235955059E-2</v>
      </c>
      <c r="L307" s="289"/>
      <c r="M307" s="289"/>
      <c r="N307" s="289"/>
      <c r="O307" s="154">
        <f>N285</f>
        <v>154</v>
      </c>
      <c r="P307" s="155"/>
      <c r="Q307" s="155"/>
      <c r="R307" s="150">
        <f>O307/O308</f>
        <v>5.0032488628979854E-2</v>
      </c>
      <c r="S307" s="151"/>
      <c r="T307" s="152"/>
      <c r="U307" s="56" t="s">
        <v>34</v>
      </c>
      <c r="V307" s="345" t="str">
        <f>IF(K307&lt;10%,"Corect","Procentul depășește standardul ARACIS")</f>
        <v>Corect</v>
      </c>
      <c r="W307" s="346"/>
      <c r="X307" s="346"/>
      <c r="Y307" s="347"/>
    </row>
    <row r="308" spans="1:26" x14ac:dyDescent="0.2">
      <c r="A308" s="135" t="s">
        <v>22</v>
      </c>
      <c r="B308" s="135"/>
      <c r="C308" s="135"/>
      <c r="D308" s="135"/>
      <c r="E308" s="135"/>
      <c r="F308" s="135"/>
      <c r="G308" s="135"/>
      <c r="H308" s="135"/>
      <c r="I308" s="287">
        <f>SUM(I305:J307)</f>
        <v>890</v>
      </c>
      <c r="J308" s="288"/>
      <c r="K308" s="156">
        <f>SUM(K305:N307)</f>
        <v>1</v>
      </c>
      <c r="L308" s="156"/>
      <c r="M308" s="156"/>
      <c r="N308" s="156"/>
      <c r="O308" s="145">
        <f>SUM(O305:Q307)</f>
        <v>3078</v>
      </c>
      <c r="P308" s="290"/>
      <c r="Q308" s="290"/>
      <c r="R308" s="156">
        <f>SUM(R305:T307)</f>
        <v>1</v>
      </c>
      <c r="S308" s="156"/>
      <c r="T308" s="156"/>
    </row>
    <row r="309" spans="1:26" x14ac:dyDescent="0.2">
      <c r="A309" s="30"/>
      <c r="B309" s="30"/>
      <c r="C309" s="30"/>
      <c r="D309" s="30"/>
      <c r="E309" s="30"/>
      <c r="F309" s="30"/>
      <c r="G309" s="30"/>
      <c r="H309" s="30"/>
      <c r="I309" s="30"/>
      <c r="J309" s="30"/>
      <c r="K309" s="30"/>
      <c r="L309" s="20"/>
      <c r="M309" s="20"/>
      <c r="N309" s="20"/>
      <c r="O309" s="20"/>
      <c r="P309" s="31"/>
      <c r="Q309" s="31"/>
      <c r="R309" s="20"/>
      <c r="S309" s="20"/>
      <c r="T309" s="20"/>
      <c r="U309" s="348" t="s">
        <v>183</v>
      </c>
      <c r="V309" s="348"/>
      <c r="W309" s="348"/>
      <c r="X309" s="348"/>
    </row>
    <row r="310" spans="1:26" x14ac:dyDescent="0.2">
      <c r="A310" s="30"/>
      <c r="B310" s="30"/>
      <c r="C310" s="30"/>
      <c r="D310" s="30"/>
      <c r="E310" s="30"/>
      <c r="F310" s="30"/>
      <c r="G310" s="30"/>
      <c r="H310" s="30"/>
      <c r="I310" s="30"/>
      <c r="J310" s="30"/>
      <c r="K310" s="30"/>
      <c r="L310" s="20"/>
      <c r="M310" s="20"/>
      <c r="N310" s="20"/>
      <c r="O310" s="20"/>
      <c r="P310" s="31"/>
      <c r="Q310" s="31"/>
      <c r="R310" s="20"/>
      <c r="S310" s="20"/>
      <c r="T310" s="20"/>
      <c r="U310" s="348"/>
      <c r="V310" s="348"/>
      <c r="W310" s="348"/>
      <c r="X310" s="348"/>
    </row>
    <row r="311" spans="1:26" ht="12.75" customHeight="1" x14ac:dyDescent="0.2">
      <c r="A311" s="260" t="s">
        <v>143</v>
      </c>
      <c r="B311" s="260"/>
      <c r="C311" s="260"/>
      <c r="D311" s="260"/>
      <c r="E311" s="260"/>
      <c r="F311" s="260"/>
      <c r="G311" s="260"/>
      <c r="H311" s="260"/>
      <c r="I311" s="260"/>
      <c r="J311" s="260"/>
      <c r="K311" s="260"/>
      <c r="L311" s="260"/>
      <c r="M311" s="260"/>
      <c r="N311" s="260"/>
      <c r="O311" s="260"/>
      <c r="P311" s="260"/>
      <c r="Q311" s="31"/>
      <c r="R311" s="20"/>
      <c r="S311" s="20"/>
      <c r="T311" s="20"/>
      <c r="U311" s="57">
        <f>K239+K269+K286</f>
        <v>1.05</v>
      </c>
      <c r="V311" s="349" t="s">
        <v>61</v>
      </c>
      <c r="W311" s="349"/>
      <c r="X311" s="349"/>
    </row>
    <row r="312" spans="1:26" ht="12.75" customHeight="1" x14ac:dyDescent="0.2">
      <c r="A312" s="147" t="s">
        <v>137</v>
      </c>
      <c r="B312" s="148"/>
      <c r="C312" s="148"/>
      <c r="D312" s="148"/>
      <c r="E312" s="148"/>
      <c r="F312" s="148"/>
      <c r="G312" s="148"/>
      <c r="H312" s="148"/>
      <c r="I312" s="148"/>
      <c r="J312" s="148"/>
      <c r="K312" s="148"/>
      <c r="L312" s="148"/>
      <c r="M312" s="148"/>
      <c r="N312" s="149"/>
      <c r="O312" s="254">
        <v>98</v>
      </c>
      <c r="P312" s="255"/>
      <c r="Q312" s="31"/>
      <c r="R312" s="20"/>
      <c r="S312" s="20"/>
      <c r="T312" s="20"/>
      <c r="U312" s="57">
        <f>K240+K270+K287</f>
        <v>1</v>
      </c>
      <c r="V312" s="349" t="s">
        <v>62</v>
      </c>
      <c r="W312" s="349"/>
      <c r="X312" s="349"/>
    </row>
    <row r="313" spans="1:26" ht="12.75" customHeight="1" x14ac:dyDescent="0.2">
      <c r="A313" s="253" t="s">
        <v>125</v>
      </c>
      <c r="B313" s="148"/>
      <c r="C313" s="148"/>
      <c r="D313" s="148"/>
      <c r="E313" s="148"/>
      <c r="F313" s="148"/>
      <c r="G313" s="148"/>
      <c r="H313" s="148"/>
      <c r="I313" s="148"/>
      <c r="J313" s="148"/>
      <c r="K313" s="148"/>
      <c r="L313" s="148"/>
      <c r="M313" s="148"/>
      <c r="N313" s="149"/>
      <c r="O313" s="254">
        <v>60</v>
      </c>
      <c r="P313" s="255"/>
      <c r="Q313" s="31"/>
      <c r="R313" s="20"/>
      <c r="S313" s="20"/>
      <c r="T313" s="20"/>
      <c r="U313" s="350" t="str">
        <f>IF(U311=100%,"Corect",IF(U311&gt;100%,"Ați dublat unele discipline","Ați pierdut unele discipline"))</f>
        <v>Ați dublat unele discipline</v>
      </c>
      <c r="V313" s="351"/>
      <c r="W313" s="351"/>
      <c r="X313" s="352"/>
    </row>
    <row r="314" spans="1:26" ht="12.75" customHeight="1" x14ac:dyDescent="0.2">
      <c r="A314" s="264" t="s">
        <v>89</v>
      </c>
      <c r="B314" s="265"/>
      <c r="C314" s="265"/>
      <c r="D314" s="265"/>
      <c r="E314" s="265"/>
      <c r="F314" s="265"/>
      <c r="G314" s="265"/>
      <c r="H314" s="265"/>
      <c r="I314" s="265"/>
      <c r="J314" s="265"/>
      <c r="K314" s="265"/>
      <c r="L314" s="265"/>
      <c r="M314" s="265"/>
      <c r="N314" s="266"/>
      <c r="O314" s="121">
        <f>O312+O313</f>
        <v>158</v>
      </c>
      <c r="P314" s="123"/>
      <c r="Q314" s="31"/>
      <c r="R314" s="20"/>
      <c r="S314" s="20"/>
      <c r="T314" s="20"/>
      <c r="U314" s="350" t="str">
        <f>IF(U312=100%,"Corect",IF(U311&gt;100%,"Ați dublat unele discipline","Ați pierdut unele discipline"))</f>
        <v>Corect</v>
      </c>
      <c r="V314" s="351"/>
      <c r="W314" s="351"/>
      <c r="X314" s="352"/>
    </row>
    <row r="315" spans="1:26" ht="12.75" customHeight="1" x14ac:dyDescent="0.2">
      <c r="A315" s="30"/>
      <c r="B315" s="30"/>
      <c r="C315" s="30"/>
      <c r="D315" s="30"/>
      <c r="E315" s="30"/>
      <c r="F315" s="30"/>
      <c r="G315" s="30"/>
      <c r="H315" s="30"/>
      <c r="I315" s="30"/>
      <c r="J315" s="30"/>
      <c r="K315" s="30"/>
      <c r="L315" s="20"/>
      <c r="M315" s="20"/>
      <c r="N315" s="20"/>
      <c r="O315" s="20"/>
      <c r="P315" s="31"/>
      <c r="Q315" s="31"/>
      <c r="R315" s="20"/>
      <c r="S315" s="20"/>
      <c r="T315" s="20"/>
    </row>
    <row r="316" spans="1:26" ht="12.75" customHeight="1" x14ac:dyDescent="0.2">
      <c r="A316" s="30"/>
      <c r="B316" s="30"/>
      <c r="C316" s="30"/>
      <c r="D316" s="30"/>
      <c r="E316" s="30"/>
      <c r="F316" s="30"/>
      <c r="G316" s="30"/>
      <c r="H316" s="30"/>
      <c r="I316" s="30"/>
      <c r="J316" s="30"/>
      <c r="K316" s="30"/>
      <c r="L316" s="20"/>
      <c r="M316" s="20"/>
      <c r="N316" s="20"/>
      <c r="O316" s="20"/>
      <c r="P316" s="31"/>
      <c r="Q316" s="31"/>
      <c r="R316" s="20"/>
      <c r="S316" s="20"/>
      <c r="T316" s="20"/>
      <c r="U316" s="58" t="s">
        <v>184</v>
      </c>
      <c r="V316" s="59"/>
      <c r="W316" s="59"/>
      <c r="X316" s="59"/>
      <c r="Y316" s="59"/>
      <c r="Z316" s="59"/>
    </row>
    <row r="317" spans="1:26" ht="12.75" customHeight="1" x14ac:dyDescent="0.2">
      <c r="A317" s="353" t="s">
        <v>175</v>
      </c>
      <c r="B317" s="353"/>
      <c r="C317" s="353"/>
      <c r="D317" s="353"/>
      <c r="E317" s="353"/>
      <c r="F317" s="353"/>
      <c r="G317" s="353"/>
      <c r="H317" s="353"/>
      <c r="I317" s="353"/>
      <c r="J317" s="353"/>
      <c r="K317" s="353"/>
      <c r="L317" s="353"/>
      <c r="M317" s="353"/>
      <c r="N317" s="353"/>
      <c r="O317" s="353"/>
      <c r="P317" s="353"/>
      <c r="Q317" s="31"/>
      <c r="R317" s="20"/>
      <c r="S317" s="20"/>
      <c r="T317" s="20"/>
    </row>
    <row r="318" spans="1:26" ht="12.75" customHeight="1" x14ac:dyDescent="0.2">
      <c r="A318" s="147" t="s">
        <v>176</v>
      </c>
      <c r="B318" s="148"/>
      <c r="C318" s="148"/>
      <c r="D318" s="148"/>
      <c r="E318" s="148"/>
      <c r="F318" s="148"/>
      <c r="G318" s="148"/>
      <c r="H318" s="148"/>
      <c r="I318" s="148"/>
      <c r="J318" s="148"/>
      <c r="K318" s="148"/>
      <c r="L318" s="148"/>
      <c r="M318" s="148"/>
      <c r="N318" s="149"/>
      <c r="O318" s="354">
        <v>96</v>
      </c>
      <c r="P318" s="355"/>
      <c r="Q318" s="31"/>
      <c r="R318" s="20"/>
      <c r="S318" s="20">
        <v>6</v>
      </c>
      <c r="T318" s="20"/>
      <c r="U318" s="341" t="str">
        <f>IF(O318&lt;56,"Standardul ARACIS impune minim 56 de ore","Corect")</f>
        <v>Corect</v>
      </c>
      <c r="V318" s="341"/>
      <c r="W318" s="341"/>
      <c r="X318" s="341"/>
    </row>
    <row r="319" spans="1:26" ht="12.75" customHeight="1" x14ac:dyDescent="0.2">
      <c r="A319" s="30"/>
      <c r="B319" s="30"/>
      <c r="C319" s="30"/>
      <c r="D319" s="30"/>
      <c r="E319" s="30"/>
      <c r="F319" s="30"/>
      <c r="G319" s="30"/>
      <c r="H319" s="30"/>
      <c r="I319" s="30"/>
      <c r="J319" s="30"/>
      <c r="K319" s="30"/>
      <c r="L319" s="20"/>
      <c r="M319" s="20"/>
      <c r="N319" s="20"/>
      <c r="O319" s="20"/>
      <c r="P319" s="31"/>
      <c r="Q319" s="31"/>
      <c r="R319" s="20"/>
      <c r="S319" s="20"/>
      <c r="T319" s="20"/>
    </row>
    <row r="320" spans="1:26" ht="12.75" customHeight="1" x14ac:dyDescent="0.2">
      <c r="A320" s="30"/>
      <c r="B320" s="30"/>
      <c r="C320" s="30"/>
      <c r="D320" s="30"/>
      <c r="E320" s="30"/>
      <c r="F320" s="30"/>
      <c r="G320" s="30"/>
      <c r="H320" s="30"/>
      <c r="I320" s="30"/>
      <c r="J320" s="30"/>
      <c r="K320" s="30"/>
      <c r="L320" s="20"/>
      <c r="M320" s="20"/>
      <c r="N320" s="20"/>
      <c r="O320" s="20"/>
      <c r="P320" s="31"/>
      <c r="Q320" s="31"/>
      <c r="R320" s="20"/>
      <c r="S320" s="20"/>
      <c r="T320" s="20"/>
    </row>
    <row r="321" spans="1:25" ht="12.75" customHeight="1" x14ac:dyDescent="0.2">
      <c r="A321" s="356" t="s">
        <v>234</v>
      </c>
      <c r="B321" s="356"/>
      <c r="C321" s="356"/>
      <c r="D321" s="356"/>
      <c r="E321" s="356"/>
      <c r="F321" s="30"/>
      <c r="G321" s="30"/>
      <c r="H321" s="30"/>
      <c r="I321" s="30"/>
      <c r="J321" s="30"/>
      <c r="K321" s="30"/>
      <c r="L321" s="20"/>
      <c r="M321" s="20"/>
      <c r="N321" s="20"/>
      <c r="O321" s="20"/>
      <c r="P321" s="31"/>
      <c r="Q321" s="31"/>
      <c r="R321" s="20"/>
      <c r="S321" s="20"/>
      <c r="T321" s="20"/>
    </row>
    <row r="322" spans="1:25" ht="12.75" customHeight="1" x14ac:dyDescent="0.2">
      <c r="A322" s="337" t="s">
        <v>177</v>
      </c>
      <c r="B322" s="337"/>
      <c r="C322" s="337"/>
      <c r="D322" s="134">
        <f>(P51+P66)*14</f>
        <v>1540</v>
      </c>
      <c r="E322" s="134"/>
      <c r="F322" s="30"/>
      <c r="G322" s="30"/>
      <c r="H322" s="30"/>
      <c r="I322" s="30"/>
      <c r="J322" s="30"/>
      <c r="K322" s="30"/>
      <c r="L322" s="20"/>
      <c r="M322" s="20"/>
      <c r="N322" s="20"/>
      <c r="O322" s="20"/>
      <c r="P322" s="31"/>
      <c r="Q322" s="31"/>
      <c r="R322" s="20"/>
      <c r="S322" s="20"/>
      <c r="T322" s="20"/>
      <c r="U322" s="91" t="str">
        <f>IF(AND(D322&gt;1500, D322&lt;1800), "Corect","ARACIS împune 1.500-1.800 ore/an")</f>
        <v>Corect</v>
      </c>
      <c r="V322" s="91"/>
      <c r="W322" s="91"/>
    </row>
    <row r="323" spans="1:25" ht="12.75" customHeight="1" x14ac:dyDescent="0.2">
      <c r="A323" s="337" t="s">
        <v>182</v>
      </c>
      <c r="B323" s="337"/>
      <c r="C323" s="337"/>
      <c r="D323" s="134">
        <f>P80*14+P95*12</f>
        <v>1538</v>
      </c>
      <c r="E323" s="134"/>
      <c r="F323" s="30"/>
      <c r="G323" s="30"/>
      <c r="H323" s="30"/>
      <c r="I323" s="30"/>
      <c r="J323" s="30"/>
      <c r="K323" s="30"/>
      <c r="L323" s="20"/>
      <c r="M323" s="20"/>
      <c r="N323" s="20"/>
      <c r="O323" s="20"/>
      <c r="P323" s="31"/>
      <c r="Q323" s="31"/>
      <c r="R323" s="20"/>
      <c r="S323" s="20"/>
      <c r="T323" s="20"/>
      <c r="U323" s="91" t="str">
        <f>IF(AND(D323&gt;1500, D323&lt;1800), "Corect","ARACIS împune 1.500-1.800 ore/an")</f>
        <v>Corect</v>
      </c>
      <c r="V323" s="91"/>
      <c r="W323" s="91"/>
    </row>
    <row r="324" spans="1:25" ht="12.75" customHeight="1" x14ac:dyDescent="0.2">
      <c r="A324" s="30"/>
      <c r="B324" s="30"/>
      <c r="C324" s="30"/>
      <c r="D324" s="30"/>
      <c r="E324" s="30"/>
      <c r="F324" s="30"/>
      <c r="G324" s="30"/>
      <c r="H324" s="30"/>
      <c r="I324" s="30"/>
      <c r="J324" s="30"/>
      <c r="K324" s="30"/>
      <c r="L324" s="20"/>
      <c r="M324" s="20"/>
      <c r="N324" s="20"/>
      <c r="O324" s="20"/>
      <c r="P324" s="31"/>
      <c r="Q324" s="31"/>
      <c r="R324" s="20"/>
      <c r="S324" s="20"/>
      <c r="T324" s="20"/>
    </row>
    <row r="325" spans="1:25" ht="12.75" customHeight="1" x14ac:dyDescent="0.2">
      <c r="A325" s="30"/>
      <c r="B325" s="30"/>
      <c r="C325" s="30"/>
      <c r="D325" s="30"/>
      <c r="E325" s="30"/>
      <c r="F325" s="30"/>
      <c r="G325" s="30"/>
      <c r="H325" s="30"/>
      <c r="I325" s="30"/>
      <c r="J325" s="30"/>
      <c r="K325" s="30"/>
      <c r="L325" s="20"/>
      <c r="M325" s="20"/>
      <c r="N325" s="20"/>
      <c r="O325" s="20"/>
      <c r="P325" s="31"/>
      <c r="Q325" s="31"/>
      <c r="R325" s="20"/>
      <c r="S325" s="20"/>
      <c r="T325" s="20"/>
    </row>
    <row r="326" spans="1:25" ht="12.75" customHeight="1" x14ac:dyDescent="0.2">
      <c r="A326" s="353" t="s">
        <v>178</v>
      </c>
      <c r="B326" s="353"/>
      <c r="C326" s="353"/>
      <c r="D326" s="353"/>
      <c r="E326" s="353"/>
      <c r="F326" s="353"/>
      <c r="G326" s="353"/>
      <c r="H326" s="353"/>
      <c r="I326" s="353"/>
      <c r="Q326" s="31"/>
      <c r="R326" s="20"/>
      <c r="S326" s="20"/>
      <c r="T326" s="20"/>
      <c r="U326" s="344" t="str">
        <f>IF(H327&gt;H328, "ARACIS recomandă ca nr. ore AP să fie cel puțin egal cu nr. ore C","Corect")</f>
        <v>ARACIS recomandă ca nr. ore AP să fie cel puțin egal cu nr. ore C</v>
      </c>
      <c r="V326" s="344"/>
      <c r="W326" s="344"/>
      <c r="X326" s="344"/>
      <c r="Y326" s="344"/>
    </row>
    <row r="327" spans="1:25" ht="12.75" customHeight="1" x14ac:dyDescent="0.2">
      <c r="A327" s="337" t="s">
        <v>179</v>
      </c>
      <c r="B327" s="337"/>
      <c r="C327" s="337"/>
      <c r="D327" s="337"/>
      <c r="E327" s="337"/>
      <c r="F327" s="337"/>
      <c r="G327" s="337"/>
      <c r="H327" s="9">
        <f>(K51+K66+K80)*14+K95*12</f>
        <v>488</v>
      </c>
      <c r="Q327" s="31"/>
      <c r="R327" s="20"/>
      <c r="S327" s="20"/>
      <c r="T327" s="20"/>
    </row>
    <row r="328" spans="1:25" ht="12.75" customHeight="1" x14ac:dyDescent="0.2">
      <c r="A328" s="337" t="s">
        <v>180</v>
      </c>
      <c r="B328" s="337"/>
      <c r="C328" s="337"/>
      <c r="D328" s="337"/>
      <c r="E328" s="337"/>
      <c r="F328" s="337"/>
      <c r="G328" s="337"/>
      <c r="H328" s="9">
        <f>(L51+M51+L66+M66+L80+M80)*14+(L95+M95)*12</f>
        <v>402</v>
      </c>
      <c r="Q328" s="31"/>
      <c r="R328" s="20"/>
      <c r="S328" s="20"/>
      <c r="T328" s="20"/>
    </row>
    <row r="329" spans="1:25" ht="12.75" customHeight="1" x14ac:dyDescent="0.2">
      <c r="A329" s="337" t="s">
        <v>181</v>
      </c>
      <c r="B329" s="337"/>
      <c r="C329" s="337"/>
      <c r="D329" s="337"/>
      <c r="E329" s="337"/>
      <c r="F329" s="337"/>
      <c r="G329" s="337"/>
      <c r="H329" s="9">
        <f>H328/H327</f>
        <v>0.82377049180327866</v>
      </c>
      <c r="Q329" s="31"/>
      <c r="R329" s="20"/>
      <c r="S329" s="20"/>
      <c r="T329" s="20"/>
    </row>
    <row r="330" spans="1:25" ht="12.75" customHeight="1" x14ac:dyDescent="0.2">
      <c r="A330" s="30"/>
      <c r="B330" s="30"/>
      <c r="C330" s="30"/>
      <c r="D330" s="30"/>
      <c r="E330" s="30"/>
      <c r="F330" s="30"/>
      <c r="G330" s="30"/>
      <c r="H330" s="30"/>
      <c r="I330" s="30"/>
      <c r="J330" s="30"/>
      <c r="K330" s="30"/>
      <c r="L330" s="20"/>
      <c r="M330" s="20"/>
      <c r="N330" s="20"/>
      <c r="O330" s="20"/>
      <c r="P330" s="31"/>
      <c r="Q330" s="31"/>
      <c r="R330" s="20"/>
      <c r="S330" s="20"/>
      <c r="T330" s="20"/>
    </row>
    <row r="331" spans="1:25" ht="12.75" customHeight="1" x14ac:dyDescent="0.2">
      <c r="A331" s="234" t="s">
        <v>185</v>
      </c>
      <c r="B331" s="234"/>
      <c r="C331" s="234"/>
      <c r="D331" s="234"/>
      <c r="E331" s="234"/>
      <c r="F331" s="234"/>
      <c r="G331" s="234"/>
      <c r="H331" s="234"/>
      <c r="I331" s="234"/>
      <c r="J331" s="234"/>
      <c r="K331" s="234"/>
      <c r="L331" s="234"/>
      <c r="M331" s="234"/>
      <c r="N331" s="234"/>
      <c r="O331" s="234"/>
      <c r="P331" s="234"/>
      <c r="Q331" s="234"/>
      <c r="R331" s="234"/>
      <c r="S331" s="234"/>
      <c r="T331" s="234"/>
    </row>
    <row r="332" spans="1:25" ht="12.75" customHeight="1" x14ac:dyDescent="0.2">
      <c r="A332" s="234"/>
      <c r="B332" s="234"/>
      <c r="C332" s="234"/>
      <c r="D332" s="234"/>
      <c r="E332" s="234"/>
      <c r="F332" s="234"/>
      <c r="G332" s="234"/>
      <c r="H332" s="234"/>
      <c r="I332" s="234"/>
      <c r="J332" s="234"/>
      <c r="K332" s="234"/>
      <c r="L332" s="234"/>
      <c r="M332" s="234"/>
      <c r="N332" s="234"/>
      <c r="O332" s="234"/>
      <c r="P332" s="234"/>
      <c r="Q332" s="234"/>
      <c r="R332" s="234"/>
      <c r="S332" s="234"/>
      <c r="T332" s="234"/>
      <c r="U332" s="357" t="s">
        <v>144</v>
      </c>
      <c r="V332" s="357"/>
      <c r="W332" s="357"/>
      <c r="X332" s="357"/>
      <c r="Y332" s="357"/>
    </row>
    <row r="333" spans="1:25" ht="12.75" customHeight="1" x14ac:dyDescent="0.2">
      <c r="A333" s="51"/>
      <c r="B333" s="51"/>
      <c r="C333" s="51"/>
      <c r="D333" s="51"/>
      <c r="E333" s="51"/>
      <c r="F333" s="51"/>
      <c r="G333" s="51"/>
      <c r="H333" s="51"/>
      <c r="I333" s="51"/>
      <c r="J333" s="51"/>
      <c r="K333" s="51"/>
      <c r="L333" s="51"/>
      <c r="M333" s="51"/>
      <c r="N333" s="51"/>
      <c r="O333" s="51"/>
      <c r="P333" s="51"/>
      <c r="Q333" s="51"/>
      <c r="R333" s="51"/>
      <c r="S333" s="51"/>
      <c r="T333" s="51"/>
      <c r="U333" s="358" t="s">
        <v>186</v>
      </c>
      <c r="V333" s="358"/>
      <c r="W333" s="358"/>
      <c r="X333" s="358"/>
      <c r="Y333" s="358"/>
    </row>
    <row r="334" spans="1:25" ht="12.75" customHeight="1" x14ac:dyDescent="0.2">
      <c r="A334" s="359" t="s">
        <v>187</v>
      </c>
      <c r="B334" s="359"/>
      <c r="C334" s="359"/>
      <c r="D334" s="359"/>
      <c r="E334" s="359"/>
      <c r="F334" s="359"/>
      <c r="G334" s="359"/>
      <c r="H334" s="359"/>
      <c r="I334" s="359"/>
      <c r="J334" s="359"/>
      <c r="K334" s="359"/>
      <c r="L334" s="359"/>
      <c r="M334" s="359"/>
      <c r="N334" s="359"/>
      <c r="O334" s="359"/>
      <c r="P334" s="359"/>
      <c r="Q334" s="359"/>
      <c r="R334" s="359"/>
      <c r="S334" s="359"/>
      <c r="T334" s="359"/>
      <c r="U334" s="358"/>
      <c r="V334" s="358"/>
      <c r="W334" s="358"/>
      <c r="X334" s="358"/>
      <c r="Y334" s="358"/>
    </row>
    <row r="335" spans="1:25" ht="12.75" customHeight="1" x14ac:dyDescent="0.2">
      <c r="A335" s="359"/>
      <c r="B335" s="359"/>
      <c r="C335" s="359"/>
      <c r="D335" s="359"/>
      <c r="E335" s="359"/>
      <c r="F335" s="359"/>
      <c r="G335" s="359"/>
      <c r="H335" s="359"/>
      <c r="I335" s="359"/>
      <c r="J335" s="359"/>
      <c r="K335" s="359"/>
      <c r="L335" s="359"/>
      <c r="M335" s="359"/>
      <c r="N335" s="359"/>
      <c r="O335" s="359"/>
      <c r="P335" s="359"/>
      <c r="Q335" s="359"/>
      <c r="R335" s="359"/>
      <c r="S335" s="359"/>
      <c r="T335" s="359"/>
      <c r="U335" s="358"/>
      <c r="V335" s="358"/>
      <c r="W335" s="358"/>
      <c r="X335" s="358"/>
      <c r="Y335" s="358"/>
    </row>
    <row r="336" spans="1:25" ht="12.75" customHeight="1" x14ac:dyDescent="0.2">
      <c r="A336" s="360"/>
      <c r="B336" s="362"/>
      <c r="C336" s="363"/>
      <c r="D336" s="363"/>
      <c r="E336" s="363"/>
      <c r="F336" s="363"/>
      <c r="G336" s="363"/>
      <c r="H336" s="363"/>
      <c r="I336" s="363"/>
      <c r="J336" s="363"/>
      <c r="K336" s="363"/>
      <c r="L336" s="363"/>
      <c r="M336" s="363"/>
      <c r="N336" s="363"/>
      <c r="O336" s="363"/>
      <c r="P336" s="363"/>
      <c r="Q336" s="363"/>
      <c r="R336" s="363"/>
      <c r="S336" s="363"/>
      <c r="T336" s="364"/>
      <c r="U336" s="358"/>
      <c r="V336" s="358"/>
      <c r="W336" s="358"/>
      <c r="X336" s="358"/>
      <c r="Y336" s="358"/>
    </row>
    <row r="337" spans="1:25" ht="12.75" customHeight="1" x14ac:dyDescent="0.2">
      <c r="A337" s="342"/>
      <c r="B337" s="342" t="s">
        <v>142</v>
      </c>
      <c r="C337" s="100"/>
      <c r="D337" s="100"/>
      <c r="E337" s="100"/>
      <c r="F337" s="100"/>
      <c r="G337" s="100"/>
      <c r="H337" s="100"/>
      <c r="I337" s="100"/>
      <c r="J337" s="100"/>
      <c r="K337" s="100"/>
      <c r="L337" s="100"/>
      <c r="M337" s="100"/>
      <c r="N337" s="100"/>
      <c r="O337" s="100"/>
      <c r="P337" s="100"/>
      <c r="Q337" s="100"/>
      <c r="R337" s="100"/>
      <c r="S337" s="100"/>
      <c r="T337" s="365"/>
      <c r="U337" s="358"/>
      <c r="V337" s="358"/>
      <c r="W337" s="358"/>
      <c r="X337" s="358"/>
      <c r="Y337" s="358"/>
    </row>
    <row r="338" spans="1:25" ht="12.75" customHeight="1" x14ac:dyDescent="0.2">
      <c r="A338" s="342"/>
      <c r="B338" s="342"/>
      <c r="C338" s="100"/>
      <c r="D338" s="100"/>
      <c r="E338" s="100"/>
      <c r="F338" s="100"/>
      <c r="G338" s="100"/>
      <c r="H338" s="100"/>
      <c r="I338" s="100"/>
      <c r="J338" s="100"/>
      <c r="K338" s="100"/>
      <c r="L338" s="100"/>
      <c r="M338" s="100"/>
      <c r="N338" s="100"/>
      <c r="O338" s="100"/>
      <c r="P338" s="100"/>
      <c r="Q338" s="100"/>
      <c r="R338" s="100"/>
      <c r="S338" s="100"/>
      <c r="T338" s="365"/>
      <c r="U338" s="358"/>
      <c r="V338" s="358"/>
      <c r="W338" s="358"/>
      <c r="X338" s="358"/>
      <c r="Y338" s="358"/>
    </row>
    <row r="339" spans="1:25" ht="12.75" customHeight="1" x14ac:dyDescent="0.2">
      <c r="A339" s="361"/>
      <c r="B339" s="366"/>
      <c r="C339" s="367"/>
      <c r="D339" s="367"/>
      <c r="E339" s="367"/>
      <c r="F339" s="367"/>
      <c r="G339" s="367"/>
      <c r="H339" s="367"/>
      <c r="I339" s="367"/>
      <c r="J339" s="367"/>
      <c r="K339" s="367"/>
      <c r="L339" s="367"/>
      <c r="M339" s="367"/>
      <c r="N339" s="367"/>
      <c r="O339" s="367"/>
      <c r="P339" s="367"/>
      <c r="Q339" s="367"/>
      <c r="R339" s="367"/>
      <c r="S339" s="367"/>
      <c r="T339" s="368"/>
      <c r="U339" s="358"/>
      <c r="V339" s="358"/>
      <c r="W339" s="358"/>
      <c r="X339" s="358"/>
      <c r="Y339" s="358"/>
    </row>
    <row r="340" spans="1:25" ht="12.75" customHeight="1" x14ac:dyDescent="0.2">
      <c r="A340" s="91"/>
      <c r="B340" s="91"/>
      <c r="C340" s="91"/>
      <c r="D340" s="91"/>
      <c r="E340" s="91"/>
      <c r="F340" s="91"/>
      <c r="G340" s="91"/>
      <c r="H340" s="91"/>
      <c r="I340" s="91"/>
      <c r="J340" s="91"/>
      <c r="K340" s="91"/>
      <c r="L340" s="91"/>
      <c r="M340" s="91"/>
      <c r="N340" s="91"/>
      <c r="O340" s="91"/>
      <c r="P340" s="91"/>
      <c r="Q340" s="91"/>
      <c r="R340" s="91"/>
      <c r="S340" s="91"/>
      <c r="T340" s="91"/>
      <c r="U340" s="358"/>
      <c r="V340" s="358"/>
      <c r="W340" s="358"/>
      <c r="X340" s="358"/>
      <c r="Y340" s="358"/>
    </row>
    <row r="341" spans="1:25" ht="12.75" customHeight="1" x14ac:dyDescent="0.2">
      <c r="A341" s="91"/>
      <c r="B341" s="91"/>
      <c r="C341" s="91"/>
      <c r="D341" s="91"/>
      <c r="E341" s="91"/>
      <c r="F341" s="91"/>
      <c r="G341" s="91"/>
      <c r="H341" s="91"/>
      <c r="I341" s="91"/>
      <c r="J341" s="91"/>
      <c r="K341" s="91"/>
      <c r="L341" s="91"/>
      <c r="M341" s="91"/>
      <c r="N341" s="91"/>
      <c r="O341" s="91"/>
      <c r="P341" s="91"/>
      <c r="Q341" s="91"/>
      <c r="R341" s="91"/>
      <c r="S341" s="91"/>
      <c r="T341" s="91"/>
      <c r="U341" s="358"/>
      <c r="V341" s="358"/>
      <c r="W341" s="358"/>
      <c r="X341" s="358"/>
      <c r="Y341" s="358"/>
    </row>
    <row r="342" spans="1:25" ht="12.75" customHeight="1" x14ac:dyDescent="0.2">
      <c r="A342" s="91"/>
      <c r="B342" s="91"/>
      <c r="C342" s="91"/>
      <c r="D342" s="91"/>
      <c r="E342" s="91"/>
      <c r="F342" s="91"/>
      <c r="G342" s="91"/>
      <c r="H342" s="91"/>
      <c r="I342" s="91"/>
      <c r="J342" s="91"/>
      <c r="K342" s="91"/>
      <c r="L342" s="91"/>
      <c r="M342" s="91"/>
      <c r="N342" s="91"/>
      <c r="O342" s="91"/>
      <c r="P342" s="91"/>
      <c r="Q342" s="91"/>
      <c r="R342" s="91"/>
      <c r="S342" s="91"/>
      <c r="T342" s="91"/>
      <c r="U342" s="358"/>
      <c r="V342" s="358"/>
      <c r="W342" s="358"/>
      <c r="X342" s="358"/>
      <c r="Y342" s="358"/>
    </row>
    <row r="343" spans="1:25" ht="12.75" customHeight="1" x14ac:dyDescent="0.2">
      <c r="A343" s="91"/>
      <c r="B343" s="91"/>
      <c r="C343" s="91"/>
      <c r="D343" s="91"/>
      <c r="E343" s="91"/>
      <c r="F343" s="91"/>
      <c r="G343" s="91"/>
      <c r="H343" s="91"/>
      <c r="I343" s="91"/>
      <c r="J343" s="91"/>
      <c r="K343" s="91"/>
      <c r="L343" s="91"/>
      <c r="M343" s="91"/>
      <c r="N343" s="91"/>
      <c r="O343" s="91"/>
      <c r="P343" s="91"/>
      <c r="Q343" s="91"/>
      <c r="R343" s="91"/>
      <c r="S343" s="91"/>
      <c r="T343" s="91"/>
      <c r="U343" s="358"/>
      <c r="V343" s="358"/>
      <c r="W343" s="358"/>
      <c r="X343" s="358"/>
      <c r="Y343" s="358"/>
    </row>
    <row r="344" spans="1:25" ht="12.75" customHeight="1" x14ac:dyDescent="0.2">
      <c r="A344" s="362"/>
      <c r="B344" s="363"/>
      <c r="C344" s="363"/>
      <c r="D344" s="363"/>
      <c r="E344" s="363"/>
      <c r="F344" s="363"/>
      <c r="G344" s="363"/>
      <c r="H344" s="363"/>
      <c r="I344" s="363"/>
      <c r="J344" s="363"/>
      <c r="K344" s="363"/>
      <c r="L344" s="363"/>
      <c r="M344" s="363"/>
      <c r="N344" s="363"/>
      <c r="O344" s="363"/>
      <c r="P344" s="363"/>
      <c r="Q344" s="363"/>
      <c r="R344" s="363"/>
      <c r="S344" s="363"/>
      <c r="T344" s="364"/>
      <c r="U344" s="358"/>
      <c r="V344" s="358"/>
      <c r="W344" s="358"/>
      <c r="X344" s="358"/>
      <c r="Y344" s="358"/>
    </row>
    <row r="345" spans="1:25" ht="12.75" customHeight="1" x14ac:dyDescent="0.2">
      <c r="A345" s="369"/>
      <c r="B345" s="363"/>
      <c r="C345" s="363"/>
      <c r="D345" s="363"/>
      <c r="E345" s="363"/>
      <c r="F345" s="363"/>
      <c r="G345" s="363"/>
      <c r="H345" s="363"/>
      <c r="I345" s="363"/>
      <c r="J345" s="363"/>
      <c r="K345" s="363"/>
      <c r="L345" s="363"/>
      <c r="M345" s="363"/>
      <c r="N345" s="363"/>
      <c r="O345" s="363"/>
      <c r="P345" s="363"/>
      <c r="Q345" s="363"/>
      <c r="R345" s="363"/>
      <c r="S345" s="363"/>
      <c r="T345" s="364"/>
      <c r="U345" s="358"/>
      <c r="V345" s="358"/>
      <c r="W345" s="358"/>
      <c r="X345" s="358"/>
      <c r="Y345" s="358"/>
    </row>
    <row r="346" spans="1:25" ht="12.75" customHeight="1" x14ac:dyDescent="0.2">
      <c r="A346" s="369"/>
      <c r="B346" s="100" t="s">
        <v>188</v>
      </c>
      <c r="C346" s="100"/>
      <c r="D346" s="100"/>
      <c r="E346" s="100"/>
      <c r="F346" s="100"/>
      <c r="G346" s="100"/>
      <c r="H346" s="100"/>
      <c r="I346" s="100"/>
      <c r="J346" s="100"/>
      <c r="K346" s="100"/>
      <c r="L346" s="100"/>
      <c r="M346" s="100"/>
      <c r="N346" s="100"/>
      <c r="O346" s="100"/>
      <c r="P346" s="100"/>
      <c r="Q346" s="100"/>
      <c r="R346" s="100"/>
      <c r="S346" s="100"/>
      <c r="T346" s="365"/>
      <c r="U346" s="358"/>
      <c r="V346" s="358"/>
      <c r="W346" s="358"/>
      <c r="X346" s="358"/>
      <c r="Y346" s="358"/>
    </row>
    <row r="347" spans="1:25" ht="12.75" customHeight="1" x14ac:dyDescent="0.2">
      <c r="A347" s="369"/>
      <c r="B347" s="100"/>
      <c r="C347" s="100"/>
      <c r="D347" s="100"/>
      <c r="E347" s="100"/>
      <c r="F347" s="100"/>
      <c r="G347" s="100"/>
      <c r="H347" s="100"/>
      <c r="I347" s="100"/>
      <c r="J347" s="100"/>
      <c r="K347" s="100"/>
      <c r="L347" s="100"/>
      <c r="M347" s="100"/>
      <c r="N347" s="100"/>
      <c r="O347" s="100"/>
      <c r="P347" s="100"/>
      <c r="Q347" s="100"/>
      <c r="R347" s="100"/>
      <c r="S347" s="100"/>
      <c r="T347" s="365"/>
      <c r="U347" s="358"/>
      <c r="V347" s="358"/>
      <c r="W347" s="358"/>
      <c r="X347" s="358"/>
      <c r="Y347" s="358"/>
    </row>
    <row r="348" spans="1:25" ht="12.75" customHeight="1" x14ac:dyDescent="0.2">
      <c r="A348" s="369"/>
      <c r="B348" s="367"/>
      <c r="C348" s="367"/>
      <c r="D348" s="367"/>
      <c r="E348" s="367"/>
      <c r="F348" s="367"/>
      <c r="G348" s="367"/>
      <c r="H348" s="367"/>
      <c r="I348" s="367"/>
      <c r="J348" s="367"/>
      <c r="K348" s="367"/>
      <c r="L348" s="367"/>
      <c r="M348" s="367"/>
      <c r="N348" s="367"/>
      <c r="O348" s="367"/>
      <c r="P348" s="367"/>
      <c r="Q348" s="367"/>
      <c r="R348" s="367"/>
      <c r="S348" s="367"/>
      <c r="T348" s="368"/>
      <c r="U348" s="358"/>
      <c r="V348" s="358"/>
      <c r="W348" s="358"/>
      <c r="X348" s="358"/>
      <c r="Y348" s="358"/>
    </row>
    <row r="349" spans="1:25" ht="12.75" customHeight="1" x14ac:dyDescent="0.2">
      <c r="A349" s="20"/>
      <c r="B349" s="20"/>
      <c r="C349" s="20"/>
      <c r="D349" s="20"/>
      <c r="E349" s="20"/>
      <c r="F349" s="20"/>
      <c r="G349" s="20"/>
      <c r="H349" s="20"/>
      <c r="I349" s="20"/>
      <c r="J349" s="20"/>
      <c r="K349" s="20"/>
      <c r="L349" s="20"/>
      <c r="M349" s="20"/>
      <c r="N349" s="20"/>
      <c r="O349" s="20"/>
      <c r="P349" s="20"/>
      <c r="Q349" s="31"/>
      <c r="R349" s="20"/>
      <c r="S349" s="20"/>
      <c r="T349" s="20"/>
      <c r="U349" s="358"/>
      <c r="V349" s="358"/>
      <c r="W349" s="358"/>
      <c r="X349" s="358"/>
      <c r="Y349" s="358"/>
    </row>
    <row r="350" spans="1:25" ht="12.75" customHeight="1" x14ac:dyDescent="0.2">
      <c r="A350" s="20"/>
      <c r="B350" s="20"/>
      <c r="C350" s="20"/>
      <c r="D350" s="20"/>
      <c r="E350" s="20"/>
      <c r="F350" s="20"/>
      <c r="G350" s="20"/>
      <c r="H350" s="20"/>
      <c r="I350" s="20"/>
      <c r="J350" s="20"/>
      <c r="K350" s="20"/>
      <c r="L350" s="20"/>
      <c r="M350" s="20"/>
      <c r="N350" s="20"/>
      <c r="O350" s="20"/>
      <c r="P350" s="20"/>
      <c r="Q350" s="31"/>
      <c r="R350" s="20"/>
      <c r="S350" s="20"/>
      <c r="T350" s="20"/>
      <c r="U350" s="358"/>
      <c r="V350" s="358"/>
      <c r="W350" s="358"/>
      <c r="X350" s="358"/>
      <c r="Y350" s="358"/>
    </row>
    <row r="351" spans="1:25" ht="12.75" customHeight="1" x14ac:dyDescent="0.2">
      <c r="A351" s="20"/>
      <c r="B351" s="20"/>
      <c r="C351" s="20"/>
      <c r="D351" s="20"/>
      <c r="E351" s="20"/>
      <c r="F351" s="20"/>
      <c r="G351" s="20"/>
      <c r="H351" s="20"/>
      <c r="I351" s="20"/>
      <c r="J351" s="20"/>
      <c r="K351" s="20"/>
      <c r="L351" s="20"/>
      <c r="M351" s="20"/>
      <c r="N351" s="20"/>
      <c r="O351" s="20"/>
      <c r="P351" s="20"/>
      <c r="Q351" s="31"/>
      <c r="R351" s="20"/>
      <c r="S351" s="20"/>
      <c r="T351" s="20"/>
      <c r="U351" s="358"/>
      <c r="V351" s="358"/>
      <c r="W351" s="358"/>
      <c r="X351" s="358"/>
      <c r="Y351" s="358"/>
    </row>
    <row r="352" spans="1:25" ht="12.75" customHeight="1" x14ac:dyDescent="0.2">
      <c r="U352" s="358"/>
      <c r="V352" s="358"/>
      <c r="W352" s="358"/>
      <c r="X352" s="358"/>
      <c r="Y352" s="358"/>
    </row>
    <row r="353" spans="1:25" ht="12.75" customHeight="1" x14ac:dyDescent="0.2">
      <c r="U353" s="358"/>
      <c r="V353" s="358"/>
      <c r="W353" s="358"/>
      <c r="X353" s="358"/>
      <c r="Y353" s="358"/>
    </row>
    <row r="354" spans="1:25" ht="12.75" customHeight="1" x14ac:dyDescent="0.2">
      <c r="U354" s="358"/>
      <c r="V354" s="358"/>
      <c r="W354" s="358"/>
      <c r="X354" s="358"/>
      <c r="Y354" s="358"/>
    </row>
    <row r="355" spans="1:25" ht="12.75" customHeight="1" x14ac:dyDescent="0.2">
      <c r="U355" s="358"/>
      <c r="V355" s="358"/>
      <c r="W355" s="358"/>
      <c r="X355" s="358"/>
      <c r="Y355" s="358"/>
    </row>
    <row r="356" spans="1:25" ht="12.75" customHeight="1" x14ac:dyDescent="0.2">
      <c r="U356" s="358"/>
      <c r="V356" s="358"/>
      <c r="W356" s="358"/>
      <c r="X356" s="358"/>
      <c r="Y356" s="358"/>
    </row>
    <row r="357" spans="1:25" ht="12.75" customHeight="1" x14ac:dyDescent="0.2">
      <c r="U357" s="358"/>
      <c r="V357" s="358"/>
      <c r="W357" s="358"/>
      <c r="X357" s="358"/>
      <c r="Y357" s="358"/>
    </row>
    <row r="358" spans="1:25" ht="12.75" customHeight="1" x14ac:dyDescent="0.2">
      <c r="U358" s="358"/>
      <c r="V358" s="358"/>
      <c r="W358" s="358"/>
      <c r="X358" s="358"/>
      <c r="Y358" s="358"/>
    </row>
    <row r="359" spans="1:25" ht="12.75" customHeight="1" x14ac:dyDescent="0.2">
      <c r="U359" s="358"/>
      <c r="V359" s="358"/>
      <c r="W359" s="358"/>
      <c r="X359" s="358"/>
      <c r="Y359" s="358"/>
    </row>
    <row r="360" spans="1:25" ht="12.75" customHeight="1" x14ac:dyDescent="0.2">
      <c r="U360" s="358"/>
      <c r="V360" s="358"/>
      <c r="W360" s="358"/>
      <c r="X360" s="358"/>
      <c r="Y360" s="358"/>
    </row>
    <row r="361" spans="1:25" ht="12.75" customHeight="1" x14ac:dyDescent="0.2">
      <c r="A361" s="234" t="s">
        <v>189</v>
      </c>
      <c r="B361" s="234"/>
      <c r="C361" s="234"/>
      <c r="D361" s="234"/>
      <c r="E361" s="234"/>
      <c r="F361" s="234"/>
      <c r="G361" s="234"/>
      <c r="H361" s="234"/>
      <c r="I361" s="234"/>
      <c r="J361" s="234"/>
      <c r="K361" s="234"/>
      <c r="L361" s="234"/>
      <c r="M361" s="234"/>
      <c r="N361" s="234"/>
      <c r="O361" s="234"/>
      <c r="P361" s="234"/>
      <c r="Q361" s="234"/>
      <c r="R361" s="234"/>
      <c r="S361" s="234"/>
      <c r="T361" s="234"/>
    </row>
    <row r="362" spans="1:25" ht="12.75" customHeight="1" x14ac:dyDescent="0.2">
      <c r="A362" s="234"/>
      <c r="B362" s="234"/>
      <c r="C362" s="234"/>
      <c r="D362" s="234"/>
      <c r="E362" s="234"/>
      <c r="F362" s="234"/>
      <c r="G362" s="234"/>
      <c r="H362" s="234"/>
      <c r="I362" s="234"/>
      <c r="J362" s="234"/>
      <c r="K362" s="234"/>
      <c r="L362" s="234"/>
      <c r="M362" s="234"/>
      <c r="N362" s="234"/>
      <c r="O362" s="234"/>
      <c r="P362" s="234"/>
      <c r="Q362" s="234"/>
      <c r="R362" s="234"/>
      <c r="S362" s="234"/>
      <c r="T362" s="234"/>
    </row>
    <row r="363" spans="1:25" ht="12.75" customHeight="1" x14ac:dyDescent="0.2">
      <c r="A363" s="116" t="s">
        <v>190</v>
      </c>
      <c r="B363" s="116"/>
      <c r="C363" s="116"/>
      <c r="D363" s="116"/>
      <c r="E363" s="116"/>
      <c r="F363" s="116"/>
      <c r="G363" s="116"/>
      <c r="H363" s="116"/>
      <c r="I363" s="116"/>
      <c r="J363" s="116"/>
      <c r="K363" s="116"/>
      <c r="L363" s="116"/>
      <c r="M363" s="116"/>
      <c r="N363" s="116"/>
      <c r="O363" s="116"/>
      <c r="P363" s="116"/>
      <c r="Q363" s="116"/>
      <c r="R363" s="116"/>
      <c r="S363" s="116"/>
      <c r="T363" s="116"/>
      <c r="U363" s="333" t="s">
        <v>235</v>
      </c>
      <c r="V363" s="333"/>
      <c r="W363" s="333"/>
      <c r="X363" s="333"/>
      <c r="Y363" s="333"/>
    </row>
    <row r="364" spans="1:25" ht="12.75" customHeight="1" x14ac:dyDescent="0.2">
      <c r="A364" s="119"/>
      <c r="B364" s="119"/>
      <c r="C364" s="119"/>
      <c r="D364" s="119"/>
      <c r="E364" s="119"/>
      <c r="F364" s="119"/>
      <c r="G364" s="119"/>
      <c r="H364" s="119"/>
      <c r="I364" s="119"/>
      <c r="J364" s="119"/>
      <c r="K364" s="119"/>
      <c r="L364" s="119"/>
      <c r="M364" s="119"/>
      <c r="N364" s="119"/>
      <c r="O364" s="119"/>
      <c r="P364" s="119"/>
      <c r="Q364" s="119"/>
      <c r="R364" s="119"/>
      <c r="S364" s="119"/>
      <c r="T364" s="119"/>
      <c r="U364" s="333"/>
      <c r="V364" s="333"/>
      <c r="W364" s="333"/>
      <c r="X364" s="333"/>
      <c r="Y364" s="333"/>
    </row>
    <row r="365" spans="1:25" ht="12.75" customHeight="1" x14ac:dyDescent="0.2">
      <c r="A365" s="370" t="s">
        <v>191</v>
      </c>
      <c r="B365" s="372" t="s">
        <v>192</v>
      </c>
      <c r="C365" s="373"/>
      <c r="D365" s="373"/>
      <c r="E365" s="373"/>
      <c r="F365" s="373"/>
      <c r="G365" s="373"/>
      <c r="H365" s="373"/>
      <c r="I365" s="373"/>
      <c r="J365" s="373"/>
      <c r="K365" s="373"/>
      <c r="L365" s="373"/>
      <c r="M365" s="373"/>
      <c r="N365" s="373"/>
      <c r="O365" s="373"/>
      <c r="P365" s="373"/>
      <c r="Q365" s="373"/>
      <c r="R365" s="373"/>
      <c r="S365" s="373"/>
      <c r="T365" s="374"/>
      <c r="U365" s="333"/>
      <c r="V365" s="333"/>
      <c r="W365" s="333"/>
      <c r="X365" s="333"/>
      <c r="Y365" s="333"/>
    </row>
    <row r="366" spans="1:25" ht="12.75" customHeight="1" x14ac:dyDescent="0.2">
      <c r="A366" s="371"/>
      <c r="B366" s="375"/>
      <c r="C366" s="376"/>
      <c r="D366" s="376"/>
      <c r="E366" s="376"/>
      <c r="F366" s="376"/>
      <c r="G366" s="376"/>
      <c r="H366" s="376"/>
      <c r="I366" s="376"/>
      <c r="J366" s="376"/>
      <c r="K366" s="376"/>
      <c r="L366" s="376"/>
      <c r="M366" s="376"/>
      <c r="N366" s="376"/>
      <c r="O366" s="376"/>
      <c r="P366" s="376"/>
      <c r="Q366" s="376"/>
      <c r="R366" s="376"/>
      <c r="S366" s="376"/>
      <c r="T366" s="377"/>
      <c r="U366" s="333"/>
      <c r="V366" s="333"/>
      <c r="W366" s="333"/>
      <c r="X366" s="333"/>
      <c r="Y366" s="333"/>
    </row>
    <row r="367" spans="1:25" ht="12.75" customHeight="1" x14ac:dyDescent="0.2">
      <c r="A367" s="378" t="s">
        <v>193</v>
      </c>
      <c r="B367" s="379" t="s">
        <v>300</v>
      </c>
      <c r="C367" s="380"/>
      <c r="D367" s="380"/>
      <c r="E367" s="380"/>
      <c r="F367" s="380"/>
      <c r="G367" s="380"/>
      <c r="H367" s="380"/>
      <c r="I367" s="380"/>
      <c r="J367" s="380"/>
      <c r="K367" s="380"/>
      <c r="L367" s="380"/>
      <c r="M367" s="380"/>
      <c r="N367" s="380"/>
      <c r="O367" s="380"/>
      <c r="P367" s="380"/>
      <c r="Q367" s="380"/>
      <c r="R367" s="380"/>
      <c r="S367" s="380"/>
      <c r="T367" s="381"/>
    </row>
    <row r="368" spans="1:25" ht="12.75" customHeight="1" x14ac:dyDescent="0.2">
      <c r="A368" s="378"/>
      <c r="B368" s="382"/>
      <c r="C368" s="383"/>
      <c r="D368" s="383"/>
      <c r="E368" s="383"/>
      <c r="F368" s="383"/>
      <c r="G368" s="383"/>
      <c r="H368" s="383"/>
      <c r="I368" s="383"/>
      <c r="J368" s="383"/>
      <c r="K368" s="383"/>
      <c r="L368" s="383"/>
      <c r="M368" s="383"/>
      <c r="N368" s="383"/>
      <c r="O368" s="383"/>
      <c r="P368" s="383"/>
      <c r="Q368" s="383"/>
      <c r="R368" s="383"/>
      <c r="S368" s="383"/>
      <c r="T368" s="384"/>
      <c r="U368" s="389" t="s">
        <v>236</v>
      </c>
      <c r="V368" s="389"/>
      <c r="W368" s="389"/>
      <c r="X368" s="389"/>
      <c r="Y368" s="66"/>
    </row>
    <row r="369" spans="1:25" ht="12.75" customHeight="1" x14ac:dyDescent="0.2">
      <c r="A369" s="378"/>
      <c r="B369" s="385"/>
      <c r="C369" s="386"/>
      <c r="D369" s="386"/>
      <c r="E369" s="386"/>
      <c r="F369" s="386"/>
      <c r="G369" s="386"/>
      <c r="H369" s="386"/>
      <c r="I369" s="386"/>
      <c r="J369" s="386"/>
      <c r="K369" s="386"/>
      <c r="L369" s="386"/>
      <c r="M369" s="386"/>
      <c r="N369" s="386"/>
      <c r="O369" s="386"/>
      <c r="P369" s="386"/>
      <c r="Q369" s="386"/>
      <c r="R369" s="386"/>
      <c r="S369" s="386"/>
      <c r="T369" s="387"/>
      <c r="U369" s="64"/>
      <c r="V369" s="64"/>
      <c r="W369" s="64"/>
      <c r="X369" s="64"/>
      <c r="Y369" s="64"/>
    </row>
    <row r="370" spans="1:25" ht="12.75" customHeight="1" x14ac:dyDescent="0.2">
      <c r="A370" s="378" t="s">
        <v>196</v>
      </c>
      <c r="B370" s="379" t="s">
        <v>301</v>
      </c>
      <c r="C370" s="380"/>
      <c r="D370" s="380"/>
      <c r="E370" s="380"/>
      <c r="F370" s="380"/>
      <c r="G370" s="380"/>
      <c r="H370" s="380"/>
      <c r="I370" s="380"/>
      <c r="J370" s="380"/>
      <c r="K370" s="380"/>
      <c r="L370" s="380"/>
      <c r="M370" s="380"/>
      <c r="N370" s="380"/>
      <c r="O370" s="380"/>
      <c r="P370" s="380"/>
      <c r="Q370" s="380"/>
      <c r="R370" s="380"/>
      <c r="S370" s="380"/>
      <c r="T370" s="381"/>
      <c r="U370" s="389" t="s">
        <v>237</v>
      </c>
      <c r="V370" s="389"/>
      <c r="W370" s="389"/>
      <c r="X370" s="389"/>
    </row>
    <row r="371" spans="1:25" ht="12.75" customHeight="1" x14ac:dyDescent="0.2">
      <c r="A371" s="378"/>
      <c r="B371" s="382"/>
      <c r="C371" s="383"/>
      <c r="D371" s="383"/>
      <c r="E371" s="383"/>
      <c r="F371" s="383"/>
      <c r="G371" s="383"/>
      <c r="H371" s="383"/>
      <c r="I371" s="383"/>
      <c r="J371" s="383"/>
      <c r="K371" s="383"/>
      <c r="L371" s="383"/>
      <c r="M371" s="383"/>
      <c r="N371" s="383"/>
      <c r="O371" s="383"/>
      <c r="P371" s="383"/>
      <c r="Q371" s="383"/>
      <c r="R371" s="383"/>
      <c r="S371" s="383"/>
      <c r="T371" s="384"/>
    </row>
    <row r="372" spans="1:25" ht="12.75" customHeight="1" x14ac:dyDescent="0.2">
      <c r="A372" s="378"/>
      <c r="B372" s="385"/>
      <c r="C372" s="386"/>
      <c r="D372" s="386"/>
      <c r="E372" s="386"/>
      <c r="F372" s="386"/>
      <c r="G372" s="386"/>
      <c r="H372" s="386"/>
      <c r="I372" s="386"/>
      <c r="J372" s="386"/>
      <c r="K372" s="386"/>
      <c r="L372" s="386"/>
      <c r="M372" s="386"/>
      <c r="N372" s="386"/>
      <c r="O372" s="386"/>
      <c r="P372" s="386"/>
      <c r="Q372" s="386"/>
      <c r="R372" s="386"/>
      <c r="S372" s="386"/>
      <c r="T372" s="387"/>
    </row>
    <row r="373" spans="1:25" x14ac:dyDescent="0.2">
      <c r="A373" s="370" t="s">
        <v>197</v>
      </c>
      <c r="B373" s="379" t="s">
        <v>302</v>
      </c>
      <c r="C373" s="380"/>
      <c r="D373" s="380"/>
      <c r="E373" s="380"/>
      <c r="F373" s="380"/>
      <c r="G373" s="380"/>
      <c r="H373" s="380"/>
      <c r="I373" s="380"/>
      <c r="J373" s="380"/>
      <c r="K373" s="380"/>
      <c r="L373" s="380"/>
      <c r="M373" s="380"/>
      <c r="N373" s="380"/>
      <c r="O373" s="380"/>
      <c r="P373" s="380"/>
      <c r="Q373" s="380"/>
      <c r="R373" s="380"/>
      <c r="S373" s="380"/>
      <c r="T373" s="381"/>
      <c r="U373" s="333" t="s">
        <v>238</v>
      </c>
      <c r="V373" s="333"/>
      <c r="W373" s="333"/>
      <c r="X373" s="333"/>
      <c r="Y373" s="333"/>
    </row>
    <row r="374" spans="1:25" ht="12.75" customHeight="1" x14ac:dyDescent="0.2">
      <c r="A374" s="388"/>
      <c r="B374" s="382"/>
      <c r="C374" s="383"/>
      <c r="D374" s="383"/>
      <c r="E374" s="383"/>
      <c r="F374" s="383"/>
      <c r="G374" s="383"/>
      <c r="H374" s="383"/>
      <c r="I374" s="383"/>
      <c r="J374" s="383"/>
      <c r="K374" s="383"/>
      <c r="L374" s="383"/>
      <c r="M374" s="383"/>
      <c r="N374" s="383"/>
      <c r="O374" s="383"/>
      <c r="P374" s="383"/>
      <c r="Q374" s="383"/>
      <c r="R374" s="383"/>
      <c r="S374" s="383"/>
      <c r="T374" s="384"/>
      <c r="U374" s="333"/>
      <c r="V374" s="333"/>
      <c r="W374" s="333"/>
      <c r="X374" s="333"/>
      <c r="Y374" s="333"/>
    </row>
    <row r="375" spans="1:25" ht="12.75" customHeight="1" x14ac:dyDescent="0.2">
      <c r="A375" s="371"/>
      <c r="B375" s="385"/>
      <c r="C375" s="386"/>
      <c r="D375" s="386"/>
      <c r="E375" s="386"/>
      <c r="F375" s="386"/>
      <c r="G375" s="386"/>
      <c r="H375" s="386"/>
      <c r="I375" s="386"/>
      <c r="J375" s="386"/>
      <c r="K375" s="386"/>
      <c r="L375" s="386"/>
      <c r="M375" s="386"/>
      <c r="N375" s="386"/>
      <c r="O375" s="386"/>
      <c r="P375" s="386"/>
      <c r="Q375" s="386"/>
      <c r="R375" s="386"/>
      <c r="S375" s="386"/>
      <c r="T375" s="387"/>
      <c r="U375" s="333"/>
      <c r="V375" s="333"/>
      <c r="W375" s="333"/>
      <c r="X375" s="333"/>
      <c r="Y375" s="333"/>
    </row>
    <row r="376" spans="1:25" ht="12.75" customHeight="1" x14ac:dyDescent="0.2">
      <c r="A376" s="378" t="s">
        <v>198</v>
      </c>
      <c r="B376" s="379" t="s">
        <v>303</v>
      </c>
      <c r="C376" s="380"/>
      <c r="D376" s="380"/>
      <c r="E376" s="380"/>
      <c r="F376" s="380"/>
      <c r="G376" s="380"/>
      <c r="H376" s="380"/>
      <c r="I376" s="380"/>
      <c r="J376" s="380"/>
      <c r="K376" s="380"/>
      <c r="L376" s="380"/>
      <c r="M376" s="380"/>
      <c r="N376" s="380"/>
      <c r="O376" s="380"/>
      <c r="P376" s="380"/>
      <c r="Q376" s="380"/>
      <c r="R376" s="380"/>
      <c r="S376" s="380"/>
      <c r="T376" s="381"/>
      <c r="U376" s="333"/>
      <c r="V376" s="333"/>
      <c r="W376" s="333"/>
      <c r="X376" s="333"/>
      <c r="Y376" s="333"/>
    </row>
    <row r="377" spans="1:25" x14ac:dyDescent="0.2">
      <c r="A377" s="378"/>
      <c r="B377" s="382"/>
      <c r="C377" s="383"/>
      <c r="D377" s="383"/>
      <c r="E377" s="383"/>
      <c r="F377" s="383"/>
      <c r="G377" s="383"/>
      <c r="H377" s="383"/>
      <c r="I377" s="383"/>
      <c r="J377" s="383"/>
      <c r="K377" s="383"/>
      <c r="L377" s="383"/>
      <c r="M377" s="383"/>
      <c r="N377" s="383"/>
      <c r="O377" s="383"/>
      <c r="P377" s="383"/>
      <c r="Q377" s="383"/>
      <c r="R377" s="383"/>
      <c r="S377" s="383"/>
      <c r="T377" s="384"/>
    </row>
    <row r="378" spans="1:25" x14ac:dyDescent="0.2">
      <c r="A378" s="378"/>
      <c r="B378" s="385"/>
      <c r="C378" s="386"/>
      <c r="D378" s="386"/>
      <c r="E378" s="386"/>
      <c r="F378" s="386"/>
      <c r="G378" s="386"/>
      <c r="H378" s="386"/>
      <c r="I378" s="386"/>
      <c r="J378" s="386"/>
      <c r="K378" s="386"/>
      <c r="L378" s="386"/>
      <c r="M378" s="386"/>
      <c r="N378" s="386"/>
      <c r="O378" s="386"/>
      <c r="P378" s="386"/>
      <c r="Q378" s="386"/>
      <c r="R378" s="386"/>
      <c r="S378" s="386"/>
      <c r="T378" s="387"/>
    </row>
    <row r="379" spans="1:25" x14ac:dyDescent="0.2">
      <c r="A379" s="378" t="s">
        <v>200</v>
      </c>
      <c r="B379" s="379" t="s">
        <v>304</v>
      </c>
      <c r="C379" s="380"/>
      <c r="D379" s="380"/>
      <c r="E379" s="380"/>
      <c r="F379" s="380"/>
      <c r="G379" s="380"/>
      <c r="H379" s="380"/>
      <c r="I379" s="380"/>
      <c r="J379" s="380"/>
      <c r="K379" s="380"/>
      <c r="L379" s="380"/>
      <c r="M379" s="380"/>
      <c r="N379" s="380"/>
      <c r="O379" s="380"/>
      <c r="P379" s="380"/>
      <c r="Q379" s="380"/>
      <c r="R379" s="380"/>
      <c r="S379" s="380"/>
      <c r="T379" s="381"/>
      <c r="U379" s="390" t="s">
        <v>195</v>
      </c>
      <c r="V379" s="390"/>
      <c r="W379" s="390"/>
      <c r="X379" s="390"/>
      <c r="Y379" s="390"/>
    </row>
    <row r="380" spans="1:25" ht="12.75" customHeight="1" x14ac:dyDescent="0.2">
      <c r="A380" s="378"/>
      <c r="B380" s="382"/>
      <c r="C380" s="383"/>
      <c r="D380" s="383"/>
      <c r="E380" s="383"/>
      <c r="F380" s="383"/>
      <c r="G380" s="383"/>
      <c r="H380" s="383"/>
      <c r="I380" s="383"/>
      <c r="J380" s="383"/>
      <c r="K380" s="383"/>
      <c r="L380" s="383"/>
      <c r="M380" s="383"/>
      <c r="N380" s="383"/>
      <c r="O380" s="383"/>
      <c r="P380" s="383"/>
      <c r="Q380" s="383"/>
      <c r="R380" s="383"/>
      <c r="S380" s="383"/>
      <c r="T380" s="384"/>
      <c r="U380" s="390"/>
      <c r="V380" s="390"/>
      <c r="W380" s="390"/>
      <c r="X380" s="390"/>
      <c r="Y380" s="390"/>
    </row>
    <row r="381" spans="1:25" x14ac:dyDescent="0.2">
      <c r="A381" s="378"/>
      <c r="B381" s="385"/>
      <c r="C381" s="386"/>
      <c r="D381" s="386"/>
      <c r="E381" s="386"/>
      <c r="F381" s="386"/>
      <c r="G381" s="386"/>
      <c r="H381" s="386"/>
      <c r="I381" s="386"/>
      <c r="J381" s="386"/>
      <c r="K381" s="386"/>
      <c r="L381" s="386"/>
      <c r="M381" s="386"/>
      <c r="N381" s="386"/>
      <c r="O381" s="386"/>
      <c r="P381" s="386"/>
      <c r="Q381" s="386"/>
      <c r="R381" s="386"/>
      <c r="S381" s="386"/>
      <c r="T381" s="387"/>
      <c r="U381" s="390"/>
      <c r="V381" s="390"/>
      <c r="W381" s="390"/>
      <c r="X381" s="390"/>
      <c r="Y381" s="390"/>
    </row>
    <row r="382" spans="1:25" ht="12.75" customHeight="1" x14ac:dyDescent="0.2">
      <c r="A382" s="378" t="s">
        <v>201</v>
      </c>
      <c r="B382" s="379" t="s">
        <v>305</v>
      </c>
      <c r="C382" s="380"/>
      <c r="D382" s="380"/>
      <c r="E382" s="380"/>
      <c r="F382" s="380"/>
      <c r="G382" s="380"/>
      <c r="H382" s="380"/>
      <c r="I382" s="380"/>
      <c r="J382" s="380"/>
      <c r="K382" s="380"/>
      <c r="L382" s="380"/>
      <c r="M382" s="380"/>
      <c r="N382" s="380"/>
      <c r="O382" s="380"/>
      <c r="P382" s="380"/>
      <c r="Q382" s="380"/>
      <c r="R382" s="380"/>
      <c r="S382" s="380"/>
      <c r="T382" s="381"/>
      <c r="U382" s="390"/>
      <c r="V382" s="390"/>
      <c r="W382" s="390"/>
      <c r="X382" s="390"/>
      <c r="Y382" s="390"/>
    </row>
    <row r="383" spans="1:25" x14ac:dyDescent="0.2">
      <c r="A383" s="378"/>
      <c r="B383" s="382"/>
      <c r="C383" s="383"/>
      <c r="D383" s="383"/>
      <c r="E383" s="383"/>
      <c r="F383" s="383"/>
      <c r="G383" s="383"/>
      <c r="H383" s="383"/>
      <c r="I383" s="383"/>
      <c r="J383" s="383"/>
      <c r="K383" s="383"/>
      <c r="L383" s="383"/>
      <c r="M383" s="383"/>
      <c r="N383" s="383"/>
      <c r="O383" s="383"/>
      <c r="P383" s="383"/>
      <c r="Q383" s="383"/>
      <c r="R383" s="383"/>
      <c r="S383" s="383"/>
      <c r="T383" s="384"/>
      <c r="U383" s="390"/>
      <c r="V383" s="390"/>
      <c r="W383" s="390"/>
      <c r="X383" s="390"/>
      <c r="Y383" s="390"/>
    </row>
    <row r="384" spans="1:25" x14ac:dyDescent="0.2">
      <c r="A384" s="378"/>
      <c r="B384" s="385"/>
      <c r="C384" s="386"/>
      <c r="D384" s="386"/>
      <c r="E384" s="386"/>
      <c r="F384" s="386"/>
      <c r="G384" s="386"/>
      <c r="H384" s="386"/>
      <c r="I384" s="386"/>
      <c r="J384" s="386"/>
      <c r="K384" s="386"/>
      <c r="L384" s="386"/>
      <c r="M384" s="386"/>
      <c r="N384" s="386"/>
      <c r="O384" s="386"/>
      <c r="P384" s="386"/>
      <c r="Q384" s="386"/>
      <c r="R384" s="386"/>
      <c r="S384" s="386"/>
      <c r="T384" s="387"/>
      <c r="U384" s="390"/>
      <c r="V384" s="390"/>
      <c r="W384" s="390"/>
      <c r="X384" s="390"/>
      <c r="Y384" s="390"/>
    </row>
    <row r="385" spans="1:25" x14ac:dyDescent="0.2">
      <c r="A385" s="61"/>
      <c r="B385" s="62"/>
      <c r="C385" s="62"/>
      <c r="D385" s="62"/>
      <c r="E385" s="62"/>
      <c r="F385" s="62"/>
      <c r="G385" s="62"/>
      <c r="H385" s="62"/>
      <c r="I385" s="62"/>
      <c r="J385" s="62"/>
      <c r="K385" s="62"/>
      <c r="L385" s="62"/>
      <c r="M385" s="62"/>
      <c r="N385" s="62"/>
      <c r="O385" s="62"/>
      <c r="P385" s="62"/>
      <c r="Q385" s="62"/>
      <c r="R385" s="62"/>
      <c r="S385" s="62"/>
      <c r="T385" s="62"/>
      <c r="U385" s="390"/>
      <c r="V385" s="390"/>
      <c r="W385" s="390"/>
      <c r="X385" s="390"/>
      <c r="Y385" s="390"/>
    </row>
    <row r="386" spans="1:25" x14ac:dyDescent="0.2">
      <c r="A386" s="61"/>
      <c r="B386" s="62"/>
      <c r="C386" s="62"/>
      <c r="D386" s="62"/>
      <c r="E386" s="62"/>
      <c r="F386" s="62"/>
      <c r="G386" s="62"/>
      <c r="H386" s="62"/>
      <c r="I386" s="62"/>
      <c r="J386" s="62"/>
      <c r="K386" s="62"/>
      <c r="L386" s="62"/>
      <c r="M386" s="62"/>
      <c r="N386" s="62"/>
      <c r="O386" s="62"/>
      <c r="P386" s="62"/>
      <c r="Q386" s="62"/>
      <c r="R386" s="62"/>
      <c r="S386" s="62"/>
      <c r="T386" s="62"/>
      <c r="U386" s="390"/>
      <c r="V386" s="390"/>
      <c r="W386" s="390"/>
      <c r="X386" s="390"/>
      <c r="Y386" s="390"/>
    </row>
    <row r="387" spans="1:25" x14ac:dyDescent="0.2">
      <c r="A387" s="378" t="s">
        <v>191</v>
      </c>
      <c r="B387" s="372" t="s">
        <v>202</v>
      </c>
      <c r="C387" s="373"/>
      <c r="D387" s="373"/>
      <c r="E387" s="373"/>
      <c r="F387" s="373"/>
      <c r="G387" s="373"/>
      <c r="H387" s="373"/>
      <c r="I387" s="373"/>
      <c r="J387" s="373"/>
      <c r="K387" s="373"/>
      <c r="L387" s="373"/>
      <c r="M387" s="373"/>
      <c r="N387" s="373"/>
      <c r="O387" s="373"/>
      <c r="P387" s="373"/>
      <c r="Q387" s="373"/>
      <c r="R387" s="373"/>
      <c r="S387" s="373"/>
      <c r="T387" s="374"/>
      <c r="U387" s="60" t="s">
        <v>199</v>
      </c>
    </row>
    <row r="388" spans="1:25" x14ac:dyDescent="0.2">
      <c r="A388" s="378"/>
      <c r="B388" s="375"/>
      <c r="C388" s="376"/>
      <c r="D388" s="376"/>
      <c r="E388" s="376"/>
      <c r="F388" s="376"/>
      <c r="G388" s="376"/>
      <c r="H388" s="376"/>
      <c r="I388" s="376"/>
      <c r="J388" s="376"/>
      <c r="K388" s="376"/>
      <c r="L388" s="376"/>
      <c r="M388" s="376"/>
      <c r="N388" s="376"/>
      <c r="O388" s="376"/>
      <c r="P388" s="376"/>
      <c r="Q388" s="376"/>
      <c r="R388" s="376"/>
      <c r="S388" s="376"/>
      <c r="T388" s="377"/>
    </row>
    <row r="389" spans="1:25" x14ac:dyDescent="0.2">
      <c r="A389" s="378" t="s">
        <v>203</v>
      </c>
      <c r="B389" s="379" t="s">
        <v>194</v>
      </c>
      <c r="C389" s="380"/>
      <c r="D389" s="380"/>
      <c r="E389" s="380"/>
      <c r="F389" s="380"/>
      <c r="G389" s="380"/>
      <c r="H389" s="380"/>
      <c r="I389" s="380"/>
      <c r="J389" s="380"/>
      <c r="K389" s="380"/>
      <c r="L389" s="380"/>
      <c r="M389" s="380"/>
      <c r="N389" s="380"/>
      <c r="O389" s="380"/>
      <c r="P389" s="380"/>
      <c r="Q389" s="380"/>
      <c r="R389" s="380"/>
      <c r="S389" s="380"/>
      <c r="T389" s="381"/>
      <c r="U389" s="390" t="s">
        <v>239</v>
      </c>
      <c r="V389" s="390"/>
      <c r="W389" s="390"/>
      <c r="X389" s="390"/>
      <c r="Y389" s="390"/>
    </row>
    <row r="390" spans="1:25" x14ac:dyDescent="0.2">
      <c r="A390" s="378"/>
      <c r="B390" s="382"/>
      <c r="C390" s="383"/>
      <c r="D390" s="383"/>
      <c r="E390" s="383"/>
      <c r="F390" s="383"/>
      <c r="G390" s="383"/>
      <c r="H390" s="383"/>
      <c r="I390" s="383"/>
      <c r="J390" s="383"/>
      <c r="K390" s="383"/>
      <c r="L390" s="383"/>
      <c r="M390" s="383"/>
      <c r="N390" s="383"/>
      <c r="O390" s="383"/>
      <c r="P390" s="383"/>
      <c r="Q390" s="383"/>
      <c r="R390" s="383"/>
      <c r="S390" s="383"/>
      <c r="T390" s="384"/>
      <c r="U390" s="390"/>
      <c r="V390" s="390"/>
      <c r="W390" s="390"/>
      <c r="X390" s="390"/>
      <c r="Y390" s="390"/>
    </row>
    <row r="391" spans="1:25" x14ac:dyDescent="0.2">
      <c r="A391" s="378"/>
      <c r="B391" s="385"/>
      <c r="C391" s="386"/>
      <c r="D391" s="386"/>
      <c r="E391" s="386"/>
      <c r="F391" s="386"/>
      <c r="G391" s="386"/>
      <c r="H391" s="386"/>
      <c r="I391" s="386"/>
      <c r="J391" s="386"/>
      <c r="K391" s="386"/>
      <c r="L391" s="386"/>
      <c r="M391" s="386"/>
      <c r="N391" s="386"/>
      <c r="O391" s="386"/>
      <c r="P391" s="386"/>
      <c r="Q391" s="386"/>
      <c r="R391" s="386"/>
      <c r="S391" s="386"/>
      <c r="T391" s="387"/>
      <c r="U391" s="390"/>
      <c r="V391" s="390"/>
      <c r="W391" s="390"/>
      <c r="X391" s="390"/>
      <c r="Y391" s="390"/>
    </row>
    <row r="392" spans="1:25" x14ac:dyDescent="0.2">
      <c r="A392" s="378" t="s">
        <v>204</v>
      </c>
      <c r="B392" s="379"/>
      <c r="C392" s="380"/>
      <c r="D392" s="380"/>
      <c r="E392" s="380"/>
      <c r="F392" s="380"/>
      <c r="G392" s="380"/>
      <c r="H392" s="380"/>
      <c r="I392" s="380"/>
      <c r="J392" s="380"/>
      <c r="K392" s="380"/>
      <c r="L392" s="380"/>
      <c r="M392" s="380"/>
      <c r="N392" s="380"/>
      <c r="O392" s="380"/>
      <c r="P392" s="380"/>
      <c r="Q392" s="380"/>
      <c r="R392" s="380"/>
      <c r="S392" s="380"/>
      <c r="T392" s="381"/>
      <c r="U392" s="390"/>
      <c r="V392" s="390"/>
      <c r="W392" s="390"/>
      <c r="X392" s="390"/>
      <c r="Y392" s="390"/>
    </row>
    <row r="393" spans="1:25" x14ac:dyDescent="0.2">
      <c r="A393" s="378"/>
      <c r="B393" s="382"/>
      <c r="C393" s="383"/>
      <c r="D393" s="383"/>
      <c r="E393" s="383"/>
      <c r="F393" s="383"/>
      <c r="G393" s="383"/>
      <c r="H393" s="383"/>
      <c r="I393" s="383"/>
      <c r="J393" s="383"/>
      <c r="K393" s="383"/>
      <c r="L393" s="383"/>
      <c r="M393" s="383"/>
      <c r="N393" s="383"/>
      <c r="O393" s="383"/>
      <c r="P393" s="383"/>
      <c r="Q393" s="383"/>
      <c r="R393" s="383"/>
      <c r="S393" s="383"/>
      <c r="T393" s="384"/>
    </row>
    <row r="394" spans="1:25" x14ac:dyDescent="0.2">
      <c r="A394" s="378"/>
      <c r="B394" s="385"/>
      <c r="C394" s="386"/>
      <c r="D394" s="386"/>
      <c r="E394" s="386"/>
      <c r="F394" s="386"/>
      <c r="G394" s="386"/>
      <c r="H394" s="386"/>
      <c r="I394" s="386"/>
      <c r="J394" s="386"/>
      <c r="K394" s="386"/>
      <c r="L394" s="386"/>
      <c r="M394" s="386"/>
      <c r="N394" s="386"/>
      <c r="O394" s="386"/>
      <c r="P394" s="386"/>
      <c r="Q394" s="386"/>
      <c r="R394" s="386"/>
      <c r="S394" s="386"/>
      <c r="T394" s="387"/>
    </row>
    <row r="395" spans="1:25" x14ac:dyDescent="0.2">
      <c r="A395" s="378" t="s">
        <v>205</v>
      </c>
      <c r="B395" s="379"/>
      <c r="C395" s="380"/>
      <c r="D395" s="380"/>
      <c r="E395" s="380"/>
      <c r="F395" s="380"/>
      <c r="G395" s="380"/>
      <c r="H395" s="380"/>
      <c r="I395" s="380"/>
      <c r="J395" s="380"/>
      <c r="K395" s="380"/>
      <c r="L395" s="380"/>
      <c r="M395" s="380"/>
      <c r="N395" s="380"/>
      <c r="O395" s="380"/>
      <c r="P395" s="380"/>
      <c r="Q395" s="380"/>
      <c r="R395" s="380"/>
      <c r="S395" s="380"/>
      <c r="T395" s="381"/>
    </row>
    <row r="396" spans="1:25" x14ac:dyDescent="0.2">
      <c r="A396" s="378"/>
      <c r="B396" s="382"/>
      <c r="C396" s="383"/>
      <c r="D396" s="383"/>
      <c r="E396" s="383"/>
      <c r="F396" s="383"/>
      <c r="G396" s="383"/>
      <c r="H396" s="383"/>
      <c r="I396" s="383"/>
      <c r="J396" s="383"/>
      <c r="K396" s="383"/>
      <c r="L396" s="383"/>
      <c r="M396" s="383"/>
      <c r="N396" s="383"/>
      <c r="O396" s="383"/>
      <c r="P396" s="383"/>
      <c r="Q396" s="383"/>
      <c r="R396" s="383"/>
      <c r="S396" s="383"/>
      <c r="T396" s="384"/>
    </row>
    <row r="397" spans="1:25" x14ac:dyDescent="0.2">
      <c r="A397" s="378"/>
      <c r="B397" s="385"/>
      <c r="C397" s="386"/>
      <c r="D397" s="386"/>
      <c r="E397" s="386"/>
      <c r="F397" s="386"/>
      <c r="G397" s="386"/>
      <c r="H397" s="386"/>
      <c r="I397" s="386"/>
      <c r="J397" s="386"/>
      <c r="K397" s="386"/>
      <c r="L397" s="386"/>
      <c r="M397" s="386"/>
      <c r="N397" s="386"/>
      <c r="O397" s="386"/>
      <c r="P397" s="386"/>
      <c r="Q397" s="386"/>
      <c r="R397" s="386"/>
      <c r="S397" s="386"/>
      <c r="T397" s="387"/>
    </row>
    <row r="398" spans="1:25" x14ac:dyDescent="0.2">
      <c r="A398" s="61"/>
      <c r="B398" s="62"/>
      <c r="C398" s="62"/>
      <c r="D398" s="62"/>
      <c r="E398" s="62"/>
      <c r="F398" s="62"/>
      <c r="G398" s="62"/>
      <c r="H398" s="62"/>
      <c r="I398" s="62"/>
      <c r="J398" s="62"/>
      <c r="K398" s="62"/>
      <c r="L398" s="62"/>
      <c r="M398" s="62"/>
      <c r="N398" s="62"/>
      <c r="O398" s="62"/>
      <c r="P398" s="62"/>
      <c r="Q398" s="62"/>
      <c r="R398" s="62"/>
      <c r="S398" s="62"/>
      <c r="T398" s="62"/>
    </row>
    <row r="399" spans="1:25" x14ac:dyDescent="0.2">
      <c r="A399" s="61"/>
      <c r="B399" s="62"/>
      <c r="C399" s="62"/>
      <c r="D399" s="62"/>
      <c r="E399" s="62"/>
      <c r="F399" s="62"/>
      <c r="G399" s="62"/>
      <c r="H399" s="62"/>
      <c r="I399" s="62"/>
      <c r="J399" s="62"/>
      <c r="K399" s="62"/>
      <c r="L399" s="62"/>
      <c r="M399" s="62"/>
      <c r="N399" s="62"/>
      <c r="O399" s="62"/>
      <c r="P399" s="62"/>
      <c r="Q399" s="62"/>
      <c r="R399" s="62"/>
      <c r="S399" s="62"/>
      <c r="T399" s="62"/>
    </row>
    <row r="400" spans="1:25" x14ac:dyDescent="0.2">
      <c r="A400" s="234" t="s">
        <v>206</v>
      </c>
      <c r="B400" s="234"/>
      <c r="C400" s="234"/>
      <c r="D400" s="234"/>
      <c r="E400" s="234"/>
      <c r="F400" s="234"/>
      <c r="G400" s="234"/>
      <c r="H400" s="234"/>
      <c r="I400" s="234"/>
      <c r="J400" s="234"/>
      <c r="K400" s="234"/>
      <c r="L400" s="234"/>
      <c r="M400" s="234"/>
      <c r="N400" s="234"/>
      <c r="O400" s="234"/>
      <c r="P400" s="234"/>
      <c r="Q400" s="234"/>
      <c r="R400" s="234"/>
      <c r="S400" s="234"/>
      <c r="T400" s="234"/>
      <c r="U400" s="333" t="s">
        <v>207</v>
      </c>
      <c r="V400" s="333"/>
      <c r="W400" s="333"/>
      <c r="X400" s="333"/>
      <c r="Y400" s="333"/>
    </row>
    <row r="401" spans="1:25" x14ac:dyDescent="0.2">
      <c r="A401" s="234"/>
      <c r="B401" s="234"/>
      <c r="C401" s="234"/>
      <c r="D401" s="234"/>
      <c r="E401" s="234"/>
      <c r="F401" s="234"/>
      <c r="G401" s="234"/>
      <c r="H401" s="234"/>
      <c r="I401" s="234"/>
      <c r="J401" s="234"/>
      <c r="K401" s="234"/>
      <c r="L401" s="234"/>
      <c r="M401" s="234"/>
      <c r="N401" s="234"/>
      <c r="O401" s="234"/>
      <c r="P401" s="234"/>
      <c r="Q401" s="234"/>
      <c r="R401" s="234"/>
      <c r="S401" s="234"/>
      <c r="T401" s="234"/>
      <c r="U401" s="333"/>
      <c r="V401" s="333"/>
      <c r="W401" s="333"/>
      <c r="X401" s="333"/>
      <c r="Y401" s="333"/>
    </row>
    <row r="402" spans="1:25" x14ac:dyDescent="0.2">
      <c r="A402" s="116" t="s">
        <v>208</v>
      </c>
      <c r="B402" s="116"/>
      <c r="C402" s="116"/>
      <c r="D402" s="116"/>
      <c r="E402" s="116"/>
      <c r="F402" s="116"/>
      <c r="G402" s="116"/>
      <c r="H402" s="116"/>
      <c r="I402" s="116"/>
      <c r="J402" s="116"/>
      <c r="K402" s="116"/>
      <c r="L402" s="116"/>
      <c r="M402" s="116"/>
      <c r="N402" s="116"/>
      <c r="O402" s="116"/>
      <c r="P402" s="116"/>
      <c r="Q402" s="116"/>
      <c r="R402" s="116"/>
      <c r="S402" s="116"/>
      <c r="T402" s="116"/>
      <c r="U402" s="333"/>
      <c r="V402" s="333"/>
      <c r="W402" s="333"/>
      <c r="X402" s="333"/>
      <c r="Y402" s="333"/>
    </row>
    <row r="403" spans="1:25" x14ac:dyDescent="0.2">
      <c r="A403" s="116"/>
      <c r="B403" s="116"/>
      <c r="C403" s="116"/>
      <c r="D403" s="116"/>
      <c r="E403" s="116"/>
      <c r="F403" s="116"/>
      <c r="G403" s="116"/>
      <c r="H403" s="116"/>
      <c r="I403" s="116"/>
      <c r="J403" s="116"/>
      <c r="K403" s="116"/>
      <c r="L403" s="116"/>
      <c r="M403" s="116"/>
      <c r="N403" s="116"/>
      <c r="O403" s="116"/>
      <c r="P403" s="116"/>
      <c r="Q403" s="116"/>
      <c r="R403" s="116"/>
      <c r="S403" s="116"/>
      <c r="T403" s="116"/>
    </row>
    <row r="404" spans="1:25" x14ac:dyDescent="0.2">
      <c r="A404" s="372" t="s">
        <v>209</v>
      </c>
      <c r="B404" s="373"/>
      <c r="C404" s="373"/>
      <c r="D404" s="373"/>
      <c r="E404" s="373"/>
      <c r="F404" s="373"/>
      <c r="G404" s="373"/>
      <c r="H404" s="373"/>
      <c r="I404" s="373"/>
      <c r="J404" s="373"/>
      <c r="K404" s="373"/>
      <c r="L404" s="373"/>
      <c r="M404" s="373"/>
      <c r="N404" s="373"/>
      <c r="O404" s="373"/>
      <c r="P404" s="373"/>
      <c r="Q404" s="373"/>
      <c r="R404" s="373"/>
      <c r="S404" s="373"/>
      <c r="T404" s="374"/>
    </row>
    <row r="405" spans="1:25" x14ac:dyDescent="0.2">
      <c r="A405" s="375"/>
      <c r="B405" s="376"/>
      <c r="C405" s="376"/>
      <c r="D405" s="376"/>
      <c r="E405" s="376"/>
      <c r="F405" s="376"/>
      <c r="G405" s="376"/>
      <c r="H405" s="376"/>
      <c r="I405" s="376"/>
      <c r="J405" s="376"/>
      <c r="K405" s="376"/>
      <c r="L405" s="376"/>
      <c r="M405" s="376"/>
      <c r="N405" s="376"/>
      <c r="O405" s="376"/>
      <c r="P405" s="376"/>
      <c r="Q405" s="376"/>
      <c r="R405" s="376"/>
      <c r="S405" s="376"/>
      <c r="T405" s="377"/>
    </row>
    <row r="406" spans="1:25" x14ac:dyDescent="0.2">
      <c r="A406" s="378" t="s">
        <v>191</v>
      </c>
      <c r="B406" s="391" t="s">
        <v>210</v>
      </c>
      <c r="C406" s="391"/>
      <c r="D406" s="391"/>
      <c r="E406" s="391"/>
      <c r="F406" s="391"/>
      <c r="G406" s="391"/>
      <c r="H406" s="391" t="s">
        <v>211</v>
      </c>
      <c r="I406" s="391"/>
      <c r="J406" s="391"/>
      <c r="K406" s="391"/>
      <c r="L406" s="391"/>
      <c r="M406" s="391"/>
      <c r="N406" s="391"/>
      <c r="O406" s="391" t="s">
        <v>212</v>
      </c>
      <c r="P406" s="391"/>
      <c r="Q406" s="391"/>
      <c r="R406" s="391"/>
      <c r="S406" s="391"/>
      <c r="T406" s="391"/>
      <c r="U406" s="333" t="s">
        <v>213</v>
      </c>
      <c r="V406" s="333"/>
      <c r="W406" s="333"/>
      <c r="X406" s="333"/>
      <c r="Y406" s="333"/>
    </row>
    <row r="407" spans="1:25" x14ac:dyDescent="0.2">
      <c r="A407" s="378"/>
      <c r="B407" s="391"/>
      <c r="C407" s="391"/>
      <c r="D407" s="391"/>
      <c r="E407" s="391"/>
      <c r="F407" s="391"/>
      <c r="G407" s="391"/>
      <c r="H407" s="391"/>
      <c r="I407" s="391"/>
      <c r="J407" s="391"/>
      <c r="K407" s="391"/>
      <c r="L407" s="391"/>
      <c r="M407" s="391"/>
      <c r="N407" s="391"/>
      <c r="O407" s="391"/>
      <c r="P407" s="391"/>
      <c r="Q407" s="391"/>
      <c r="R407" s="391"/>
      <c r="S407" s="391"/>
      <c r="T407" s="391"/>
      <c r="U407" s="333"/>
      <c r="V407" s="333"/>
      <c r="W407" s="333"/>
      <c r="X407" s="333"/>
      <c r="Y407" s="333"/>
    </row>
    <row r="408" spans="1:25" x14ac:dyDescent="0.2">
      <c r="A408" s="76" t="s">
        <v>193</v>
      </c>
      <c r="B408" s="78" t="s">
        <v>306</v>
      </c>
      <c r="C408" s="78"/>
      <c r="D408" s="78"/>
      <c r="E408" s="78"/>
      <c r="F408" s="78"/>
      <c r="G408" s="78"/>
      <c r="H408" s="78" t="s">
        <v>309</v>
      </c>
      <c r="I408" s="78"/>
      <c r="J408" s="78"/>
      <c r="K408" s="78"/>
      <c r="L408" s="78"/>
      <c r="M408" s="78"/>
      <c r="N408" s="78"/>
      <c r="O408" s="78" t="s">
        <v>323</v>
      </c>
      <c r="P408" s="78"/>
      <c r="Q408" s="78"/>
      <c r="R408" s="78"/>
      <c r="S408" s="78"/>
      <c r="T408" s="78"/>
    </row>
    <row r="409" spans="1:25" x14ac:dyDescent="0.2">
      <c r="A409" s="77"/>
      <c r="B409" s="78"/>
      <c r="C409" s="78"/>
      <c r="D409" s="78"/>
      <c r="E409" s="78"/>
      <c r="F409" s="78"/>
      <c r="G409" s="78"/>
      <c r="H409" s="78"/>
      <c r="I409" s="78"/>
      <c r="J409" s="78"/>
      <c r="K409" s="78"/>
      <c r="L409" s="78"/>
      <c r="M409" s="78"/>
      <c r="N409" s="78"/>
      <c r="O409" s="78"/>
      <c r="P409" s="78"/>
      <c r="Q409" s="78"/>
      <c r="R409" s="78"/>
      <c r="S409" s="78"/>
      <c r="T409" s="78"/>
      <c r="U409" s="63" t="s">
        <v>215</v>
      </c>
      <c r="V409" s="63"/>
      <c r="W409" s="63"/>
      <c r="X409" s="63"/>
    </row>
    <row r="410" spans="1:25" ht="96" customHeight="1" x14ac:dyDescent="0.2">
      <c r="A410" s="77"/>
      <c r="B410" s="78"/>
      <c r="C410" s="78"/>
      <c r="D410" s="78"/>
      <c r="E410" s="78"/>
      <c r="F410" s="78"/>
      <c r="G410" s="78"/>
      <c r="H410" s="78"/>
      <c r="I410" s="78"/>
      <c r="J410" s="78"/>
      <c r="K410" s="78"/>
      <c r="L410" s="78"/>
      <c r="M410" s="78"/>
      <c r="N410" s="78"/>
      <c r="O410" s="78"/>
      <c r="P410" s="78"/>
      <c r="Q410" s="78"/>
      <c r="R410" s="78"/>
      <c r="S410" s="78"/>
      <c r="T410" s="78"/>
    </row>
    <row r="411" spans="1:25" ht="12.75" customHeight="1" x14ac:dyDescent="0.2">
      <c r="A411" s="76" t="s">
        <v>193</v>
      </c>
      <c r="B411" s="78" t="s">
        <v>307</v>
      </c>
      <c r="C411" s="78"/>
      <c r="D411" s="78"/>
      <c r="E411" s="78"/>
      <c r="F411" s="78"/>
      <c r="G411" s="78"/>
      <c r="H411" s="78" t="s">
        <v>310</v>
      </c>
      <c r="I411" s="78"/>
      <c r="J411" s="78"/>
      <c r="K411" s="78"/>
      <c r="L411" s="78"/>
      <c r="M411" s="78"/>
      <c r="N411" s="78"/>
      <c r="O411" s="78" t="s">
        <v>324</v>
      </c>
      <c r="P411" s="78"/>
      <c r="Q411" s="78"/>
      <c r="R411" s="78"/>
      <c r="S411" s="78"/>
      <c r="T411" s="78"/>
      <c r="U411" s="392" t="s">
        <v>216</v>
      </c>
      <c r="V411" s="392"/>
      <c r="W411" s="392"/>
      <c r="X411" s="392"/>
    </row>
    <row r="412" spans="1:25" x14ac:dyDescent="0.2">
      <c r="A412" s="77"/>
      <c r="B412" s="78"/>
      <c r="C412" s="78"/>
      <c r="D412" s="78"/>
      <c r="E412" s="78"/>
      <c r="F412" s="78"/>
      <c r="G412" s="78"/>
      <c r="H412" s="78"/>
      <c r="I412" s="78"/>
      <c r="J412" s="78"/>
      <c r="K412" s="78"/>
      <c r="L412" s="78"/>
      <c r="M412" s="78"/>
      <c r="N412" s="78"/>
      <c r="O412" s="78"/>
      <c r="P412" s="78"/>
      <c r="Q412" s="78"/>
      <c r="R412" s="78"/>
      <c r="S412" s="78"/>
      <c r="T412" s="78"/>
    </row>
    <row r="413" spans="1:25" ht="38.25" customHeight="1" x14ac:dyDescent="0.2">
      <c r="A413" s="77"/>
      <c r="B413" s="78"/>
      <c r="C413" s="78"/>
      <c r="D413" s="78"/>
      <c r="E413" s="78"/>
      <c r="F413" s="78"/>
      <c r="G413" s="78"/>
      <c r="H413" s="78"/>
      <c r="I413" s="78"/>
      <c r="J413" s="78"/>
      <c r="K413" s="78"/>
      <c r="L413" s="78"/>
      <c r="M413" s="78"/>
      <c r="N413" s="78"/>
      <c r="O413" s="78"/>
      <c r="P413" s="78"/>
      <c r="Q413" s="78"/>
      <c r="R413" s="78"/>
      <c r="S413" s="78"/>
      <c r="T413" s="78"/>
      <c r="U413" s="390" t="s">
        <v>217</v>
      </c>
      <c r="V413" s="393"/>
      <c r="W413" s="393"/>
      <c r="X413" s="393"/>
      <c r="Y413" s="393"/>
    </row>
    <row r="414" spans="1:25" ht="12.75" customHeight="1" x14ac:dyDescent="0.2">
      <c r="A414" s="76" t="s">
        <v>193</v>
      </c>
      <c r="B414" s="78" t="s">
        <v>308</v>
      </c>
      <c r="C414" s="78"/>
      <c r="D414" s="78"/>
      <c r="E414" s="78"/>
      <c r="F414" s="78"/>
      <c r="G414" s="78"/>
      <c r="H414" s="78" t="s">
        <v>311</v>
      </c>
      <c r="I414" s="78"/>
      <c r="J414" s="78"/>
      <c r="K414" s="78"/>
      <c r="L414" s="78"/>
      <c r="M414" s="78"/>
      <c r="N414" s="78"/>
      <c r="O414" s="78" t="s">
        <v>325</v>
      </c>
      <c r="P414" s="78"/>
      <c r="Q414" s="78"/>
      <c r="R414" s="78"/>
      <c r="S414" s="78"/>
      <c r="T414" s="78"/>
      <c r="U414" s="393"/>
      <c r="V414" s="393"/>
      <c r="W414" s="393"/>
      <c r="X414" s="393"/>
      <c r="Y414" s="393"/>
    </row>
    <row r="415" spans="1:25" x14ac:dyDescent="0.2">
      <c r="A415" s="77"/>
      <c r="B415" s="78"/>
      <c r="C415" s="78"/>
      <c r="D415" s="78"/>
      <c r="E415" s="78"/>
      <c r="F415" s="78"/>
      <c r="G415" s="78"/>
      <c r="H415" s="78"/>
      <c r="I415" s="78"/>
      <c r="J415" s="78"/>
      <c r="K415" s="78"/>
      <c r="L415" s="78"/>
      <c r="M415" s="78"/>
      <c r="N415" s="78"/>
      <c r="O415" s="78"/>
      <c r="P415" s="78"/>
      <c r="Q415" s="78"/>
      <c r="R415" s="78"/>
      <c r="S415" s="78"/>
      <c r="T415" s="78"/>
      <c r="U415" s="393"/>
      <c r="V415" s="393"/>
      <c r="W415" s="393"/>
      <c r="X415" s="393"/>
      <c r="Y415" s="393"/>
    </row>
    <row r="416" spans="1:25" ht="63" customHeight="1" x14ac:dyDescent="0.2">
      <c r="A416" s="77"/>
      <c r="B416" s="78"/>
      <c r="C416" s="78"/>
      <c r="D416" s="78"/>
      <c r="E416" s="78"/>
      <c r="F416" s="78"/>
      <c r="G416" s="78"/>
      <c r="H416" s="78"/>
      <c r="I416" s="78"/>
      <c r="J416" s="78"/>
      <c r="K416" s="78"/>
      <c r="L416" s="78"/>
      <c r="M416" s="78"/>
      <c r="N416" s="78"/>
      <c r="O416" s="78"/>
      <c r="P416" s="78"/>
      <c r="Q416" s="78"/>
      <c r="R416" s="78"/>
      <c r="S416" s="78"/>
      <c r="T416" s="78"/>
      <c r="U416" s="393"/>
      <c r="V416" s="393"/>
      <c r="W416" s="393"/>
      <c r="X416" s="393"/>
      <c r="Y416" s="393"/>
    </row>
    <row r="417" spans="1:25" ht="12.75" customHeight="1" x14ac:dyDescent="0.2">
      <c r="A417" s="76" t="s">
        <v>193</v>
      </c>
      <c r="B417" s="78"/>
      <c r="C417" s="78"/>
      <c r="D417" s="78"/>
      <c r="E417" s="78"/>
      <c r="F417" s="78"/>
      <c r="G417" s="78"/>
      <c r="H417" s="78" t="s">
        <v>312</v>
      </c>
      <c r="I417" s="78"/>
      <c r="J417" s="78"/>
      <c r="K417" s="78"/>
      <c r="L417" s="78"/>
      <c r="M417" s="78"/>
      <c r="N417" s="78"/>
      <c r="O417" s="78" t="s">
        <v>326</v>
      </c>
      <c r="P417" s="78"/>
      <c r="Q417" s="78"/>
      <c r="R417" s="78"/>
      <c r="S417" s="78"/>
      <c r="T417" s="78"/>
      <c r="U417" s="393"/>
      <c r="V417" s="393"/>
      <c r="W417" s="393"/>
      <c r="X417" s="393"/>
      <c r="Y417" s="393"/>
    </row>
    <row r="418" spans="1:25" x14ac:dyDescent="0.2">
      <c r="A418" s="77"/>
      <c r="B418" s="78"/>
      <c r="C418" s="78"/>
      <c r="D418" s="78"/>
      <c r="E418" s="78"/>
      <c r="F418" s="78"/>
      <c r="G418" s="78"/>
      <c r="H418" s="78"/>
      <c r="I418" s="78"/>
      <c r="J418" s="78"/>
      <c r="K418" s="78"/>
      <c r="L418" s="78"/>
      <c r="M418" s="78"/>
      <c r="N418" s="78"/>
      <c r="O418" s="78"/>
      <c r="P418" s="78"/>
      <c r="Q418" s="78"/>
      <c r="R418" s="78"/>
      <c r="S418" s="78"/>
      <c r="T418" s="78"/>
      <c r="U418" s="393"/>
      <c r="V418" s="393"/>
      <c r="W418" s="393"/>
      <c r="X418" s="393"/>
      <c r="Y418" s="393"/>
    </row>
    <row r="419" spans="1:25" ht="30" customHeight="1" x14ac:dyDescent="0.2">
      <c r="A419" s="77"/>
      <c r="B419" s="78"/>
      <c r="C419" s="78"/>
      <c r="D419" s="78"/>
      <c r="E419" s="78"/>
      <c r="F419" s="78"/>
      <c r="G419" s="78"/>
      <c r="H419" s="78"/>
      <c r="I419" s="78"/>
      <c r="J419" s="78"/>
      <c r="K419" s="78"/>
      <c r="L419" s="78"/>
      <c r="M419" s="78"/>
      <c r="N419" s="78"/>
      <c r="O419" s="78"/>
      <c r="P419" s="78"/>
      <c r="Q419" s="78"/>
      <c r="R419" s="78"/>
      <c r="S419" s="78"/>
      <c r="T419" s="78"/>
      <c r="U419" s="393"/>
      <c r="V419" s="393"/>
      <c r="W419" s="393"/>
      <c r="X419" s="393"/>
      <c r="Y419" s="393"/>
    </row>
    <row r="420" spans="1:25" ht="12.75" customHeight="1" x14ac:dyDescent="0.2">
      <c r="A420" s="76" t="s">
        <v>193</v>
      </c>
      <c r="B420" s="78"/>
      <c r="C420" s="78"/>
      <c r="D420" s="78"/>
      <c r="E420" s="78"/>
      <c r="F420" s="78"/>
      <c r="G420" s="78"/>
      <c r="H420" s="78" t="s">
        <v>313</v>
      </c>
      <c r="I420" s="78"/>
      <c r="J420" s="78"/>
      <c r="K420" s="78"/>
      <c r="L420" s="78"/>
      <c r="M420" s="78"/>
      <c r="N420" s="78"/>
      <c r="O420" s="78" t="s">
        <v>327</v>
      </c>
      <c r="P420" s="78"/>
      <c r="Q420" s="78"/>
      <c r="R420" s="78"/>
      <c r="S420" s="78"/>
      <c r="T420" s="78"/>
    </row>
    <row r="421" spans="1:25" x14ac:dyDescent="0.2">
      <c r="A421" s="77"/>
      <c r="B421" s="78"/>
      <c r="C421" s="78"/>
      <c r="D421" s="78"/>
      <c r="E421" s="78"/>
      <c r="F421" s="78"/>
      <c r="G421" s="78"/>
      <c r="H421" s="78"/>
      <c r="I421" s="78"/>
      <c r="J421" s="78"/>
      <c r="K421" s="78"/>
      <c r="L421" s="78"/>
      <c r="M421" s="78"/>
      <c r="N421" s="78"/>
      <c r="O421" s="78"/>
      <c r="P421" s="78"/>
      <c r="Q421" s="78"/>
      <c r="R421" s="78"/>
      <c r="S421" s="78"/>
      <c r="T421" s="78"/>
    </row>
    <row r="422" spans="1:25" ht="43.5" customHeight="1" x14ac:dyDescent="0.2">
      <c r="A422" s="77"/>
      <c r="B422" s="78"/>
      <c r="C422" s="78"/>
      <c r="D422" s="78"/>
      <c r="E422" s="78"/>
      <c r="F422" s="78"/>
      <c r="G422" s="78"/>
      <c r="H422" s="78"/>
      <c r="I422" s="78"/>
      <c r="J422" s="78"/>
      <c r="K422" s="78"/>
      <c r="L422" s="78"/>
      <c r="M422" s="78"/>
      <c r="N422" s="78"/>
      <c r="O422" s="78"/>
      <c r="P422" s="78"/>
      <c r="Q422" s="78"/>
      <c r="R422" s="78"/>
      <c r="S422" s="78"/>
      <c r="T422" s="78"/>
      <c r="U422" s="390" t="s">
        <v>218</v>
      </c>
      <c r="V422" s="390"/>
      <c r="W422" s="390"/>
      <c r="X422" s="390"/>
      <c r="Y422" s="390"/>
    </row>
    <row r="423" spans="1:25" ht="12.75" customHeight="1" x14ac:dyDescent="0.2">
      <c r="A423" s="76" t="s">
        <v>198</v>
      </c>
      <c r="B423" s="78" t="s">
        <v>314</v>
      </c>
      <c r="C423" s="78"/>
      <c r="D423" s="78"/>
      <c r="E423" s="78"/>
      <c r="F423" s="78"/>
      <c r="G423" s="78"/>
      <c r="H423" s="78" t="s">
        <v>318</v>
      </c>
      <c r="I423" s="78"/>
      <c r="J423" s="78"/>
      <c r="K423" s="78"/>
      <c r="L423" s="78"/>
      <c r="M423" s="78"/>
      <c r="N423" s="78"/>
      <c r="O423" s="78"/>
      <c r="P423" s="78"/>
      <c r="Q423" s="78"/>
      <c r="R423" s="78"/>
      <c r="S423" s="78"/>
      <c r="T423" s="78"/>
      <c r="U423" s="390"/>
      <c r="V423" s="390"/>
      <c r="W423" s="390"/>
      <c r="X423" s="390"/>
      <c r="Y423" s="390"/>
    </row>
    <row r="424" spans="1:25" x14ac:dyDescent="0.2">
      <c r="A424" s="77"/>
      <c r="B424" s="78"/>
      <c r="C424" s="78"/>
      <c r="D424" s="78"/>
      <c r="E424" s="78"/>
      <c r="F424" s="78"/>
      <c r="G424" s="78"/>
      <c r="H424" s="78"/>
      <c r="I424" s="78"/>
      <c r="J424" s="78"/>
      <c r="K424" s="78"/>
      <c r="L424" s="78"/>
      <c r="M424" s="78"/>
      <c r="N424" s="78"/>
      <c r="O424" s="78"/>
      <c r="P424" s="78"/>
      <c r="Q424" s="78"/>
      <c r="R424" s="78"/>
      <c r="S424" s="78"/>
      <c r="T424" s="78"/>
      <c r="U424" s="390"/>
      <c r="V424" s="390"/>
      <c r="W424" s="390"/>
      <c r="X424" s="390"/>
      <c r="Y424" s="390"/>
    </row>
    <row r="425" spans="1:25" ht="45.75" customHeight="1" x14ac:dyDescent="0.2">
      <c r="A425" s="77"/>
      <c r="B425" s="78"/>
      <c r="C425" s="78"/>
      <c r="D425" s="78"/>
      <c r="E425" s="78"/>
      <c r="F425" s="78"/>
      <c r="G425" s="78"/>
      <c r="H425" s="78"/>
      <c r="I425" s="78"/>
      <c r="J425" s="78"/>
      <c r="K425" s="78"/>
      <c r="L425" s="78"/>
      <c r="M425" s="78"/>
      <c r="N425" s="78"/>
      <c r="O425" s="78"/>
      <c r="P425" s="78"/>
      <c r="Q425" s="78"/>
      <c r="R425" s="78"/>
      <c r="S425" s="78"/>
      <c r="T425" s="78"/>
      <c r="U425" s="390"/>
      <c r="V425" s="390"/>
      <c r="W425" s="390"/>
      <c r="X425" s="390"/>
      <c r="Y425" s="390"/>
    </row>
    <row r="426" spans="1:25" ht="12.75" customHeight="1" x14ac:dyDescent="0.2">
      <c r="A426" s="76" t="s">
        <v>198</v>
      </c>
      <c r="B426" s="78" t="s">
        <v>315</v>
      </c>
      <c r="C426" s="78"/>
      <c r="D426" s="78"/>
      <c r="E426" s="78"/>
      <c r="F426" s="78"/>
      <c r="G426" s="78"/>
      <c r="H426" s="78" t="s">
        <v>319</v>
      </c>
      <c r="I426" s="78"/>
      <c r="J426" s="78"/>
      <c r="K426" s="78"/>
      <c r="L426" s="78"/>
      <c r="M426" s="78"/>
      <c r="N426" s="78"/>
      <c r="O426" s="78"/>
      <c r="P426" s="78"/>
      <c r="Q426" s="78"/>
      <c r="R426" s="78"/>
      <c r="S426" s="78"/>
      <c r="T426" s="78"/>
      <c r="U426" s="390"/>
      <c r="V426" s="390"/>
      <c r="W426" s="390"/>
      <c r="X426" s="390"/>
      <c r="Y426" s="390"/>
    </row>
    <row r="427" spans="1:25" x14ac:dyDescent="0.2">
      <c r="A427" s="77"/>
      <c r="B427" s="78"/>
      <c r="C427" s="78"/>
      <c r="D427" s="78"/>
      <c r="E427" s="78"/>
      <c r="F427" s="78"/>
      <c r="G427" s="78"/>
      <c r="H427" s="78"/>
      <c r="I427" s="78"/>
      <c r="J427" s="78"/>
      <c r="K427" s="78"/>
      <c r="L427" s="78"/>
      <c r="M427" s="78"/>
      <c r="N427" s="78"/>
      <c r="O427" s="78"/>
      <c r="P427" s="78"/>
      <c r="Q427" s="78"/>
      <c r="R427" s="78"/>
      <c r="S427" s="78"/>
      <c r="T427" s="78"/>
    </row>
    <row r="428" spans="1:25" ht="47.25" customHeight="1" x14ac:dyDescent="0.2">
      <c r="A428" s="77"/>
      <c r="B428" s="78"/>
      <c r="C428" s="78"/>
      <c r="D428" s="78"/>
      <c r="E428" s="78"/>
      <c r="F428" s="78"/>
      <c r="G428" s="78"/>
      <c r="H428" s="78"/>
      <c r="I428" s="78"/>
      <c r="J428" s="78"/>
      <c r="K428" s="78"/>
      <c r="L428" s="78"/>
      <c r="M428" s="78"/>
      <c r="N428" s="78"/>
      <c r="O428" s="78"/>
      <c r="P428" s="78"/>
      <c r="Q428" s="78"/>
      <c r="R428" s="78"/>
      <c r="S428" s="78"/>
      <c r="T428" s="78"/>
    </row>
    <row r="429" spans="1:25" ht="12.75" customHeight="1" x14ac:dyDescent="0.2">
      <c r="A429" s="76" t="s">
        <v>198</v>
      </c>
      <c r="B429" s="78" t="s">
        <v>316</v>
      </c>
      <c r="C429" s="78"/>
      <c r="D429" s="78"/>
      <c r="E429" s="78"/>
      <c r="F429" s="78"/>
      <c r="G429" s="78"/>
      <c r="H429" s="78" t="s">
        <v>320</v>
      </c>
      <c r="I429" s="78"/>
      <c r="J429" s="78"/>
      <c r="K429" s="78"/>
      <c r="L429" s="78"/>
      <c r="M429" s="78"/>
      <c r="N429" s="78"/>
      <c r="O429" s="78"/>
      <c r="P429" s="78"/>
      <c r="Q429" s="78"/>
      <c r="R429" s="78"/>
      <c r="S429" s="78"/>
      <c r="T429" s="78"/>
      <c r="U429" s="394" t="s">
        <v>219</v>
      </c>
      <c r="V429" s="394"/>
      <c r="W429" s="394"/>
      <c r="X429" s="394"/>
      <c r="Y429" s="394"/>
    </row>
    <row r="430" spans="1:25" x14ac:dyDescent="0.2">
      <c r="A430" s="77"/>
      <c r="B430" s="78"/>
      <c r="C430" s="78"/>
      <c r="D430" s="78"/>
      <c r="E430" s="78"/>
      <c r="F430" s="78"/>
      <c r="G430" s="78"/>
      <c r="H430" s="78"/>
      <c r="I430" s="78"/>
      <c r="J430" s="78"/>
      <c r="K430" s="78"/>
      <c r="L430" s="78"/>
      <c r="M430" s="78"/>
      <c r="N430" s="78"/>
      <c r="O430" s="78"/>
      <c r="P430" s="78"/>
      <c r="Q430" s="78"/>
      <c r="R430" s="78"/>
      <c r="S430" s="78"/>
      <c r="T430" s="78"/>
      <c r="U430" s="394"/>
      <c r="V430" s="394"/>
      <c r="W430" s="394"/>
      <c r="X430" s="394"/>
      <c r="Y430" s="394"/>
    </row>
    <row r="431" spans="1:25" ht="72.75" customHeight="1" x14ac:dyDescent="0.2">
      <c r="A431" s="77"/>
      <c r="B431" s="78"/>
      <c r="C431" s="78"/>
      <c r="D431" s="78"/>
      <c r="E431" s="78"/>
      <c r="F431" s="78"/>
      <c r="G431" s="78"/>
      <c r="H431" s="78"/>
      <c r="I431" s="78"/>
      <c r="J431" s="78"/>
      <c r="K431" s="78"/>
      <c r="L431" s="78"/>
      <c r="M431" s="78"/>
      <c r="N431" s="78"/>
      <c r="O431" s="78"/>
      <c r="P431" s="78"/>
      <c r="Q431" s="78"/>
      <c r="R431" s="78"/>
      <c r="S431" s="78"/>
      <c r="T431" s="78"/>
      <c r="U431" s="394"/>
      <c r="V431" s="394"/>
      <c r="W431" s="394"/>
      <c r="X431" s="394"/>
      <c r="Y431" s="394"/>
    </row>
    <row r="432" spans="1:25" ht="12.75" customHeight="1" x14ac:dyDescent="0.2">
      <c r="A432" s="76" t="s">
        <v>198</v>
      </c>
      <c r="B432" s="78" t="s">
        <v>317</v>
      </c>
      <c r="C432" s="78"/>
      <c r="D432" s="78"/>
      <c r="E432" s="78"/>
      <c r="F432" s="78"/>
      <c r="G432" s="78"/>
      <c r="H432" s="78" t="s">
        <v>321</v>
      </c>
      <c r="I432" s="78"/>
      <c r="J432" s="78"/>
      <c r="K432" s="78"/>
      <c r="L432" s="78"/>
      <c r="M432" s="78"/>
      <c r="N432" s="78"/>
      <c r="O432" s="78"/>
      <c r="P432" s="78"/>
      <c r="Q432" s="78"/>
      <c r="R432" s="78"/>
      <c r="S432" s="78"/>
      <c r="T432" s="78"/>
      <c r="U432" s="394"/>
      <c r="V432" s="394"/>
      <c r="W432" s="394"/>
      <c r="X432" s="394"/>
      <c r="Y432" s="394"/>
    </row>
    <row r="433" spans="1:20" x14ac:dyDescent="0.2">
      <c r="A433" s="77"/>
      <c r="B433" s="78"/>
      <c r="C433" s="78"/>
      <c r="D433" s="78"/>
      <c r="E433" s="78"/>
      <c r="F433" s="78"/>
      <c r="G433" s="78"/>
      <c r="H433" s="78"/>
      <c r="I433" s="78"/>
      <c r="J433" s="78"/>
      <c r="K433" s="78"/>
      <c r="L433" s="78"/>
      <c r="M433" s="78"/>
      <c r="N433" s="78"/>
      <c r="O433" s="78"/>
      <c r="P433" s="78"/>
      <c r="Q433" s="78"/>
      <c r="R433" s="78"/>
      <c r="S433" s="78"/>
      <c r="T433" s="78"/>
    </row>
    <row r="434" spans="1:20" ht="49.5" customHeight="1" x14ac:dyDescent="0.2">
      <c r="A434" s="77"/>
      <c r="B434" s="78"/>
      <c r="C434" s="78"/>
      <c r="D434" s="78"/>
      <c r="E434" s="78"/>
      <c r="F434" s="78"/>
      <c r="G434" s="78"/>
      <c r="H434" s="78"/>
      <c r="I434" s="78"/>
      <c r="J434" s="78"/>
      <c r="K434" s="78"/>
      <c r="L434" s="78"/>
      <c r="M434" s="78"/>
      <c r="N434" s="78"/>
      <c r="O434" s="78"/>
      <c r="P434" s="78"/>
      <c r="Q434" s="78"/>
      <c r="R434" s="78"/>
      <c r="S434" s="78"/>
      <c r="T434" s="78"/>
    </row>
    <row r="435" spans="1:20" ht="12.75" customHeight="1" x14ac:dyDescent="0.2">
      <c r="A435" s="76" t="s">
        <v>198</v>
      </c>
      <c r="B435" s="78"/>
      <c r="C435" s="78"/>
      <c r="D435" s="78"/>
      <c r="E435" s="78"/>
      <c r="F435" s="78"/>
      <c r="G435" s="78"/>
      <c r="H435" s="78" t="s">
        <v>322</v>
      </c>
      <c r="I435" s="78"/>
      <c r="J435" s="78"/>
      <c r="K435" s="78"/>
      <c r="L435" s="78"/>
      <c r="M435" s="78"/>
      <c r="N435" s="78"/>
      <c r="O435" s="78"/>
      <c r="P435" s="78"/>
      <c r="Q435" s="78"/>
      <c r="R435" s="78"/>
      <c r="S435" s="78"/>
      <c r="T435" s="78"/>
    </row>
    <row r="436" spans="1:20" x14ac:dyDescent="0.2">
      <c r="A436" s="77"/>
      <c r="B436" s="78"/>
      <c r="C436" s="78"/>
      <c r="D436" s="78"/>
      <c r="E436" s="78"/>
      <c r="F436" s="78"/>
      <c r="G436" s="78"/>
      <c r="H436" s="78"/>
      <c r="I436" s="78"/>
      <c r="J436" s="78"/>
      <c r="K436" s="78"/>
      <c r="L436" s="78"/>
      <c r="M436" s="78"/>
      <c r="N436" s="78"/>
      <c r="O436" s="78"/>
      <c r="P436" s="78"/>
      <c r="Q436" s="78"/>
      <c r="R436" s="78"/>
      <c r="S436" s="78"/>
      <c r="T436" s="78"/>
    </row>
    <row r="437" spans="1:20" ht="27.75" customHeight="1" x14ac:dyDescent="0.2">
      <c r="A437" s="77"/>
      <c r="B437" s="78"/>
      <c r="C437" s="78"/>
      <c r="D437" s="78"/>
      <c r="E437" s="78"/>
      <c r="F437" s="78"/>
      <c r="G437" s="78"/>
      <c r="H437" s="78"/>
      <c r="I437" s="78"/>
      <c r="J437" s="78"/>
      <c r="K437" s="78"/>
      <c r="L437" s="78"/>
      <c r="M437" s="78"/>
      <c r="N437" s="78"/>
      <c r="O437" s="78"/>
      <c r="P437" s="78"/>
      <c r="Q437" s="78"/>
      <c r="R437" s="78"/>
      <c r="S437" s="78"/>
      <c r="T437" s="78"/>
    </row>
    <row r="438" spans="1:20" x14ac:dyDescent="0.2">
      <c r="A438" s="76" t="s">
        <v>214</v>
      </c>
      <c r="B438" s="82"/>
      <c r="C438" s="83"/>
      <c r="D438" s="83"/>
      <c r="E438" s="83"/>
      <c r="F438" s="83"/>
      <c r="G438" s="84"/>
      <c r="H438" s="78"/>
      <c r="I438" s="78"/>
      <c r="J438" s="78"/>
      <c r="K438" s="78"/>
      <c r="L438" s="78"/>
      <c r="M438" s="78"/>
      <c r="N438" s="78"/>
      <c r="O438" s="82"/>
      <c r="P438" s="83"/>
      <c r="Q438" s="83"/>
      <c r="R438" s="83"/>
      <c r="S438" s="83"/>
      <c r="T438" s="84"/>
    </row>
    <row r="439" spans="1:20" x14ac:dyDescent="0.2">
      <c r="A439" s="77"/>
      <c r="B439" s="85"/>
      <c r="C439" s="395"/>
      <c r="D439" s="395"/>
      <c r="E439" s="395"/>
      <c r="F439" s="395"/>
      <c r="G439" s="87"/>
      <c r="H439" s="78"/>
      <c r="I439" s="78"/>
      <c r="J439" s="78"/>
      <c r="K439" s="78"/>
      <c r="L439" s="78"/>
      <c r="M439" s="78"/>
      <c r="N439" s="78"/>
      <c r="O439" s="85"/>
      <c r="P439" s="395"/>
      <c r="Q439" s="395"/>
      <c r="R439" s="395"/>
      <c r="S439" s="395"/>
      <c r="T439" s="87"/>
    </row>
    <row r="440" spans="1:20" x14ac:dyDescent="0.2">
      <c r="A440" s="77"/>
      <c r="B440" s="88"/>
      <c r="C440" s="89"/>
      <c r="D440" s="89"/>
      <c r="E440" s="89"/>
      <c r="F440" s="89"/>
      <c r="G440" s="90"/>
      <c r="H440" s="78"/>
      <c r="I440" s="78"/>
      <c r="J440" s="78"/>
      <c r="K440" s="78"/>
      <c r="L440" s="78"/>
      <c r="M440" s="78"/>
      <c r="N440" s="78"/>
      <c r="O440" s="88"/>
      <c r="P440" s="89"/>
      <c r="Q440" s="89"/>
      <c r="R440" s="89"/>
      <c r="S440" s="89"/>
      <c r="T440" s="90"/>
    </row>
    <row r="441" spans="1:20" x14ac:dyDescent="0.2">
      <c r="A441" s="396" t="s">
        <v>220</v>
      </c>
      <c r="B441" s="396"/>
      <c r="C441" s="396"/>
      <c r="D441" s="396"/>
      <c r="E441" s="396"/>
      <c r="F441" s="396"/>
      <c r="G441" s="396"/>
      <c r="H441" s="396"/>
      <c r="I441" s="396"/>
      <c r="J441" s="396"/>
      <c r="K441" s="396"/>
      <c r="L441" s="396"/>
      <c r="M441" s="396"/>
      <c r="N441" s="396"/>
      <c r="O441" s="396"/>
      <c r="P441" s="396"/>
      <c r="Q441" s="396"/>
      <c r="R441" s="396"/>
      <c r="S441" s="396"/>
      <c r="T441" s="396"/>
    </row>
    <row r="442" spans="1:20" x14ac:dyDescent="0.2">
      <c r="A442" s="396"/>
      <c r="B442" s="396"/>
      <c r="C442" s="396"/>
      <c r="D442" s="396"/>
      <c r="E442" s="396"/>
      <c r="F442" s="396"/>
      <c r="G442" s="396"/>
      <c r="H442" s="396"/>
      <c r="I442" s="396"/>
      <c r="J442" s="396"/>
      <c r="K442" s="396"/>
      <c r="L442" s="396"/>
      <c r="M442" s="396"/>
      <c r="N442" s="396"/>
      <c r="O442" s="396"/>
      <c r="P442" s="396"/>
      <c r="Q442" s="396"/>
      <c r="R442" s="396"/>
      <c r="S442" s="396"/>
      <c r="T442" s="396"/>
    </row>
    <row r="443" spans="1:20" ht="12.75" customHeight="1" x14ac:dyDescent="0.2">
      <c r="A443" s="76" t="s">
        <v>196</v>
      </c>
      <c r="B443" s="78" t="s">
        <v>328</v>
      </c>
      <c r="C443" s="78"/>
      <c r="D443" s="78"/>
      <c r="E443" s="78"/>
      <c r="F443" s="78"/>
      <c r="G443" s="78"/>
      <c r="H443" s="78" t="s">
        <v>331</v>
      </c>
      <c r="I443" s="78"/>
      <c r="J443" s="78"/>
      <c r="K443" s="78"/>
      <c r="L443" s="78"/>
      <c r="M443" s="78"/>
      <c r="N443" s="78"/>
      <c r="O443" s="78" t="s">
        <v>323</v>
      </c>
      <c r="P443" s="78"/>
      <c r="Q443" s="78"/>
      <c r="R443" s="78"/>
      <c r="S443" s="78"/>
      <c r="T443" s="78"/>
    </row>
    <row r="444" spans="1:20" x14ac:dyDescent="0.2">
      <c r="A444" s="77"/>
      <c r="B444" s="78"/>
      <c r="C444" s="78"/>
      <c r="D444" s="78"/>
      <c r="E444" s="78"/>
      <c r="F444" s="78"/>
      <c r="G444" s="78"/>
      <c r="H444" s="78"/>
      <c r="I444" s="78"/>
      <c r="J444" s="78"/>
      <c r="K444" s="78"/>
      <c r="L444" s="78"/>
      <c r="M444" s="78"/>
      <c r="N444" s="78"/>
      <c r="O444" s="78"/>
      <c r="P444" s="78"/>
      <c r="Q444" s="78"/>
      <c r="R444" s="78"/>
      <c r="S444" s="78"/>
      <c r="T444" s="78"/>
    </row>
    <row r="445" spans="1:20" ht="97.5" customHeight="1" x14ac:dyDescent="0.2">
      <c r="A445" s="77"/>
      <c r="B445" s="78"/>
      <c r="C445" s="78"/>
      <c r="D445" s="78"/>
      <c r="E445" s="78"/>
      <c r="F445" s="78"/>
      <c r="G445" s="78"/>
      <c r="H445" s="78"/>
      <c r="I445" s="78"/>
      <c r="J445" s="78"/>
      <c r="K445" s="78"/>
      <c r="L445" s="78"/>
      <c r="M445" s="78"/>
      <c r="N445" s="78"/>
      <c r="O445" s="78"/>
      <c r="P445" s="78"/>
      <c r="Q445" s="78"/>
      <c r="R445" s="78"/>
      <c r="S445" s="78"/>
      <c r="T445" s="78"/>
    </row>
    <row r="446" spans="1:20" ht="12.75" customHeight="1" x14ac:dyDescent="0.2">
      <c r="A446" s="76" t="s">
        <v>196</v>
      </c>
      <c r="B446" s="78" t="s">
        <v>329</v>
      </c>
      <c r="C446" s="78"/>
      <c r="D446" s="78"/>
      <c r="E446" s="78"/>
      <c r="F446" s="78"/>
      <c r="G446" s="78"/>
      <c r="H446" s="78" t="s">
        <v>332</v>
      </c>
      <c r="I446" s="78"/>
      <c r="J446" s="78"/>
      <c r="K446" s="78"/>
      <c r="L446" s="78"/>
      <c r="M446" s="78"/>
      <c r="N446" s="78"/>
      <c r="O446" s="78" t="s">
        <v>324</v>
      </c>
      <c r="P446" s="78"/>
      <c r="Q446" s="78"/>
      <c r="R446" s="78"/>
      <c r="S446" s="78"/>
      <c r="T446" s="78"/>
    </row>
    <row r="447" spans="1:20" x14ac:dyDescent="0.2">
      <c r="A447" s="77"/>
      <c r="B447" s="78"/>
      <c r="C447" s="78"/>
      <c r="D447" s="78"/>
      <c r="E447" s="78"/>
      <c r="F447" s="78"/>
      <c r="G447" s="78"/>
      <c r="H447" s="78"/>
      <c r="I447" s="78"/>
      <c r="J447" s="78"/>
      <c r="K447" s="78"/>
      <c r="L447" s="78"/>
      <c r="M447" s="78"/>
      <c r="N447" s="78"/>
      <c r="O447" s="78"/>
      <c r="P447" s="78"/>
      <c r="Q447" s="78"/>
      <c r="R447" s="78"/>
      <c r="S447" s="78"/>
      <c r="T447" s="78"/>
    </row>
    <row r="448" spans="1:20" ht="60.75" customHeight="1" x14ac:dyDescent="0.2">
      <c r="A448" s="77"/>
      <c r="B448" s="78"/>
      <c r="C448" s="78"/>
      <c r="D448" s="78"/>
      <c r="E448" s="78"/>
      <c r="F448" s="78"/>
      <c r="G448" s="78"/>
      <c r="H448" s="78"/>
      <c r="I448" s="78"/>
      <c r="J448" s="78"/>
      <c r="K448" s="78"/>
      <c r="L448" s="78"/>
      <c r="M448" s="78"/>
      <c r="N448" s="78"/>
      <c r="O448" s="78"/>
      <c r="P448" s="78"/>
      <c r="Q448" s="78"/>
      <c r="R448" s="78"/>
      <c r="S448" s="78"/>
      <c r="T448" s="78"/>
    </row>
    <row r="449" spans="1:20" ht="12.75" customHeight="1" x14ac:dyDescent="0.2">
      <c r="A449" s="76" t="s">
        <v>196</v>
      </c>
      <c r="B449" s="78" t="s">
        <v>330</v>
      </c>
      <c r="C449" s="78"/>
      <c r="D449" s="78"/>
      <c r="E449" s="78"/>
      <c r="F449" s="78"/>
      <c r="G449" s="78"/>
      <c r="H449" s="78" t="s">
        <v>333</v>
      </c>
      <c r="I449" s="78"/>
      <c r="J449" s="78"/>
      <c r="K449" s="78"/>
      <c r="L449" s="78"/>
      <c r="M449" s="78"/>
      <c r="N449" s="78"/>
      <c r="O449" s="78" t="s">
        <v>325</v>
      </c>
      <c r="P449" s="78"/>
      <c r="Q449" s="78"/>
      <c r="R449" s="78"/>
      <c r="S449" s="78"/>
      <c r="T449" s="78"/>
    </row>
    <row r="450" spans="1:20" x14ac:dyDescent="0.2">
      <c r="A450" s="77"/>
      <c r="B450" s="78"/>
      <c r="C450" s="78"/>
      <c r="D450" s="78"/>
      <c r="E450" s="78"/>
      <c r="F450" s="78"/>
      <c r="G450" s="78"/>
      <c r="H450" s="78"/>
      <c r="I450" s="78"/>
      <c r="J450" s="78"/>
      <c r="K450" s="78"/>
      <c r="L450" s="78"/>
      <c r="M450" s="78"/>
      <c r="N450" s="78"/>
      <c r="O450" s="78"/>
      <c r="P450" s="78"/>
      <c r="Q450" s="78"/>
      <c r="R450" s="78"/>
      <c r="S450" s="78"/>
      <c r="T450" s="78"/>
    </row>
    <row r="451" spans="1:20" ht="51" customHeight="1" x14ac:dyDescent="0.2">
      <c r="A451" s="77"/>
      <c r="B451" s="78"/>
      <c r="C451" s="78"/>
      <c r="D451" s="78"/>
      <c r="E451" s="78"/>
      <c r="F451" s="78"/>
      <c r="G451" s="78"/>
      <c r="H451" s="78"/>
      <c r="I451" s="78"/>
      <c r="J451" s="78"/>
      <c r="K451" s="78"/>
      <c r="L451" s="78"/>
      <c r="M451" s="78"/>
      <c r="N451" s="78"/>
      <c r="O451" s="78"/>
      <c r="P451" s="78"/>
      <c r="Q451" s="78"/>
      <c r="R451" s="78"/>
      <c r="S451" s="78"/>
      <c r="T451" s="78"/>
    </row>
    <row r="452" spans="1:20" ht="12.75" customHeight="1" x14ac:dyDescent="0.2">
      <c r="A452" s="76" t="s">
        <v>196</v>
      </c>
      <c r="B452" s="78"/>
      <c r="C452" s="78"/>
      <c r="D452" s="78"/>
      <c r="E452" s="78"/>
      <c r="F452" s="78"/>
      <c r="G452" s="78"/>
      <c r="H452" s="78" t="s">
        <v>334</v>
      </c>
      <c r="I452" s="78"/>
      <c r="J452" s="78"/>
      <c r="K452" s="78"/>
      <c r="L452" s="78"/>
      <c r="M452" s="78"/>
      <c r="N452" s="78"/>
      <c r="O452" s="78" t="s">
        <v>326</v>
      </c>
      <c r="P452" s="78"/>
      <c r="Q452" s="78"/>
      <c r="R452" s="78"/>
      <c r="S452" s="78"/>
      <c r="T452" s="78"/>
    </row>
    <row r="453" spans="1:20" x14ac:dyDescent="0.2">
      <c r="A453" s="77"/>
      <c r="B453" s="78"/>
      <c r="C453" s="78"/>
      <c r="D453" s="78"/>
      <c r="E453" s="78"/>
      <c r="F453" s="78"/>
      <c r="G453" s="78"/>
      <c r="H453" s="78"/>
      <c r="I453" s="78"/>
      <c r="J453" s="78"/>
      <c r="K453" s="78"/>
      <c r="L453" s="78"/>
      <c r="M453" s="78"/>
      <c r="N453" s="78"/>
      <c r="O453" s="78"/>
      <c r="P453" s="78"/>
      <c r="Q453" s="78"/>
      <c r="R453" s="78"/>
      <c r="S453" s="78"/>
      <c r="T453" s="78"/>
    </row>
    <row r="454" spans="1:20" ht="38.25" customHeight="1" x14ac:dyDescent="0.2">
      <c r="A454" s="77"/>
      <c r="B454" s="78"/>
      <c r="C454" s="78"/>
      <c r="D454" s="78"/>
      <c r="E454" s="78"/>
      <c r="F454" s="78"/>
      <c r="G454" s="78"/>
      <c r="H454" s="78"/>
      <c r="I454" s="78"/>
      <c r="J454" s="78"/>
      <c r="K454" s="78"/>
      <c r="L454" s="78"/>
      <c r="M454" s="78"/>
      <c r="N454" s="78"/>
      <c r="O454" s="78"/>
      <c r="P454" s="78"/>
      <c r="Q454" s="78"/>
      <c r="R454" s="78"/>
      <c r="S454" s="78"/>
      <c r="T454" s="78"/>
    </row>
    <row r="455" spans="1:20" ht="12.75" customHeight="1" x14ac:dyDescent="0.2">
      <c r="A455" s="76" t="s">
        <v>197</v>
      </c>
      <c r="B455" s="78" t="s">
        <v>335</v>
      </c>
      <c r="C455" s="78"/>
      <c r="D455" s="78"/>
      <c r="E455" s="78"/>
      <c r="F455" s="78"/>
      <c r="G455" s="78"/>
      <c r="H455" s="78" t="s">
        <v>338</v>
      </c>
      <c r="I455" s="78"/>
      <c r="J455" s="78"/>
      <c r="K455" s="78"/>
      <c r="L455" s="78"/>
      <c r="M455" s="78"/>
      <c r="N455" s="78"/>
      <c r="O455" s="78" t="s">
        <v>327</v>
      </c>
      <c r="P455" s="78"/>
      <c r="Q455" s="78"/>
      <c r="R455" s="78"/>
      <c r="S455" s="78"/>
      <c r="T455" s="78"/>
    </row>
    <row r="456" spans="1:20" x14ac:dyDescent="0.2">
      <c r="A456" s="77"/>
      <c r="B456" s="78"/>
      <c r="C456" s="78"/>
      <c r="D456" s="78"/>
      <c r="E456" s="78"/>
      <c r="F456" s="78"/>
      <c r="G456" s="78"/>
      <c r="H456" s="78"/>
      <c r="I456" s="78"/>
      <c r="J456" s="78"/>
      <c r="K456" s="78"/>
      <c r="L456" s="78"/>
      <c r="M456" s="78"/>
      <c r="N456" s="78"/>
      <c r="O456" s="78"/>
      <c r="P456" s="78"/>
      <c r="Q456" s="78"/>
      <c r="R456" s="78"/>
      <c r="S456" s="78"/>
      <c r="T456" s="78"/>
    </row>
    <row r="457" spans="1:20" ht="58.5" customHeight="1" x14ac:dyDescent="0.2">
      <c r="A457" s="77"/>
      <c r="B457" s="78"/>
      <c r="C457" s="78"/>
      <c r="D457" s="78"/>
      <c r="E457" s="78"/>
      <c r="F457" s="78"/>
      <c r="G457" s="78"/>
      <c r="H457" s="78"/>
      <c r="I457" s="78"/>
      <c r="J457" s="78"/>
      <c r="K457" s="78"/>
      <c r="L457" s="78"/>
      <c r="M457" s="78"/>
      <c r="N457" s="78"/>
      <c r="O457" s="78"/>
      <c r="P457" s="78"/>
      <c r="Q457" s="78"/>
      <c r="R457" s="78"/>
      <c r="S457" s="78"/>
      <c r="T457" s="78"/>
    </row>
    <row r="458" spans="1:20" ht="12.75" customHeight="1" x14ac:dyDescent="0.2">
      <c r="A458" s="76" t="s">
        <v>197</v>
      </c>
      <c r="B458" s="78" t="s">
        <v>336</v>
      </c>
      <c r="C458" s="78"/>
      <c r="D458" s="78"/>
      <c r="E458" s="78"/>
      <c r="F458" s="78"/>
      <c r="G458" s="78"/>
      <c r="H458" s="78" t="s">
        <v>339</v>
      </c>
      <c r="I458" s="78"/>
      <c r="J458" s="78"/>
      <c r="K458" s="78"/>
      <c r="L458" s="78"/>
      <c r="M458" s="78"/>
      <c r="N458" s="78"/>
      <c r="O458" s="78"/>
      <c r="P458" s="78"/>
      <c r="Q458" s="78"/>
      <c r="R458" s="78"/>
      <c r="S458" s="78"/>
      <c r="T458" s="78"/>
    </row>
    <row r="459" spans="1:20" x14ac:dyDescent="0.2">
      <c r="A459" s="77"/>
      <c r="B459" s="78"/>
      <c r="C459" s="78"/>
      <c r="D459" s="78"/>
      <c r="E459" s="78"/>
      <c r="F459" s="78"/>
      <c r="G459" s="78"/>
      <c r="H459" s="78"/>
      <c r="I459" s="78"/>
      <c r="J459" s="78"/>
      <c r="K459" s="78"/>
      <c r="L459" s="78"/>
      <c r="M459" s="78"/>
      <c r="N459" s="78"/>
      <c r="O459" s="78"/>
      <c r="P459" s="78"/>
      <c r="Q459" s="78"/>
      <c r="R459" s="78"/>
      <c r="S459" s="78"/>
      <c r="T459" s="78"/>
    </row>
    <row r="460" spans="1:20" ht="60" customHeight="1" x14ac:dyDescent="0.2">
      <c r="A460" s="77"/>
      <c r="B460" s="78"/>
      <c r="C460" s="78"/>
      <c r="D460" s="78"/>
      <c r="E460" s="78"/>
      <c r="F460" s="78"/>
      <c r="G460" s="78"/>
      <c r="H460" s="78"/>
      <c r="I460" s="78"/>
      <c r="J460" s="78"/>
      <c r="K460" s="78"/>
      <c r="L460" s="78"/>
      <c r="M460" s="78"/>
      <c r="N460" s="78"/>
      <c r="O460" s="78"/>
      <c r="P460" s="78"/>
      <c r="Q460" s="78"/>
      <c r="R460" s="78"/>
      <c r="S460" s="78"/>
      <c r="T460" s="78"/>
    </row>
    <row r="461" spans="1:20" ht="12.75" customHeight="1" x14ac:dyDescent="0.2">
      <c r="A461" s="76" t="s">
        <v>197</v>
      </c>
      <c r="B461" s="78" t="s">
        <v>337</v>
      </c>
      <c r="C461" s="78"/>
      <c r="D461" s="78"/>
      <c r="E461" s="78"/>
      <c r="F461" s="78"/>
      <c r="G461" s="78"/>
      <c r="H461" s="78" t="s">
        <v>340</v>
      </c>
      <c r="I461" s="78"/>
      <c r="J461" s="78"/>
      <c r="K461" s="78"/>
      <c r="L461" s="78"/>
      <c r="M461" s="78"/>
      <c r="N461" s="78"/>
      <c r="O461" s="78"/>
      <c r="P461" s="78"/>
      <c r="Q461" s="78"/>
      <c r="R461" s="78"/>
      <c r="S461" s="78"/>
      <c r="T461" s="78"/>
    </row>
    <row r="462" spans="1:20" x14ac:dyDescent="0.2">
      <c r="A462" s="77"/>
      <c r="B462" s="78"/>
      <c r="C462" s="78"/>
      <c r="D462" s="78"/>
      <c r="E462" s="78"/>
      <c r="F462" s="78"/>
      <c r="G462" s="78"/>
      <c r="H462" s="78"/>
      <c r="I462" s="78"/>
      <c r="J462" s="78"/>
      <c r="K462" s="78"/>
      <c r="L462" s="78"/>
      <c r="M462" s="78"/>
      <c r="N462" s="78"/>
      <c r="O462" s="78"/>
      <c r="P462" s="78"/>
      <c r="Q462" s="78"/>
      <c r="R462" s="78"/>
      <c r="S462" s="78"/>
      <c r="T462" s="78"/>
    </row>
    <row r="463" spans="1:20" ht="102.75" customHeight="1" x14ac:dyDescent="0.2">
      <c r="A463" s="77"/>
      <c r="B463" s="78"/>
      <c r="C463" s="78"/>
      <c r="D463" s="78"/>
      <c r="E463" s="78"/>
      <c r="F463" s="78"/>
      <c r="G463" s="78"/>
      <c r="H463" s="78"/>
      <c r="I463" s="78"/>
      <c r="J463" s="78"/>
      <c r="K463" s="78"/>
      <c r="L463" s="78"/>
      <c r="M463" s="78"/>
      <c r="N463" s="78"/>
      <c r="O463" s="78"/>
      <c r="P463" s="78"/>
      <c r="Q463" s="78"/>
      <c r="R463" s="78"/>
      <c r="S463" s="78"/>
      <c r="T463" s="78"/>
    </row>
    <row r="464" spans="1:20" ht="12.75" customHeight="1" x14ac:dyDescent="0.2">
      <c r="A464" s="76" t="s">
        <v>200</v>
      </c>
      <c r="B464" s="78" t="s">
        <v>341</v>
      </c>
      <c r="C464" s="78"/>
      <c r="D464" s="78"/>
      <c r="E464" s="78"/>
      <c r="F464" s="78"/>
      <c r="G464" s="78"/>
      <c r="H464" s="78" t="s">
        <v>344</v>
      </c>
      <c r="I464" s="78"/>
      <c r="J464" s="78"/>
      <c r="K464" s="78"/>
      <c r="L464" s="78"/>
      <c r="M464" s="78"/>
      <c r="N464" s="78"/>
      <c r="O464" s="78"/>
      <c r="P464" s="78"/>
      <c r="Q464" s="78"/>
      <c r="R464" s="78"/>
      <c r="S464" s="78"/>
      <c r="T464" s="78"/>
    </row>
    <row r="465" spans="1:20" x14ac:dyDescent="0.2">
      <c r="A465" s="77"/>
      <c r="B465" s="78"/>
      <c r="C465" s="78"/>
      <c r="D465" s="78"/>
      <c r="E465" s="78"/>
      <c r="F465" s="78"/>
      <c r="G465" s="78"/>
      <c r="H465" s="78"/>
      <c r="I465" s="78"/>
      <c r="J465" s="78"/>
      <c r="K465" s="78"/>
      <c r="L465" s="78"/>
      <c r="M465" s="78"/>
      <c r="N465" s="78"/>
      <c r="O465" s="78"/>
      <c r="P465" s="78"/>
      <c r="Q465" s="78"/>
      <c r="R465" s="78"/>
      <c r="S465" s="78"/>
      <c r="T465" s="78"/>
    </row>
    <row r="466" spans="1:20" ht="60" customHeight="1" x14ac:dyDescent="0.2">
      <c r="A466" s="77"/>
      <c r="B466" s="78"/>
      <c r="C466" s="78"/>
      <c r="D466" s="78"/>
      <c r="E466" s="78"/>
      <c r="F466" s="78"/>
      <c r="G466" s="78"/>
      <c r="H466" s="78"/>
      <c r="I466" s="78"/>
      <c r="J466" s="78"/>
      <c r="K466" s="78"/>
      <c r="L466" s="78"/>
      <c r="M466" s="78"/>
      <c r="N466" s="78"/>
      <c r="O466" s="78"/>
      <c r="P466" s="78"/>
      <c r="Q466" s="78"/>
      <c r="R466" s="78"/>
      <c r="S466" s="78"/>
      <c r="T466" s="78"/>
    </row>
    <row r="467" spans="1:20" s="75" customFormat="1" x14ac:dyDescent="0.2">
      <c r="A467" s="76" t="s">
        <v>200</v>
      </c>
      <c r="B467" s="78" t="s">
        <v>342</v>
      </c>
      <c r="C467" s="78"/>
      <c r="D467" s="78"/>
      <c r="E467" s="78"/>
      <c r="F467" s="78"/>
      <c r="G467" s="78"/>
      <c r="H467" s="78" t="s">
        <v>345</v>
      </c>
      <c r="I467" s="78"/>
      <c r="J467" s="78"/>
      <c r="K467" s="78"/>
      <c r="L467" s="78"/>
      <c r="M467" s="78"/>
      <c r="N467" s="78"/>
      <c r="O467" s="78"/>
      <c r="P467" s="78"/>
      <c r="Q467" s="78"/>
      <c r="R467" s="78"/>
      <c r="S467" s="78"/>
      <c r="T467" s="78"/>
    </row>
    <row r="468" spans="1:20" s="75" customFormat="1" x14ac:dyDescent="0.2">
      <c r="A468" s="76"/>
      <c r="B468" s="78"/>
      <c r="C468" s="78"/>
      <c r="D468" s="78"/>
      <c r="E468" s="78"/>
      <c r="F468" s="78"/>
      <c r="G468" s="78"/>
      <c r="H468" s="78"/>
      <c r="I468" s="78"/>
      <c r="J468" s="78"/>
      <c r="K468" s="78"/>
      <c r="L468" s="78"/>
      <c r="M468" s="78"/>
      <c r="N468" s="78"/>
      <c r="O468" s="78"/>
      <c r="P468" s="78"/>
      <c r="Q468" s="78"/>
      <c r="R468" s="78"/>
      <c r="S468" s="78"/>
      <c r="T468" s="78"/>
    </row>
    <row r="469" spans="1:20" s="75" customFormat="1" x14ac:dyDescent="0.2">
      <c r="A469" s="77"/>
      <c r="B469" s="78"/>
      <c r="C469" s="78"/>
      <c r="D469" s="78"/>
      <c r="E469" s="78"/>
      <c r="F469" s="78"/>
      <c r="G469" s="78"/>
      <c r="H469" s="78"/>
      <c r="I469" s="78"/>
      <c r="J469" s="78"/>
      <c r="K469" s="78"/>
      <c r="L469" s="78"/>
      <c r="M469" s="78"/>
      <c r="N469" s="78"/>
      <c r="O469" s="78"/>
      <c r="P469" s="78"/>
      <c r="Q469" s="78"/>
      <c r="R469" s="78"/>
      <c r="S469" s="78"/>
      <c r="T469" s="78"/>
    </row>
    <row r="470" spans="1:20" s="75" customFormat="1" ht="26.25" customHeight="1" x14ac:dyDescent="0.2">
      <c r="A470" s="77"/>
      <c r="B470" s="78"/>
      <c r="C470" s="78"/>
      <c r="D470" s="78"/>
      <c r="E470" s="78"/>
      <c r="F470" s="78"/>
      <c r="G470" s="78"/>
      <c r="H470" s="78"/>
      <c r="I470" s="78"/>
      <c r="J470" s="78"/>
      <c r="K470" s="78"/>
      <c r="L470" s="78"/>
      <c r="M470" s="78"/>
      <c r="N470" s="78"/>
      <c r="O470" s="78"/>
      <c r="P470" s="78"/>
      <c r="Q470" s="78"/>
      <c r="R470" s="78"/>
      <c r="S470" s="78"/>
      <c r="T470" s="78"/>
    </row>
    <row r="471" spans="1:20" s="75" customFormat="1" ht="81" customHeight="1" x14ac:dyDescent="0.2">
      <c r="A471" s="76" t="s">
        <v>200</v>
      </c>
      <c r="B471" s="78" t="s">
        <v>343</v>
      </c>
      <c r="C471" s="78"/>
      <c r="D471" s="78"/>
      <c r="E471" s="78"/>
      <c r="F471" s="78"/>
      <c r="G471" s="78"/>
      <c r="H471" s="78" t="s">
        <v>346</v>
      </c>
      <c r="I471" s="78"/>
      <c r="J471" s="78"/>
      <c r="K471" s="78"/>
      <c r="L471" s="78"/>
      <c r="M471" s="78"/>
      <c r="N471" s="78"/>
      <c r="O471" s="78"/>
      <c r="P471" s="78"/>
      <c r="Q471" s="78"/>
      <c r="R471" s="78"/>
      <c r="S471" s="78"/>
      <c r="T471" s="78"/>
    </row>
    <row r="472" spans="1:20" s="75" customFormat="1" hidden="1" x14ac:dyDescent="0.2">
      <c r="A472" s="77"/>
      <c r="B472" s="78"/>
      <c r="C472" s="78"/>
      <c r="D472" s="78"/>
      <c r="E472" s="78"/>
      <c r="F472" s="78"/>
      <c r="G472" s="78"/>
      <c r="H472" s="78"/>
      <c r="I472" s="78"/>
      <c r="J472" s="78"/>
      <c r="K472" s="78"/>
      <c r="L472" s="78"/>
      <c r="M472" s="78"/>
      <c r="N472" s="78"/>
      <c r="O472" s="78"/>
      <c r="P472" s="78"/>
      <c r="Q472" s="78"/>
      <c r="R472" s="78"/>
      <c r="S472" s="78"/>
      <c r="T472" s="78"/>
    </row>
    <row r="473" spans="1:20" s="75" customFormat="1" hidden="1" x14ac:dyDescent="0.2">
      <c r="A473" s="77"/>
      <c r="B473" s="78"/>
      <c r="C473" s="78"/>
      <c r="D473" s="78"/>
      <c r="E473" s="78"/>
      <c r="F473" s="78"/>
      <c r="G473" s="78"/>
      <c r="H473" s="78"/>
      <c r="I473" s="78"/>
      <c r="J473" s="78"/>
      <c r="K473" s="78"/>
      <c r="L473" s="78"/>
      <c r="M473" s="78"/>
      <c r="N473" s="78"/>
      <c r="O473" s="78"/>
      <c r="P473" s="78"/>
      <c r="Q473" s="78"/>
      <c r="R473" s="78"/>
      <c r="S473" s="78"/>
      <c r="T473" s="78"/>
    </row>
    <row r="474" spans="1:20" s="75" customFormat="1" ht="12.75" customHeight="1" x14ac:dyDescent="0.2">
      <c r="A474" s="76" t="s">
        <v>200</v>
      </c>
      <c r="B474" s="78"/>
      <c r="C474" s="78"/>
      <c r="D474" s="78"/>
      <c r="E474" s="78"/>
      <c r="F474" s="78"/>
      <c r="G474" s="78"/>
      <c r="H474" s="78" t="s">
        <v>347</v>
      </c>
      <c r="I474" s="78"/>
      <c r="J474" s="78"/>
      <c r="K474" s="78"/>
      <c r="L474" s="78"/>
      <c r="M474" s="78"/>
      <c r="N474" s="78"/>
      <c r="O474" s="78"/>
      <c r="P474" s="78"/>
      <c r="Q474" s="78"/>
      <c r="R474" s="78"/>
      <c r="S474" s="78"/>
      <c r="T474" s="78"/>
    </row>
    <row r="475" spans="1:20" s="75" customFormat="1" x14ac:dyDescent="0.2">
      <c r="A475" s="77"/>
      <c r="B475" s="78"/>
      <c r="C475" s="78"/>
      <c r="D475" s="78"/>
      <c r="E475" s="78"/>
      <c r="F475" s="78"/>
      <c r="G475" s="78"/>
      <c r="H475" s="78"/>
      <c r="I475" s="78"/>
      <c r="J475" s="78"/>
      <c r="K475" s="78"/>
      <c r="L475" s="78"/>
      <c r="M475" s="78"/>
      <c r="N475" s="78"/>
      <c r="O475" s="78"/>
      <c r="P475" s="78"/>
      <c r="Q475" s="78"/>
      <c r="R475" s="78"/>
      <c r="S475" s="78"/>
      <c r="T475" s="78"/>
    </row>
    <row r="476" spans="1:20" s="75" customFormat="1" ht="45.75" customHeight="1" x14ac:dyDescent="0.2">
      <c r="A476" s="77"/>
      <c r="B476" s="78"/>
      <c r="C476" s="78"/>
      <c r="D476" s="78"/>
      <c r="E476" s="78"/>
      <c r="F476" s="78"/>
      <c r="G476" s="78"/>
      <c r="H476" s="78"/>
      <c r="I476" s="78"/>
      <c r="J476" s="78"/>
      <c r="K476" s="78"/>
      <c r="L476" s="78"/>
      <c r="M476" s="78"/>
      <c r="N476" s="78"/>
      <c r="O476" s="78"/>
      <c r="P476" s="78"/>
      <c r="Q476" s="78"/>
      <c r="R476" s="78"/>
      <c r="S476" s="78"/>
      <c r="T476" s="78"/>
    </row>
    <row r="477" spans="1:20" s="75" customFormat="1" ht="12.75" customHeight="1" x14ac:dyDescent="0.2">
      <c r="A477" s="76" t="s">
        <v>200</v>
      </c>
      <c r="B477" s="78"/>
      <c r="C477" s="78"/>
      <c r="D477" s="78"/>
      <c r="E477" s="78"/>
      <c r="F477" s="78"/>
      <c r="G477" s="78"/>
      <c r="H477" s="78" t="s">
        <v>348</v>
      </c>
      <c r="I477" s="78"/>
      <c r="J477" s="78"/>
      <c r="K477" s="78"/>
      <c r="L477" s="78"/>
      <c r="M477" s="78"/>
      <c r="N477" s="78"/>
      <c r="O477" s="78"/>
      <c r="P477" s="78"/>
      <c r="Q477" s="78"/>
      <c r="R477" s="78"/>
      <c r="S477" s="78"/>
      <c r="T477" s="78"/>
    </row>
    <row r="478" spans="1:20" s="75" customFormat="1" x14ac:dyDescent="0.2">
      <c r="A478" s="77"/>
      <c r="B478" s="78"/>
      <c r="C478" s="78"/>
      <c r="D478" s="78"/>
      <c r="E478" s="78"/>
      <c r="F478" s="78"/>
      <c r="G478" s="78"/>
      <c r="H478" s="78"/>
      <c r="I478" s="78"/>
      <c r="J478" s="78"/>
      <c r="K478" s="78"/>
      <c r="L478" s="78"/>
      <c r="M478" s="78"/>
      <c r="N478" s="78"/>
      <c r="O478" s="78"/>
      <c r="P478" s="78"/>
      <c r="Q478" s="78"/>
      <c r="R478" s="78"/>
      <c r="S478" s="78"/>
      <c r="T478" s="78"/>
    </row>
    <row r="479" spans="1:20" s="75" customFormat="1" ht="57.75" customHeight="1" x14ac:dyDescent="0.2">
      <c r="A479" s="77"/>
      <c r="B479" s="78"/>
      <c r="C479" s="78"/>
      <c r="D479" s="78"/>
      <c r="E479" s="78"/>
      <c r="F479" s="78"/>
      <c r="G479" s="78"/>
      <c r="H479" s="78"/>
      <c r="I479" s="78"/>
      <c r="J479" s="78"/>
      <c r="K479" s="78"/>
      <c r="L479" s="78"/>
      <c r="M479" s="78"/>
      <c r="N479" s="78"/>
      <c r="O479" s="78"/>
      <c r="P479" s="78"/>
      <c r="Q479" s="78"/>
      <c r="R479" s="78"/>
      <c r="S479" s="78"/>
      <c r="T479" s="78"/>
    </row>
    <row r="480" spans="1:20" ht="12.75" customHeight="1" x14ac:dyDescent="0.2">
      <c r="A480" s="76" t="s">
        <v>201</v>
      </c>
      <c r="B480" s="78" t="s">
        <v>349</v>
      </c>
      <c r="C480" s="78"/>
      <c r="D480" s="78"/>
      <c r="E480" s="78"/>
      <c r="F480" s="78"/>
      <c r="G480" s="78"/>
      <c r="H480" s="78" t="s">
        <v>353</v>
      </c>
      <c r="I480" s="78"/>
      <c r="J480" s="78"/>
      <c r="K480" s="78"/>
      <c r="L480" s="78"/>
      <c r="M480" s="78"/>
      <c r="N480" s="78"/>
      <c r="O480" s="78"/>
      <c r="P480" s="78"/>
      <c r="Q480" s="78"/>
      <c r="R480" s="78"/>
      <c r="S480" s="78"/>
      <c r="T480" s="78"/>
    </row>
    <row r="481" spans="1:20" x14ac:dyDescent="0.2">
      <c r="A481" s="77"/>
      <c r="B481" s="78"/>
      <c r="C481" s="78"/>
      <c r="D481" s="78"/>
      <c r="E481" s="78"/>
      <c r="F481" s="78"/>
      <c r="G481" s="78"/>
      <c r="H481" s="78"/>
      <c r="I481" s="78"/>
      <c r="J481" s="78"/>
      <c r="K481" s="78"/>
      <c r="L481" s="78"/>
      <c r="M481" s="78"/>
      <c r="N481" s="78"/>
      <c r="O481" s="78"/>
      <c r="P481" s="78"/>
      <c r="Q481" s="78"/>
      <c r="R481" s="78"/>
      <c r="S481" s="78"/>
      <c r="T481" s="78"/>
    </row>
    <row r="482" spans="1:20" ht="73.5" customHeight="1" x14ac:dyDescent="0.2">
      <c r="A482" s="77"/>
      <c r="B482" s="78"/>
      <c r="C482" s="78"/>
      <c r="D482" s="78"/>
      <c r="E482" s="78"/>
      <c r="F482" s="78"/>
      <c r="G482" s="78"/>
      <c r="H482" s="78"/>
      <c r="I482" s="78"/>
      <c r="J482" s="78"/>
      <c r="K482" s="78"/>
      <c r="L482" s="78"/>
      <c r="M482" s="78"/>
      <c r="N482" s="78"/>
      <c r="O482" s="78"/>
      <c r="P482" s="78"/>
      <c r="Q482" s="78"/>
      <c r="R482" s="78"/>
      <c r="S482" s="78"/>
      <c r="T482" s="78"/>
    </row>
    <row r="483" spans="1:20" ht="12.75" customHeight="1" x14ac:dyDescent="0.2">
      <c r="A483" s="76" t="s">
        <v>201</v>
      </c>
      <c r="B483" s="78" t="s">
        <v>350</v>
      </c>
      <c r="C483" s="78"/>
      <c r="D483" s="78"/>
      <c r="E483" s="78"/>
      <c r="F483" s="78"/>
      <c r="G483" s="78"/>
      <c r="H483" s="78" t="s">
        <v>354</v>
      </c>
      <c r="I483" s="78"/>
      <c r="J483" s="78"/>
      <c r="K483" s="78"/>
      <c r="L483" s="78"/>
      <c r="M483" s="78"/>
      <c r="N483" s="78"/>
      <c r="O483" s="78"/>
      <c r="P483" s="78"/>
      <c r="Q483" s="78"/>
      <c r="R483" s="78"/>
      <c r="S483" s="78"/>
      <c r="T483" s="78"/>
    </row>
    <row r="484" spans="1:20" x14ac:dyDescent="0.2">
      <c r="A484" s="77"/>
      <c r="B484" s="78"/>
      <c r="C484" s="78"/>
      <c r="D484" s="78"/>
      <c r="E484" s="78"/>
      <c r="F484" s="78"/>
      <c r="G484" s="78"/>
      <c r="H484" s="78"/>
      <c r="I484" s="78"/>
      <c r="J484" s="78"/>
      <c r="K484" s="78"/>
      <c r="L484" s="78"/>
      <c r="M484" s="78"/>
      <c r="N484" s="78"/>
      <c r="O484" s="78"/>
      <c r="P484" s="78"/>
      <c r="Q484" s="78"/>
      <c r="R484" s="78"/>
      <c r="S484" s="78"/>
      <c r="T484" s="78"/>
    </row>
    <row r="485" spans="1:20" ht="75.75" customHeight="1" x14ac:dyDescent="0.2">
      <c r="A485" s="77"/>
      <c r="B485" s="78"/>
      <c r="C485" s="78"/>
      <c r="D485" s="78"/>
      <c r="E485" s="78"/>
      <c r="F485" s="78"/>
      <c r="G485" s="78"/>
      <c r="H485" s="78"/>
      <c r="I485" s="78"/>
      <c r="J485" s="78"/>
      <c r="K485" s="78"/>
      <c r="L485" s="78"/>
      <c r="M485" s="78"/>
      <c r="N485" s="78"/>
      <c r="O485" s="78"/>
      <c r="P485" s="78"/>
      <c r="Q485" s="78"/>
      <c r="R485" s="78"/>
      <c r="S485" s="78"/>
      <c r="T485" s="78"/>
    </row>
    <row r="486" spans="1:20" ht="12.75" customHeight="1" x14ac:dyDescent="0.2">
      <c r="A486" s="76" t="s">
        <v>201</v>
      </c>
      <c r="B486" s="78" t="s">
        <v>351</v>
      </c>
      <c r="C486" s="78"/>
      <c r="D486" s="78"/>
      <c r="E486" s="78"/>
      <c r="F486" s="78"/>
      <c r="G486" s="78"/>
      <c r="H486" s="78" t="s">
        <v>355</v>
      </c>
      <c r="I486" s="78"/>
      <c r="J486" s="78"/>
      <c r="K486" s="78"/>
      <c r="L486" s="78"/>
      <c r="M486" s="78"/>
      <c r="N486" s="78"/>
      <c r="O486" s="78"/>
      <c r="P486" s="78"/>
      <c r="Q486" s="78"/>
      <c r="R486" s="78"/>
      <c r="S486" s="78"/>
      <c r="T486" s="78"/>
    </row>
    <row r="487" spans="1:20" x14ac:dyDescent="0.2">
      <c r="A487" s="77"/>
      <c r="B487" s="78"/>
      <c r="C487" s="78"/>
      <c r="D487" s="78"/>
      <c r="E487" s="78"/>
      <c r="F487" s="78"/>
      <c r="G487" s="78"/>
      <c r="H487" s="78"/>
      <c r="I487" s="78"/>
      <c r="J487" s="78"/>
      <c r="K487" s="78"/>
      <c r="L487" s="78"/>
      <c r="M487" s="78"/>
      <c r="N487" s="78"/>
      <c r="O487" s="78"/>
      <c r="P487" s="78"/>
      <c r="Q487" s="78"/>
      <c r="R487" s="78"/>
      <c r="S487" s="78"/>
      <c r="T487" s="78"/>
    </row>
    <row r="488" spans="1:20" ht="72.75" customHeight="1" x14ac:dyDescent="0.2">
      <c r="A488" s="77"/>
      <c r="B488" s="78"/>
      <c r="C488" s="78"/>
      <c r="D488" s="78"/>
      <c r="E488" s="78"/>
      <c r="F488" s="78"/>
      <c r="G488" s="78"/>
      <c r="H488" s="78"/>
      <c r="I488" s="78"/>
      <c r="J488" s="78"/>
      <c r="K488" s="78"/>
      <c r="L488" s="78"/>
      <c r="M488" s="78"/>
      <c r="N488" s="78"/>
      <c r="O488" s="78"/>
      <c r="P488" s="78"/>
      <c r="Q488" s="78"/>
      <c r="R488" s="78"/>
      <c r="S488" s="78"/>
      <c r="T488" s="78"/>
    </row>
    <row r="489" spans="1:20" x14ac:dyDescent="0.2">
      <c r="A489" s="76" t="s">
        <v>201</v>
      </c>
      <c r="B489" s="78" t="s">
        <v>352</v>
      </c>
      <c r="C489" s="78"/>
      <c r="D489" s="78"/>
      <c r="E489" s="78"/>
      <c r="F489" s="78"/>
      <c r="G489" s="78"/>
      <c r="H489" s="78"/>
      <c r="I489" s="78"/>
      <c r="J489" s="78"/>
      <c r="K489" s="78"/>
      <c r="L489" s="78"/>
      <c r="M489" s="78"/>
      <c r="N489" s="78"/>
      <c r="O489" s="78"/>
      <c r="P489" s="78"/>
      <c r="Q489" s="78"/>
      <c r="R489" s="78"/>
      <c r="S489" s="78"/>
      <c r="T489" s="78"/>
    </row>
    <row r="490" spans="1:20" x14ac:dyDescent="0.2">
      <c r="A490" s="77"/>
      <c r="B490" s="78"/>
      <c r="C490" s="78"/>
      <c r="D490" s="78"/>
      <c r="E490" s="78"/>
      <c r="F490" s="78"/>
      <c r="G490" s="78"/>
      <c r="H490" s="78"/>
      <c r="I490" s="78"/>
      <c r="J490" s="78"/>
      <c r="K490" s="78"/>
      <c r="L490" s="78"/>
      <c r="M490" s="78"/>
      <c r="N490" s="78"/>
      <c r="O490" s="78"/>
      <c r="P490" s="78"/>
      <c r="Q490" s="78"/>
      <c r="R490" s="78"/>
      <c r="S490" s="78"/>
      <c r="T490" s="78"/>
    </row>
    <row r="491" spans="1:20" ht="93" customHeight="1" x14ac:dyDescent="0.2">
      <c r="A491" s="77"/>
      <c r="B491" s="78"/>
      <c r="C491" s="78"/>
      <c r="D491" s="78"/>
      <c r="E491" s="78"/>
      <c r="F491" s="78"/>
      <c r="G491" s="78"/>
      <c r="H491" s="78"/>
      <c r="I491" s="78"/>
      <c r="J491" s="78"/>
      <c r="K491" s="78"/>
      <c r="L491" s="78"/>
      <c r="M491" s="78"/>
      <c r="N491" s="78"/>
      <c r="O491" s="78"/>
      <c r="P491" s="78"/>
      <c r="Q491" s="78"/>
      <c r="R491" s="78"/>
      <c r="S491" s="78"/>
      <c r="T491" s="78"/>
    </row>
    <row r="492" spans="1:20" x14ac:dyDescent="0.2">
      <c r="A492" s="372" t="s">
        <v>221</v>
      </c>
      <c r="B492" s="373"/>
      <c r="C492" s="373"/>
      <c r="D492" s="373"/>
      <c r="E492" s="373"/>
      <c r="F492" s="373"/>
      <c r="G492" s="373"/>
      <c r="H492" s="373"/>
      <c r="I492" s="373"/>
      <c r="J492" s="373"/>
      <c r="K492" s="373"/>
      <c r="L492" s="373"/>
      <c r="M492" s="373"/>
      <c r="N492" s="373"/>
      <c r="O492" s="373"/>
      <c r="P492" s="373"/>
      <c r="Q492" s="373"/>
      <c r="R492" s="373"/>
      <c r="S492" s="373"/>
      <c r="T492" s="374"/>
    </row>
    <row r="493" spans="1:20" x14ac:dyDescent="0.2">
      <c r="A493" s="375"/>
      <c r="B493" s="376"/>
      <c r="C493" s="376"/>
      <c r="D493" s="376"/>
      <c r="E493" s="376"/>
      <c r="F493" s="376"/>
      <c r="G493" s="376"/>
      <c r="H493" s="376"/>
      <c r="I493" s="376"/>
      <c r="J493" s="376"/>
      <c r="K493" s="376"/>
      <c r="L493" s="376"/>
      <c r="M493" s="376"/>
      <c r="N493" s="376"/>
      <c r="O493" s="376"/>
      <c r="P493" s="376"/>
      <c r="Q493" s="376"/>
      <c r="R493" s="376"/>
      <c r="S493" s="376"/>
      <c r="T493" s="377"/>
    </row>
    <row r="494" spans="1:20" s="75" customFormat="1" ht="12.75" customHeight="1" x14ac:dyDescent="0.2">
      <c r="A494" s="79" t="s">
        <v>200</v>
      </c>
      <c r="B494" s="78" t="s">
        <v>341</v>
      </c>
      <c r="C494" s="78"/>
      <c r="D494" s="78"/>
      <c r="E494" s="78"/>
      <c r="F494" s="78"/>
      <c r="G494" s="78"/>
      <c r="H494" s="78" t="s">
        <v>344</v>
      </c>
      <c r="I494" s="78"/>
      <c r="J494" s="78"/>
      <c r="K494" s="78"/>
      <c r="L494" s="78"/>
      <c r="M494" s="78"/>
      <c r="N494" s="78"/>
      <c r="O494" s="82" t="s">
        <v>358</v>
      </c>
      <c r="P494" s="83"/>
      <c r="Q494" s="83"/>
      <c r="R494" s="83"/>
      <c r="S494" s="83"/>
      <c r="T494" s="84"/>
    </row>
    <row r="495" spans="1:20" s="75" customFormat="1" x14ac:dyDescent="0.2">
      <c r="A495" s="80"/>
      <c r="B495" s="78"/>
      <c r="C495" s="78"/>
      <c r="D495" s="78"/>
      <c r="E495" s="78"/>
      <c r="F495" s="78"/>
      <c r="G495" s="78"/>
      <c r="H495" s="78"/>
      <c r="I495" s="78"/>
      <c r="J495" s="78"/>
      <c r="K495" s="78"/>
      <c r="L495" s="78"/>
      <c r="M495" s="78"/>
      <c r="N495" s="78"/>
      <c r="O495" s="85"/>
      <c r="P495" s="86"/>
      <c r="Q495" s="86"/>
      <c r="R495" s="86"/>
      <c r="S495" s="86"/>
      <c r="T495" s="87"/>
    </row>
    <row r="496" spans="1:20" s="75" customFormat="1" ht="64.5" customHeight="1" x14ac:dyDescent="0.2">
      <c r="A496" s="81"/>
      <c r="B496" s="78"/>
      <c r="C496" s="78"/>
      <c r="D496" s="78"/>
      <c r="E496" s="78"/>
      <c r="F496" s="78"/>
      <c r="G496" s="78"/>
      <c r="H496" s="78"/>
      <c r="I496" s="78"/>
      <c r="J496" s="78"/>
      <c r="K496" s="78"/>
      <c r="L496" s="78"/>
      <c r="M496" s="78"/>
      <c r="N496" s="78"/>
      <c r="O496" s="88"/>
      <c r="P496" s="89"/>
      <c r="Q496" s="89"/>
      <c r="R496" s="89"/>
      <c r="S496" s="89"/>
      <c r="T496" s="90"/>
    </row>
    <row r="497" spans="1:20" x14ac:dyDescent="0.2">
      <c r="A497" s="76" t="s">
        <v>200</v>
      </c>
      <c r="B497" s="78" t="s">
        <v>356</v>
      </c>
      <c r="C497" s="78"/>
      <c r="D497" s="78"/>
      <c r="E497" s="78"/>
      <c r="F497" s="78"/>
      <c r="G497" s="78"/>
      <c r="H497" s="78" t="s">
        <v>357</v>
      </c>
      <c r="I497" s="78"/>
      <c r="J497" s="78"/>
      <c r="K497" s="78"/>
      <c r="L497" s="78"/>
      <c r="M497" s="78"/>
      <c r="N497" s="78"/>
      <c r="O497" s="78"/>
      <c r="P497" s="78"/>
      <c r="Q497" s="78"/>
      <c r="R497" s="78"/>
      <c r="S497" s="78"/>
      <c r="T497" s="78"/>
    </row>
    <row r="498" spans="1:20" x14ac:dyDescent="0.2">
      <c r="A498" s="77"/>
      <c r="B498" s="78"/>
      <c r="C498" s="78"/>
      <c r="D498" s="78"/>
      <c r="E498" s="78"/>
      <c r="F498" s="78"/>
      <c r="G498" s="78"/>
      <c r="H498" s="78"/>
      <c r="I498" s="78"/>
      <c r="J498" s="78"/>
      <c r="K498" s="78"/>
      <c r="L498" s="78"/>
      <c r="M498" s="78"/>
      <c r="N498" s="78"/>
      <c r="O498" s="78"/>
      <c r="P498" s="78"/>
      <c r="Q498" s="78"/>
      <c r="R498" s="78"/>
      <c r="S498" s="78"/>
      <c r="T498" s="78"/>
    </row>
    <row r="499" spans="1:20" ht="57.75" customHeight="1" x14ac:dyDescent="0.2">
      <c r="A499" s="77"/>
      <c r="B499" s="78"/>
      <c r="C499" s="78"/>
      <c r="D499" s="78"/>
      <c r="E499" s="78"/>
      <c r="F499" s="78"/>
      <c r="G499" s="78"/>
      <c r="H499" s="78"/>
      <c r="I499" s="78"/>
      <c r="J499" s="78"/>
      <c r="K499" s="78"/>
      <c r="L499" s="78"/>
      <c r="M499" s="78"/>
      <c r="N499" s="78"/>
      <c r="O499" s="78"/>
      <c r="P499" s="78"/>
      <c r="Q499" s="78"/>
      <c r="R499" s="78"/>
      <c r="S499" s="78"/>
      <c r="T499" s="78"/>
    </row>
    <row r="500" spans="1:20" x14ac:dyDescent="0.2">
      <c r="A500" s="76" t="s">
        <v>214</v>
      </c>
      <c r="B500" s="78" t="s">
        <v>222</v>
      </c>
      <c r="C500" s="78"/>
      <c r="D500" s="78"/>
      <c r="E500" s="78"/>
      <c r="F500" s="78"/>
      <c r="G500" s="78"/>
      <c r="H500" s="78" t="s">
        <v>222</v>
      </c>
      <c r="I500" s="78"/>
      <c r="J500" s="78"/>
      <c r="K500" s="78"/>
      <c r="L500" s="78"/>
      <c r="M500" s="78"/>
      <c r="N500" s="78"/>
      <c r="O500" s="78" t="s">
        <v>222</v>
      </c>
      <c r="P500" s="78"/>
      <c r="Q500" s="78"/>
      <c r="R500" s="78"/>
      <c r="S500" s="78"/>
      <c r="T500" s="78"/>
    </row>
    <row r="501" spans="1:20" x14ac:dyDescent="0.2">
      <c r="A501" s="77"/>
      <c r="B501" s="78"/>
      <c r="C501" s="78"/>
      <c r="D501" s="78"/>
      <c r="E501" s="78"/>
      <c r="F501" s="78"/>
      <c r="G501" s="78"/>
      <c r="H501" s="78"/>
      <c r="I501" s="78"/>
      <c r="J501" s="78"/>
      <c r="K501" s="78"/>
      <c r="L501" s="78"/>
      <c r="M501" s="78"/>
      <c r="N501" s="78"/>
      <c r="O501" s="78"/>
      <c r="P501" s="78"/>
      <c r="Q501" s="78"/>
      <c r="R501" s="78"/>
      <c r="S501" s="78"/>
      <c r="T501" s="78"/>
    </row>
    <row r="502" spans="1:20" x14ac:dyDescent="0.2">
      <c r="A502" s="77"/>
      <c r="B502" s="78"/>
      <c r="C502" s="78"/>
      <c r="D502" s="78"/>
      <c r="E502" s="78"/>
      <c r="F502" s="78"/>
      <c r="G502" s="78"/>
      <c r="H502" s="78"/>
      <c r="I502" s="78"/>
      <c r="J502" s="78"/>
      <c r="K502" s="78"/>
      <c r="L502" s="78"/>
      <c r="M502" s="78"/>
      <c r="N502" s="78"/>
      <c r="O502" s="78"/>
      <c r="P502" s="78"/>
      <c r="Q502" s="78"/>
      <c r="R502" s="78"/>
      <c r="S502" s="78"/>
      <c r="T502" s="78"/>
    </row>
    <row r="503" spans="1:20" x14ac:dyDescent="0.2">
      <c r="A503" s="76" t="s">
        <v>214</v>
      </c>
      <c r="B503" s="78" t="s">
        <v>223</v>
      </c>
      <c r="C503" s="78"/>
      <c r="D503" s="78"/>
      <c r="E503" s="78"/>
      <c r="F503" s="78"/>
      <c r="G503" s="78"/>
      <c r="H503" s="78" t="s">
        <v>223</v>
      </c>
      <c r="I503" s="78"/>
      <c r="J503" s="78"/>
      <c r="K503" s="78"/>
      <c r="L503" s="78"/>
      <c r="M503" s="78"/>
      <c r="N503" s="78"/>
      <c r="O503" s="78" t="s">
        <v>223</v>
      </c>
      <c r="P503" s="78"/>
      <c r="Q503" s="78"/>
      <c r="R503" s="78"/>
      <c r="S503" s="78"/>
      <c r="T503" s="78"/>
    </row>
    <row r="504" spans="1:20" x14ac:dyDescent="0.2">
      <c r="A504" s="77"/>
      <c r="B504" s="78"/>
      <c r="C504" s="78"/>
      <c r="D504" s="78"/>
      <c r="E504" s="78"/>
      <c r="F504" s="78"/>
      <c r="G504" s="78"/>
      <c r="H504" s="78"/>
      <c r="I504" s="78"/>
      <c r="J504" s="78"/>
      <c r="K504" s="78"/>
      <c r="L504" s="78"/>
      <c r="M504" s="78"/>
      <c r="N504" s="78"/>
      <c r="O504" s="78"/>
      <c r="P504" s="78"/>
      <c r="Q504" s="78"/>
      <c r="R504" s="78"/>
      <c r="S504" s="78"/>
      <c r="T504" s="78"/>
    </row>
    <row r="505" spans="1:20" x14ac:dyDescent="0.2">
      <c r="A505" s="77"/>
      <c r="B505" s="78"/>
      <c r="C505" s="78"/>
      <c r="D505" s="78"/>
      <c r="E505" s="78"/>
      <c r="F505" s="78"/>
      <c r="G505" s="78"/>
      <c r="H505" s="78"/>
      <c r="I505" s="78"/>
      <c r="J505" s="78"/>
      <c r="K505" s="78"/>
      <c r="L505" s="78"/>
      <c r="M505" s="78"/>
      <c r="N505" s="78"/>
      <c r="O505" s="78"/>
      <c r="P505" s="78"/>
      <c r="Q505" s="78"/>
      <c r="R505" s="78"/>
      <c r="S505" s="78"/>
      <c r="T505" s="78"/>
    </row>
    <row r="506" spans="1:20" x14ac:dyDescent="0.2">
      <c r="A506" s="76" t="s">
        <v>214</v>
      </c>
      <c r="B506" s="78" t="s">
        <v>224</v>
      </c>
      <c r="C506" s="78"/>
      <c r="D506" s="78"/>
      <c r="E506" s="78"/>
      <c r="F506" s="78"/>
      <c r="G506" s="78"/>
      <c r="H506" s="78" t="s">
        <v>224</v>
      </c>
      <c r="I506" s="78"/>
      <c r="J506" s="78"/>
      <c r="K506" s="78"/>
      <c r="L506" s="78"/>
      <c r="M506" s="78"/>
      <c r="N506" s="78"/>
      <c r="O506" s="78" t="s">
        <v>224</v>
      </c>
      <c r="P506" s="78"/>
      <c r="Q506" s="78"/>
      <c r="R506" s="78"/>
      <c r="S506" s="78"/>
      <c r="T506" s="78"/>
    </row>
    <row r="507" spans="1:20" x14ac:dyDescent="0.2">
      <c r="A507" s="77"/>
      <c r="B507" s="78"/>
      <c r="C507" s="78"/>
      <c r="D507" s="78"/>
      <c r="E507" s="78"/>
      <c r="F507" s="78"/>
      <c r="G507" s="78"/>
      <c r="H507" s="78"/>
      <c r="I507" s="78"/>
      <c r="J507" s="78"/>
      <c r="K507" s="78"/>
      <c r="L507" s="78"/>
      <c r="M507" s="78"/>
      <c r="N507" s="78"/>
      <c r="O507" s="78"/>
      <c r="P507" s="78"/>
      <c r="Q507" s="78"/>
      <c r="R507" s="78"/>
      <c r="S507" s="78"/>
      <c r="T507" s="78"/>
    </row>
    <row r="508" spans="1:20" x14ac:dyDescent="0.2">
      <c r="A508" s="77"/>
      <c r="B508" s="78"/>
      <c r="C508" s="78"/>
      <c r="D508" s="78"/>
      <c r="E508" s="78"/>
      <c r="F508" s="78"/>
      <c r="G508" s="78"/>
      <c r="H508" s="78"/>
      <c r="I508" s="78"/>
      <c r="J508" s="78"/>
      <c r="K508" s="78"/>
      <c r="L508" s="78"/>
      <c r="M508" s="78"/>
      <c r="N508" s="78"/>
      <c r="O508" s="78"/>
      <c r="P508" s="78"/>
      <c r="Q508" s="78"/>
      <c r="R508" s="78"/>
      <c r="S508" s="78"/>
      <c r="T508" s="78"/>
    </row>
    <row r="518" spans="1:20" ht="12.75" customHeight="1" x14ac:dyDescent="0.2">
      <c r="A518" s="75"/>
      <c r="B518" s="75"/>
      <c r="C518" s="75"/>
      <c r="D518" s="75"/>
      <c r="E518" s="75"/>
      <c r="F518" s="75"/>
      <c r="G518" s="75"/>
      <c r="H518" s="75"/>
      <c r="I518" s="75"/>
      <c r="J518" s="75"/>
      <c r="K518" s="75"/>
      <c r="L518" s="75"/>
      <c r="M518" s="75"/>
      <c r="N518" s="75"/>
      <c r="O518" s="75"/>
      <c r="P518" s="75"/>
      <c r="Q518" s="75"/>
      <c r="R518" s="75"/>
      <c r="S518" s="75"/>
      <c r="T518" s="75"/>
    </row>
    <row r="519" spans="1:20" x14ac:dyDescent="0.2">
      <c r="A519" s="75"/>
      <c r="B519" s="75"/>
      <c r="C519" s="75"/>
      <c r="D519" s="75"/>
      <c r="E519" s="75"/>
      <c r="F519" s="75"/>
      <c r="G519" s="75"/>
      <c r="H519" s="75"/>
      <c r="I519" s="75"/>
      <c r="J519" s="75"/>
      <c r="K519" s="75"/>
      <c r="L519" s="75"/>
      <c r="M519" s="75"/>
      <c r="N519" s="75"/>
      <c r="O519" s="75"/>
      <c r="P519" s="75"/>
      <c r="Q519" s="75"/>
      <c r="R519" s="75"/>
      <c r="S519" s="75"/>
      <c r="T519" s="75"/>
    </row>
    <row r="520" spans="1:20" x14ac:dyDescent="0.2">
      <c r="A520" s="75"/>
      <c r="B520" s="75"/>
      <c r="C520" s="75"/>
      <c r="D520" s="75"/>
      <c r="E520" s="75"/>
      <c r="F520" s="75"/>
      <c r="G520" s="75"/>
      <c r="H520" s="75"/>
      <c r="I520" s="75"/>
      <c r="J520" s="75"/>
      <c r="K520" s="75"/>
      <c r="L520" s="75"/>
      <c r="M520" s="75"/>
      <c r="N520" s="75"/>
      <c r="O520" s="75"/>
      <c r="P520" s="75"/>
      <c r="Q520" s="75"/>
      <c r="R520" s="75"/>
      <c r="S520" s="75"/>
      <c r="T520" s="75"/>
    </row>
    <row r="521" spans="1:20" ht="12.75" customHeight="1" x14ac:dyDescent="0.2">
      <c r="A521" s="75"/>
      <c r="B521" s="75"/>
      <c r="C521" s="75"/>
      <c r="D521" s="75"/>
      <c r="E521" s="75"/>
      <c r="F521" s="75"/>
      <c r="G521" s="75"/>
      <c r="H521" s="75"/>
      <c r="I521" s="75"/>
      <c r="J521" s="75"/>
      <c r="K521" s="75"/>
      <c r="L521" s="75"/>
      <c r="M521" s="75"/>
      <c r="N521" s="75"/>
      <c r="O521" s="75"/>
      <c r="P521" s="75"/>
      <c r="Q521" s="75"/>
      <c r="R521" s="75"/>
      <c r="S521" s="75"/>
      <c r="T521" s="75"/>
    </row>
    <row r="522" spans="1:20" ht="12.75" customHeight="1" x14ac:dyDescent="0.2">
      <c r="A522" s="75"/>
      <c r="B522" s="75"/>
      <c r="C522" s="75"/>
      <c r="D522" s="75"/>
      <c r="E522" s="75"/>
      <c r="F522" s="75"/>
      <c r="G522" s="75"/>
      <c r="H522" s="75"/>
      <c r="I522" s="75"/>
      <c r="J522" s="75"/>
      <c r="K522" s="75"/>
      <c r="L522" s="75"/>
      <c r="M522" s="75"/>
      <c r="N522" s="75"/>
      <c r="O522" s="75"/>
      <c r="P522" s="75"/>
      <c r="Q522" s="75"/>
      <c r="R522" s="75"/>
      <c r="S522" s="75"/>
      <c r="T522" s="75"/>
    </row>
    <row r="523" spans="1:20" x14ac:dyDescent="0.2">
      <c r="A523" s="75"/>
      <c r="B523" s="75"/>
      <c r="C523" s="75"/>
      <c r="D523" s="75"/>
      <c r="E523" s="75"/>
      <c r="F523" s="75"/>
      <c r="G523" s="75"/>
      <c r="H523" s="75"/>
      <c r="I523" s="75"/>
      <c r="J523" s="75"/>
      <c r="K523" s="75"/>
      <c r="L523" s="75"/>
      <c r="M523" s="75"/>
      <c r="N523" s="75"/>
      <c r="O523" s="75"/>
      <c r="P523" s="75"/>
      <c r="Q523" s="75"/>
      <c r="R523" s="75"/>
      <c r="S523" s="75"/>
      <c r="T523" s="75"/>
    </row>
    <row r="524" spans="1:20" ht="12.75" customHeight="1" x14ac:dyDescent="0.2">
      <c r="A524" s="75"/>
      <c r="B524" s="75"/>
      <c r="C524" s="75"/>
      <c r="D524" s="75"/>
      <c r="E524" s="75"/>
      <c r="F524" s="75"/>
      <c r="G524" s="75"/>
      <c r="H524" s="75"/>
      <c r="I524" s="75"/>
      <c r="J524" s="75"/>
      <c r="K524" s="75"/>
      <c r="L524" s="75"/>
      <c r="M524" s="75"/>
      <c r="N524" s="75"/>
      <c r="O524" s="75"/>
      <c r="P524" s="75"/>
      <c r="Q524" s="75"/>
      <c r="R524" s="75"/>
      <c r="S524" s="75"/>
      <c r="T524" s="75"/>
    </row>
    <row r="525" spans="1:20" ht="12.75" customHeight="1" x14ac:dyDescent="0.2">
      <c r="A525" s="75"/>
      <c r="B525" s="75"/>
      <c r="C525" s="75"/>
      <c r="D525" s="75"/>
      <c r="E525" s="75"/>
      <c r="F525" s="75"/>
      <c r="G525" s="75"/>
      <c r="H525" s="75"/>
      <c r="I525" s="75"/>
      <c r="J525" s="75"/>
      <c r="K525" s="75"/>
      <c r="L525" s="75"/>
      <c r="M525" s="75"/>
      <c r="N525" s="75"/>
      <c r="O525" s="75"/>
      <c r="P525" s="75"/>
      <c r="Q525" s="75"/>
      <c r="R525" s="75"/>
      <c r="S525" s="75"/>
      <c r="T525" s="75"/>
    </row>
    <row r="526" spans="1:20" x14ac:dyDescent="0.2">
      <c r="A526" s="75"/>
      <c r="B526" s="75"/>
      <c r="C526" s="75"/>
      <c r="D526" s="75"/>
      <c r="E526" s="75"/>
      <c r="F526" s="75"/>
      <c r="G526" s="75"/>
      <c r="H526" s="75"/>
      <c r="I526" s="75"/>
      <c r="J526" s="75"/>
      <c r="K526" s="75"/>
      <c r="L526" s="75"/>
      <c r="M526" s="75"/>
      <c r="N526" s="75"/>
      <c r="O526" s="75"/>
      <c r="P526" s="75"/>
      <c r="Q526" s="75"/>
      <c r="R526" s="75"/>
      <c r="S526" s="75"/>
      <c r="T526" s="75"/>
    </row>
    <row r="527" spans="1:20" ht="12.75" customHeight="1" x14ac:dyDescent="0.2">
      <c r="A527" s="75"/>
      <c r="B527" s="75"/>
      <c r="C527" s="75"/>
      <c r="D527" s="75"/>
      <c r="E527" s="75"/>
      <c r="F527" s="75"/>
      <c r="G527" s="75"/>
      <c r="H527" s="75"/>
      <c r="I527" s="75"/>
      <c r="J527" s="75"/>
      <c r="K527" s="75"/>
      <c r="L527" s="75"/>
      <c r="M527" s="75"/>
      <c r="N527" s="75"/>
      <c r="O527" s="75"/>
      <c r="P527" s="75"/>
      <c r="Q527" s="75"/>
      <c r="R527" s="75"/>
      <c r="S527" s="75"/>
      <c r="T527" s="75"/>
    </row>
    <row r="528" spans="1:20" ht="12.75" customHeight="1" x14ac:dyDescent="0.2">
      <c r="A528" s="75"/>
      <c r="B528" s="75"/>
      <c r="C528" s="75"/>
      <c r="D528" s="75"/>
      <c r="E528" s="75"/>
      <c r="F528" s="75"/>
      <c r="G528" s="75"/>
      <c r="H528" s="75"/>
      <c r="I528" s="75"/>
      <c r="J528" s="75"/>
      <c r="K528" s="75"/>
      <c r="L528" s="75"/>
      <c r="M528" s="75"/>
      <c r="N528" s="75"/>
      <c r="O528" s="75"/>
      <c r="P528" s="75"/>
      <c r="Q528" s="75"/>
      <c r="R528" s="75"/>
      <c r="S528" s="75"/>
      <c r="T528" s="75"/>
    </row>
    <row r="529" spans="1:25" ht="12.75" customHeight="1" x14ac:dyDescent="0.2">
      <c r="A529" s="234" t="s">
        <v>225</v>
      </c>
      <c r="B529" s="234"/>
      <c r="C529" s="234"/>
      <c r="D529" s="234"/>
      <c r="E529" s="234"/>
      <c r="F529" s="234"/>
      <c r="G529" s="234"/>
      <c r="H529" s="234"/>
      <c r="I529" s="234"/>
      <c r="J529" s="234"/>
      <c r="K529" s="234"/>
      <c r="L529" s="234"/>
      <c r="M529" s="234"/>
      <c r="N529" s="234"/>
      <c r="O529" s="234"/>
      <c r="P529" s="234"/>
      <c r="Q529" s="234"/>
      <c r="R529" s="234"/>
      <c r="S529" s="234"/>
      <c r="T529" s="234"/>
      <c r="U529" s="2"/>
    </row>
    <row r="530" spans="1:25" ht="12.75" customHeight="1" x14ac:dyDescent="0.2">
      <c r="A530" s="235"/>
      <c r="B530" s="235"/>
      <c r="C530" s="235"/>
      <c r="D530" s="235"/>
      <c r="E530" s="235"/>
      <c r="F530" s="235"/>
      <c r="G530" s="235"/>
      <c r="H530" s="235"/>
      <c r="I530" s="235"/>
      <c r="J530" s="235"/>
      <c r="K530" s="235"/>
      <c r="L530" s="235"/>
      <c r="M530" s="235"/>
      <c r="N530" s="235"/>
      <c r="O530" s="235"/>
      <c r="P530" s="235"/>
      <c r="Q530" s="235"/>
      <c r="R530" s="235"/>
      <c r="S530" s="235"/>
      <c r="T530" s="235"/>
    </row>
    <row r="531" spans="1:25" ht="12.75" customHeight="1" x14ac:dyDescent="0.2">
      <c r="A531" s="105" t="s">
        <v>226</v>
      </c>
      <c r="B531" s="106"/>
      <c r="C531" s="106"/>
      <c r="D531" s="106"/>
      <c r="E531" s="106"/>
      <c r="F531" s="106"/>
      <c r="G531" s="106"/>
      <c r="H531" s="106"/>
      <c r="I531" s="106"/>
      <c r="J531" s="106"/>
      <c r="K531" s="106"/>
      <c r="L531" s="106"/>
      <c r="M531" s="106"/>
      <c r="N531" s="106"/>
      <c r="O531" s="106"/>
      <c r="P531" s="106"/>
      <c r="Q531" s="106"/>
      <c r="R531" s="106"/>
      <c r="S531" s="106"/>
      <c r="T531" s="107"/>
      <c r="U531" s="283" t="s">
        <v>122</v>
      </c>
      <c r="V531" s="283"/>
      <c r="W531" s="283"/>
      <c r="X531" s="283"/>
      <c r="Y531" s="283"/>
    </row>
    <row r="532" spans="1:25" ht="12.75" customHeight="1" x14ac:dyDescent="0.2">
      <c r="A532" s="108"/>
      <c r="B532" s="109"/>
      <c r="C532" s="109"/>
      <c r="D532" s="109"/>
      <c r="E532" s="109"/>
      <c r="F532" s="109"/>
      <c r="G532" s="109"/>
      <c r="H532" s="109"/>
      <c r="I532" s="109"/>
      <c r="J532" s="109"/>
      <c r="K532" s="109"/>
      <c r="L532" s="109"/>
      <c r="M532" s="109"/>
      <c r="N532" s="109"/>
      <c r="O532" s="109"/>
      <c r="P532" s="109"/>
      <c r="Q532" s="109"/>
      <c r="R532" s="109"/>
      <c r="S532" s="109"/>
      <c r="T532" s="110"/>
      <c r="U532" s="283"/>
      <c r="V532" s="283"/>
      <c r="W532" s="283"/>
      <c r="X532" s="283"/>
      <c r="Y532" s="283"/>
    </row>
    <row r="533" spans="1:25" ht="12.75" customHeight="1" x14ac:dyDescent="0.2">
      <c r="A533" s="102" t="s">
        <v>24</v>
      </c>
      <c r="B533" s="105" t="s">
        <v>23</v>
      </c>
      <c r="C533" s="106"/>
      <c r="D533" s="106"/>
      <c r="E533" s="106"/>
      <c r="F533" s="106"/>
      <c r="G533" s="106"/>
      <c r="H533" s="106"/>
      <c r="I533" s="107"/>
      <c r="J533" s="102" t="s">
        <v>35</v>
      </c>
      <c r="K533" s="105" t="s">
        <v>21</v>
      </c>
      <c r="L533" s="106"/>
      <c r="M533" s="107"/>
      <c r="N533" s="105" t="s">
        <v>36</v>
      </c>
      <c r="O533" s="106"/>
      <c r="P533" s="107"/>
      <c r="Q533" s="105" t="s">
        <v>20</v>
      </c>
      <c r="R533" s="106"/>
      <c r="S533" s="107"/>
      <c r="T533" s="102" t="s">
        <v>19</v>
      </c>
      <c r="U533" s="283"/>
      <c r="V533" s="283"/>
      <c r="W533" s="283"/>
      <c r="X533" s="283"/>
      <c r="Y533" s="283"/>
    </row>
    <row r="534" spans="1:25" ht="12.75" customHeight="1" x14ac:dyDescent="0.2">
      <c r="A534" s="103"/>
      <c r="B534" s="291"/>
      <c r="C534" s="292"/>
      <c r="D534" s="292"/>
      <c r="E534" s="292"/>
      <c r="F534" s="292"/>
      <c r="G534" s="292"/>
      <c r="H534" s="292"/>
      <c r="I534" s="293"/>
      <c r="J534" s="103"/>
      <c r="K534" s="108"/>
      <c r="L534" s="109"/>
      <c r="M534" s="110"/>
      <c r="N534" s="108"/>
      <c r="O534" s="109"/>
      <c r="P534" s="110"/>
      <c r="Q534" s="108"/>
      <c r="R534" s="109"/>
      <c r="S534" s="110"/>
      <c r="T534" s="103"/>
      <c r="U534" s="283"/>
      <c r="V534" s="283"/>
      <c r="W534" s="283"/>
      <c r="X534" s="283"/>
      <c r="Y534" s="283"/>
    </row>
    <row r="535" spans="1:25" x14ac:dyDescent="0.2">
      <c r="A535" s="104"/>
      <c r="B535" s="108"/>
      <c r="C535" s="109"/>
      <c r="D535" s="109"/>
      <c r="E535" s="109"/>
      <c r="F535" s="109"/>
      <c r="G535" s="109"/>
      <c r="H535" s="109"/>
      <c r="I535" s="110"/>
      <c r="J535" s="104"/>
      <c r="K535" s="74" t="s">
        <v>25</v>
      </c>
      <c r="L535" s="74" t="s">
        <v>26</v>
      </c>
      <c r="M535" s="74" t="s">
        <v>27</v>
      </c>
      <c r="N535" s="74" t="s">
        <v>31</v>
      </c>
      <c r="O535" s="74" t="s">
        <v>5</v>
      </c>
      <c r="P535" s="74" t="s">
        <v>28</v>
      </c>
      <c r="Q535" s="74" t="s">
        <v>29</v>
      </c>
      <c r="R535" s="74" t="s">
        <v>25</v>
      </c>
      <c r="S535" s="74" t="s">
        <v>30</v>
      </c>
      <c r="T535" s="104"/>
      <c r="U535" s="283"/>
      <c r="V535" s="283"/>
      <c r="W535" s="283"/>
      <c r="X535" s="283"/>
      <c r="Y535" s="283"/>
    </row>
    <row r="536" spans="1:25" ht="12.75" customHeight="1" x14ac:dyDescent="0.2">
      <c r="A536" s="284" t="s">
        <v>43</v>
      </c>
      <c r="B536" s="285"/>
      <c r="C536" s="285"/>
      <c r="D536" s="285"/>
      <c r="E536" s="285"/>
      <c r="F536" s="285"/>
      <c r="G536" s="285"/>
      <c r="H536" s="285"/>
      <c r="I536" s="285"/>
      <c r="J536" s="285"/>
      <c r="K536" s="285"/>
      <c r="L536" s="285"/>
      <c r="M536" s="285"/>
      <c r="N536" s="285"/>
      <c r="O536" s="285"/>
      <c r="P536" s="285"/>
      <c r="Q536" s="285"/>
      <c r="R536" s="285"/>
      <c r="S536" s="285"/>
      <c r="T536" s="286"/>
      <c r="U536" s="283"/>
      <c r="V536" s="283"/>
      <c r="W536" s="283"/>
      <c r="X536" s="283"/>
      <c r="Y536" s="283"/>
    </row>
    <row r="537" spans="1:25" ht="28.35" customHeight="1" x14ac:dyDescent="0.2">
      <c r="A537" s="42" t="s">
        <v>97</v>
      </c>
      <c r="B537" s="166" t="s">
        <v>98</v>
      </c>
      <c r="C537" s="166"/>
      <c r="D537" s="166"/>
      <c r="E537" s="166"/>
      <c r="F537" s="166"/>
      <c r="G537" s="166"/>
      <c r="H537" s="166"/>
      <c r="I537" s="166"/>
      <c r="J537" s="18">
        <v>5</v>
      </c>
      <c r="K537" s="18">
        <v>2</v>
      </c>
      <c r="L537" s="18">
        <v>1</v>
      </c>
      <c r="M537" s="18">
        <v>0</v>
      </c>
      <c r="N537" s="45">
        <f>K537+L537+M537</f>
        <v>3</v>
      </c>
      <c r="O537" s="45">
        <f>P537-N537</f>
        <v>6</v>
      </c>
      <c r="P537" s="45">
        <f>ROUND(PRODUCT(J537,25)/14,0)</f>
        <v>9</v>
      </c>
      <c r="Q537" s="18" t="s">
        <v>29</v>
      </c>
      <c r="R537" s="18"/>
      <c r="S537" s="18"/>
      <c r="T537" s="18" t="s">
        <v>86</v>
      </c>
      <c r="U537" s="283"/>
      <c r="V537" s="283"/>
      <c r="W537" s="283"/>
      <c r="X537" s="283"/>
      <c r="Y537" s="283"/>
    </row>
    <row r="538" spans="1:25" ht="28.35" customHeight="1" x14ac:dyDescent="0.2">
      <c r="A538" s="42" t="s">
        <v>99</v>
      </c>
      <c r="B538" s="166" t="s">
        <v>100</v>
      </c>
      <c r="C538" s="166"/>
      <c r="D538" s="166"/>
      <c r="E538" s="166"/>
      <c r="F538" s="166"/>
      <c r="G538" s="166"/>
      <c r="H538" s="166"/>
      <c r="I538" s="166"/>
      <c r="J538" s="18">
        <v>5</v>
      </c>
      <c r="K538" s="18">
        <v>2</v>
      </c>
      <c r="L538" s="18">
        <v>1</v>
      </c>
      <c r="M538" s="18">
        <v>0</v>
      </c>
      <c r="N538" s="45">
        <f>K538+L538+M538</f>
        <v>3</v>
      </c>
      <c r="O538" s="45">
        <f>P538-N538</f>
        <v>6</v>
      </c>
      <c r="P538" s="45">
        <f>ROUND(PRODUCT(J538,25)/14,0)</f>
        <v>9</v>
      </c>
      <c r="Q538" s="18" t="s">
        <v>29</v>
      </c>
      <c r="R538" s="18"/>
      <c r="S538" s="18"/>
      <c r="T538" s="18" t="s">
        <v>86</v>
      </c>
    </row>
    <row r="539" spans="1:25" x14ac:dyDescent="0.2">
      <c r="A539" s="159" t="s">
        <v>44</v>
      </c>
      <c r="B539" s="160"/>
      <c r="C539" s="160"/>
      <c r="D539" s="160"/>
      <c r="E539" s="160"/>
      <c r="F539" s="160"/>
      <c r="G539" s="160"/>
      <c r="H539" s="160"/>
      <c r="I539" s="160"/>
      <c r="J539" s="160"/>
      <c r="K539" s="160"/>
      <c r="L539" s="160"/>
      <c r="M539" s="160"/>
      <c r="N539" s="160"/>
      <c r="O539" s="160"/>
      <c r="P539" s="160"/>
      <c r="Q539" s="160"/>
      <c r="R539" s="160"/>
      <c r="S539" s="160"/>
      <c r="T539" s="161"/>
    </row>
    <row r="540" spans="1:25" ht="56.85" customHeight="1" x14ac:dyDescent="0.2">
      <c r="A540" s="42" t="s">
        <v>101</v>
      </c>
      <c r="B540" s="166" t="s">
        <v>102</v>
      </c>
      <c r="C540" s="166"/>
      <c r="D540" s="166"/>
      <c r="E540" s="166"/>
      <c r="F540" s="166"/>
      <c r="G540" s="166"/>
      <c r="H540" s="166"/>
      <c r="I540" s="166"/>
      <c r="J540" s="18">
        <v>5</v>
      </c>
      <c r="K540" s="18">
        <v>2</v>
      </c>
      <c r="L540" s="18">
        <v>1</v>
      </c>
      <c r="M540" s="18">
        <v>0</v>
      </c>
      <c r="N540" s="45">
        <f>K540+L540+M540</f>
        <v>3</v>
      </c>
      <c r="O540" s="45">
        <f>P540-N540</f>
        <v>6</v>
      </c>
      <c r="P540" s="45">
        <f>ROUND(PRODUCT(J540,25)/14,0)</f>
        <v>9</v>
      </c>
      <c r="Q540" s="18" t="s">
        <v>29</v>
      </c>
      <c r="R540" s="18"/>
      <c r="S540" s="18"/>
      <c r="T540" s="18" t="s">
        <v>103</v>
      </c>
    </row>
    <row r="541" spans="1:25" ht="19.7" customHeight="1" x14ac:dyDescent="0.2">
      <c r="A541" s="42" t="s">
        <v>104</v>
      </c>
      <c r="B541" s="166" t="s">
        <v>105</v>
      </c>
      <c r="C541" s="166"/>
      <c r="D541" s="166"/>
      <c r="E541" s="166"/>
      <c r="F541" s="166"/>
      <c r="G541" s="166"/>
      <c r="H541" s="166"/>
      <c r="I541" s="166"/>
      <c r="J541" s="18">
        <v>5</v>
      </c>
      <c r="K541" s="18">
        <v>1</v>
      </c>
      <c r="L541" s="18">
        <v>2</v>
      </c>
      <c r="M541" s="18">
        <v>0</v>
      </c>
      <c r="N541" s="45">
        <f>K541+L541+M541</f>
        <v>3</v>
      </c>
      <c r="O541" s="45">
        <f>P541-N541</f>
        <v>6</v>
      </c>
      <c r="P541" s="45">
        <f>ROUND(PRODUCT(J541,25)/14,0)</f>
        <v>9</v>
      </c>
      <c r="Q541" s="18" t="s">
        <v>29</v>
      </c>
      <c r="R541" s="18"/>
      <c r="S541" s="18"/>
      <c r="T541" s="18" t="s">
        <v>106</v>
      </c>
    </row>
    <row r="542" spans="1:25" x14ac:dyDescent="0.2">
      <c r="A542" s="159" t="s">
        <v>45</v>
      </c>
      <c r="B542" s="160"/>
      <c r="C542" s="160"/>
      <c r="D542" s="160"/>
      <c r="E542" s="160"/>
      <c r="F542" s="160"/>
      <c r="G542" s="160"/>
      <c r="H542" s="160"/>
      <c r="I542" s="160"/>
      <c r="J542" s="160"/>
      <c r="K542" s="160"/>
      <c r="L542" s="160"/>
      <c r="M542" s="160"/>
      <c r="N542" s="160"/>
      <c r="O542" s="160"/>
      <c r="P542" s="160"/>
      <c r="Q542" s="160"/>
      <c r="R542" s="160"/>
      <c r="S542" s="160"/>
      <c r="T542" s="161"/>
    </row>
    <row r="543" spans="1:25" ht="42.6" customHeight="1" x14ac:dyDescent="0.2">
      <c r="A543" s="42" t="s">
        <v>107</v>
      </c>
      <c r="B543" s="165" t="s">
        <v>108</v>
      </c>
      <c r="C543" s="165"/>
      <c r="D543" s="165"/>
      <c r="E543" s="165"/>
      <c r="F543" s="165"/>
      <c r="G543" s="165"/>
      <c r="H543" s="165"/>
      <c r="I543" s="165"/>
      <c r="J543" s="18">
        <v>5</v>
      </c>
      <c r="K543" s="18">
        <v>0</v>
      </c>
      <c r="L543" s="18">
        <v>0</v>
      </c>
      <c r="M543" s="18">
        <v>3</v>
      </c>
      <c r="N543" s="45">
        <f>K543+L543+M543</f>
        <v>3</v>
      </c>
      <c r="O543" s="45">
        <f>P543-N543</f>
        <v>6</v>
      </c>
      <c r="P543" s="45">
        <f>ROUND(PRODUCT(J543,25)/14,0)</f>
        <v>9</v>
      </c>
      <c r="Q543" s="18"/>
      <c r="R543" s="18" t="s">
        <v>25</v>
      </c>
      <c r="S543" s="18"/>
      <c r="T543" s="18" t="s">
        <v>103</v>
      </c>
    </row>
    <row r="544" spans="1:25" ht="19.7" customHeight="1" x14ac:dyDescent="0.2">
      <c r="A544" s="42" t="s">
        <v>109</v>
      </c>
      <c r="B544" s="166" t="s">
        <v>110</v>
      </c>
      <c r="C544" s="166"/>
      <c r="D544" s="166"/>
      <c r="E544" s="166"/>
      <c r="F544" s="166"/>
      <c r="G544" s="166"/>
      <c r="H544" s="166"/>
      <c r="I544" s="166"/>
      <c r="J544" s="18">
        <v>5</v>
      </c>
      <c r="K544" s="18">
        <v>1</v>
      </c>
      <c r="L544" s="18">
        <v>2</v>
      </c>
      <c r="M544" s="18">
        <v>0</v>
      </c>
      <c r="N544" s="45">
        <f>K544+L544+M544</f>
        <v>3</v>
      </c>
      <c r="O544" s="45">
        <f>P544-N544</f>
        <v>6</v>
      </c>
      <c r="P544" s="45">
        <f>ROUND(PRODUCT(J544,25)/14,0)</f>
        <v>9</v>
      </c>
      <c r="Q544" s="18" t="s">
        <v>29</v>
      </c>
      <c r="R544" s="18"/>
      <c r="S544" s="18"/>
      <c r="T544" s="18" t="s">
        <v>106</v>
      </c>
    </row>
    <row r="545" spans="1:25" x14ac:dyDescent="0.2">
      <c r="A545" s="162" t="s">
        <v>46</v>
      </c>
      <c r="B545" s="163"/>
      <c r="C545" s="163"/>
      <c r="D545" s="163"/>
      <c r="E545" s="163"/>
      <c r="F545" s="163"/>
      <c r="G545" s="163"/>
      <c r="H545" s="163"/>
      <c r="I545" s="163"/>
      <c r="J545" s="163"/>
      <c r="K545" s="163"/>
      <c r="L545" s="163"/>
      <c r="M545" s="163"/>
      <c r="N545" s="163"/>
      <c r="O545" s="163"/>
      <c r="P545" s="163"/>
      <c r="Q545" s="163"/>
      <c r="R545" s="163"/>
      <c r="S545" s="163"/>
      <c r="T545" s="164"/>
    </row>
    <row r="546" spans="1:25" ht="19.7" customHeight="1" x14ac:dyDescent="0.2">
      <c r="A546" s="42"/>
      <c r="B546" s="166" t="s">
        <v>111</v>
      </c>
      <c r="C546" s="166"/>
      <c r="D546" s="166"/>
      <c r="E546" s="166"/>
      <c r="F546" s="166"/>
      <c r="G546" s="166"/>
      <c r="H546" s="166"/>
      <c r="I546" s="166"/>
      <c r="J546" s="18">
        <v>5</v>
      </c>
      <c r="K546" s="18"/>
      <c r="L546" s="18"/>
      <c r="M546" s="18"/>
      <c r="N546" s="45"/>
      <c r="O546" s="45"/>
      <c r="P546" s="45"/>
      <c r="Q546" s="18"/>
      <c r="R546" s="18"/>
      <c r="S546" s="18"/>
      <c r="T546" s="48"/>
    </row>
    <row r="547" spans="1:25" x14ac:dyDescent="0.2">
      <c r="A547" s="167" t="s">
        <v>57</v>
      </c>
      <c r="B547" s="167"/>
      <c r="C547" s="167"/>
      <c r="D547" s="167"/>
      <c r="E547" s="167"/>
      <c r="F547" s="167"/>
      <c r="G547" s="167"/>
      <c r="H547" s="167"/>
      <c r="I547" s="167"/>
      <c r="J547" s="41">
        <f>SUM(J537:J538,J540:J541,J543:J544,J546)</f>
        <v>35</v>
      </c>
      <c r="K547" s="41">
        <f t="shared" ref="K547:P547" si="53">SUM(K537:K538,K540:K541,K543:K544,K546)</f>
        <v>8</v>
      </c>
      <c r="L547" s="41">
        <f t="shared" si="53"/>
        <v>7</v>
      </c>
      <c r="M547" s="41">
        <f t="shared" si="53"/>
        <v>3</v>
      </c>
      <c r="N547" s="41">
        <f t="shared" si="53"/>
        <v>18</v>
      </c>
      <c r="O547" s="41">
        <f t="shared" si="53"/>
        <v>36</v>
      </c>
      <c r="P547" s="41">
        <f t="shared" si="53"/>
        <v>54</v>
      </c>
      <c r="Q547" s="46">
        <f>COUNTIF(Q537:Q538,"E")+COUNTIF(Q540:Q541,"E")+COUNTIF(Q543:Q544,"E")+COUNTIF(Q546,"E")</f>
        <v>5</v>
      </c>
      <c r="R547" s="46">
        <f>COUNTIF(R537:R538,"C")+COUNTIF(R540:R541,"C")+COUNTIF(R543:R544,"C")+COUNTIF(R546,"C")</f>
        <v>1</v>
      </c>
      <c r="S547" s="46">
        <f>COUNTIF(S537:S538,"VP")+COUNTIF(S540:S541,"VP")+COUNTIF(S543:S544,"VP")+COUNTIF(S546,"VP")</f>
        <v>0</v>
      </c>
      <c r="T547" s="47"/>
    </row>
    <row r="548" spans="1:25" x14ac:dyDescent="0.2">
      <c r="A548" s="167" t="s">
        <v>42</v>
      </c>
      <c r="B548" s="167"/>
      <c r="C548" s="167"/>
      <c r="D548" s="167"/>
      <c r="E548" s="167"/>
      <c r="F548" s="167"/>
      <c r="G548" s="167"/>
      <c r="H548" s="167"/>
      <c r="I548" s="167"/>
      <c r="J548" s="167"/>
      <c r="K548" s="41">
        <f t="shared" ref="K548:P548" si="54">SUM(K537:K538,K540:K541,K543:K544)*14</f>
        <v>112</v>
      </c>
      <c r="L548" s="41">
        <f t="shared" si="54"/>
        <v>98</v>
      </c>
      <c r="M548" s="41">
        <f t="shared" si="54"/>
        <v>42</v>
      </c>
      <c r="N548" s="41">
        <f t="shared" si="54"/>
        <v>252</v>
      </c>
      <c r="O548" s="41">
        <f t="shared" si="54"/>
        <v>504</v>
      </c>
      <c r="P548" s="41">
        <f t="shared" si="54"/>
        <v>756</v>
      </c>
      <c r="Q548" s="252"/>
      <c r="R548" s="252"/>
      <c r="S548" s="252"/>
      <c r="T548" s="252"/>
    </row>
    <row r="549" spans="1:25" x14ac:dyDescent="0.2">
      <c r="A549" s="167"/>
      <c r="B549" s="167"/>
      <c r="C549" s="167"/>
      <c r="D549" s="167"/>
      <c r="E549" s="167"/>
      <c r="F549" s="167"/>
      <c r="G549" s="167"/>
      <c r="H549" s="167"/>
      <c r="I549" s="167"/>
      <c r="J549" s="167"/>
      <c r="K549" s="145">
        <f>SUM(K548:M548)</f>
        <v>252</v>
      </c>
      <c r="L549" s="145"/>
      <c r="M549" s="145"/>
      <c r="N549" s="145">
        <f>SUM(N548:O548)</f>
        <v>756</v>
      </c>
      <c r="O549" s="145"/>
      <c r="P549" s="145"/>
      <c r="Q549" s="252"/>
      <c r="R549" s="252"/>
      <c r="S549" s="252"/>
      <c r="T549" s="252"/>
    </row>
    <row r="550" spans="1:25" x14ac:dyDescent="0.2">
      <c r="A550" s="25"/>
      <c r="B550" s="25"/>
      <c r="C550" s="25"/>
      <c r="D550" s="25"/>
      <c r="E550" s="25"/>
      <c r="F550" s="25"/>
      <c r="G550" s="25"/>
      <c r="H550" s="25"/>
      <c r="I550" s="25"/>
      <c r="J550" s="25"/>
      <c r="K550" s="25"/>
      <c r="L550" s="25"/>
      <c r="M550" s="25"/>
      <c r="N550" s="25"/>
      <c r="O550" s="25"/>
      <c r="P550" s="25"/>
      <c r="Q550" s="25"/>
      <c r="R550" s="25"/>
      <c r="S550" s="25"/>
      <c r="T550" s="25"/>
      <c r="U550" s="2"/>
    </row>
    <row r="551" spans="1:25" x14ac:dyDescent="0.2">
      <c r="A551" s="146" t="s">
        <v>112</v>
      </c>
      <c r="B551" s="146"/>
      <c r="C551" s="146"/>
      <c r="D551" s="146"/>
      <c r="E551" s="146"/>
      <c r="F551" s="146"/>
      <c r="G551" s="146"/>
      <c r="H551" s="146"/>
      <c r="I551" s="146"/>
      <c r="J551" s="146"/>
      <c r="K551" s="146"/>
      <c r="L551" s="146"/>
      <c r="M551" s="146"/>
      <c r="N551" s="146"/>
      <c r="O551" s="146"/>
      <c r="P551" s="146"/>
      <c r="Q551" s="146"/>
      <c r="R551" s="146"/>
      <c r="S551" s="146"/>
      <c r="T551" s="146"/>
      <c r="U551" s="2"/>
    </row>
    <row r="552" spans="1:25" x14ac:dyDescent="0.2">
      <c r="A552" s="146" t="s">
        <v>113</v>
      </c>
      <c r="B552" s="146"/>
      <c r="C552" s="146"/>
      <c r="D552" s="146"/>
      <c r="E552" s="146"/>
      <c r="F552" s="146"/>
      <c r="G552" s="146"/>
      <c r="H552" s="146"/>
      <c r="I552" s="146"/>
      <c r="J552" s="146"/>
      <c r="K552" s="146"/>
      <c r="L552" s="146"/>
      <c r="M552" s="146"/>
      <c r="N552" s="146"/>
      <c r="O552" s="146"/>
      <c r="P552" s="146"/>
      <c r="Q552" s="146"/>
      <c r="R552" s="146"/>
      <c r="S552" s="146"/>
      <c r="T552" s="146"/>
      <c r="U552" s="2"/>
    </row>
    <row r="553" spans="1:25" x14ac:dyDescent="0.2">
      <c r="A553" s="146" t="s">
        <v>114</v>
      </c>
      <c r="B553" s="146"/>
      <c r="C553" s="146"/>
      <c r="D553" s="146"/>
      <c r="E553" s="146"/>
      <c r="F553" s="146"/>
      <c r="G553" s="146"/>
      <c r="H553" s="146"/>
      <c r="I553" s="146"/>
      <c r="J553" s="146"/>
      <c r="K553" s="146"/>
      <c r="L553" s="146"/>
      <c r="M553" s="146"/>
      <c r="N553" s="146"/>
      <c r="O553" s="146"/>
      <c r="P553" s="146"/>
      <c r="Q553" s="146"/>
      <c r="R553" s="146"/>
      <c r="S553" s="146"/>
      <c r="T553" s="146"/>
      <c r="U553" s="2"/>
    </row>
    <row r="558" spans="1:25" ht="12.75" customHeight="1" x14ac:dyDescent="0.2">
      <c r="A558" s="234" t="s">
        <v>225</v>
      </c>
      <c r="B558" s="234"/>
      <c r="C558" s="234"/>
      <c r="D558" s="234"/>
      <c r="E558" s="234"/>
      <c r="F558" s="234"/>
      <c r="G558" s="234"/>
      <c r="H558" s="234"/>
      <c r="I558" s="234"/>
      <c r="J558" s="234"/>
      <c r="K558" s="234"/>
      <c r="L558" s="234"/>
      <c r="M558" s="234"/>
      <c r="N558" s="234"/>
      <c r="O558" s="234"/>
      <c r="P558" s="234"/>
      <c r="Q558" s="234"/>
      <c r="R558" s="234"/>
      <c r="S558" s="234"/>
      <c r="T558" s="234"/>
    </row>
    <row r="559" spans="1:25" x14ac:dyDescent="0.2">
      <c r="A559" s="234"/>
      <c r="B559" s="234"/>
      <c r="C559" s="234"/>
      <c r="D559" s="234"/>
      <c r="E559" s="234"/>
      <c r="F559" s="234"/>
      <c r="G559" s="234"/>
      <c r="H559" s="234"/>
      <c r="I559" s="234"/>
      <c r="J559" s="234"/>
      <c r="K559" s="234"/>
      <c r="L559" s="234"/>
      <c r="M559" s="234"/>
      <c r="N559" s="234"/>
      <c r="O559" s="234"/>
      <c r="P559" s="234"/>
      <c r="Q559" s="234"/>
      <c r="R559" s="234"/>
      <c r="S559" s="234"/>
      <c r="T559" s="234"/>
    </row>
    <row r="560" spans="1:25" ht="12.75" customHeight="1" x14ac:dyDescent="0.2">
      <c r="A560" s="105" t="s">
        <v>226</v>
      </c>
      <c r="B560" s="106"/>
      <c r="C560" s="106"/>
      <c r="D560" s="106"/>
      <c r="E560" s="106"/>
      <c r="F560" s="106"/>
      <c r="G560" s="106"/>
      <c r="H560" s="106"/>
      <c r="I560" s="106"/>
      <c r="J560" s="106"/>
      <c r="K560" s="106"/>
      <c r="L560" s="106"/>
      <c r="M560" s="106"/>
      <c r="N560" s="106"/>
      <c r="O560" s="106"/>
      <c r="P560" s="106"/>
      <c r="Q560" s="106"/>
      <c r="R560" s="106"/>
      <c r="S560" s="106"/>
      <c r="T560" s="107"/>
      <c r="U560" s="283" t="s">
        <v>123</v>
      </c>
      <c r="V560" s="283"/>
      <c r="W560" s="283"/>
      <c r="X560" s="283"/>
      <c r="Y560" s="283"/>
    </row>
    <row r="561" spans="1:25" x14ac:dyDescent="0.2">
      <c r="A561" s="108"/>
      <c r="B561" s="109"/>
      <c r="C561" s="109"/>
      <c r="D561" s="109"/>
      <c r="E561" s="109"/>
      <c r="F561" s="109"/>
      <c r="G561" s="109"/>
      <c r="H561" s="109"/>
      <c r="I561" s="109"/>
      <c r="J561" s="109"/>
      <c r="K561" s="109"/>
      <c r="L561" s="109"/>
      <c r="M561" s="109"/>
      <c r="N561" s="109"/>
      <c r="O561" s="109"/>
      <c r="P561" s="109"/>
      <c r="Q561" s="109"/>
      <c r="R561" s="109"/>
      <c r="S561" s="109"/>
      <c r="T561" s="110"/>
      <c r="U561" s="283"/>
      <c r="V561" s="283"/>
      <c r="W561" s="283"/>
      <c r="X561" s="283"/>
      <c r="Y561" s="283"/>
    </row>
    <row r="562" spans="1:25" x14ac:dyDescent="0.2">
      <c r="A562" s="130" t="s">
        <v>24</v>
      </c>
      <c r="B562" s="130" t="s">
        <v>23</v>
      </c>
      <c r="C562" s="130"/>
      <c r="D562" s="130"/>
      <c r="E562" s="130"/>
      <c r="F562" s="130"/>
      <c r="G562" s="130"/>
      <c r="H562" s="130"/>
      <c r="I562" s="130"/>
      <c r="J562" s="130" t="s">
        <v>35</v>
      </c>
      <c r="K562" s="105" t="s">
        <v>21</v>
      </c>
      <c r="L562" s="106"/>
      <c r="M562" s="107"/>
      <c r="N562" s="105" t="s">
        <v>36</v>
      </c>
      <c r="O562" s="106"/>
      <c r="P562" s="107"/>
      <c r="Q562" s="105" t="s">
        <v>20</v>
      </c>
      <c r="R562" s="106"/>
      <c r="S562" s="107"/>
      <c r="T562" s="102" t="s">
        <v>19</v>
      </c>
      <c r="U562" s="283"/>
      <c r="V562" s="283"/>
      <c r="W562" s="283"/>
      <c r="X562" s="283"/>
      <c r="Y562" s="283"/>
    </row>
    <row r="563" spans="1:25" x14ac:dyDescent="0.2">
      <c r="A563" s="130"/>
      <c r="B563" s="130"/>
      <c r="C563" s="130"/>
      <c r="D563" s="130"/>
      <c r="E563" s="130"/>
      <c r="F563" s="130"/>
      <c r="G563" s="130"/>
      <c r="H563" s="130"/>
      <c r="I563" s="130"/>
      <c r="J563" s="130"/>
      <c r="K563" s="108"/>
      <c r="L563" s="109"/>
      <c r="M563" s="110"/>
      <c r="N563" s="108"/>
      <c r="O563" s="109"/>
      <c r="P563" s="110"/>
      <c r="Q563" s="108"/>
      <c r="R563" s="109"/>
      <c r="S563" s="110"/>
      <c r="T563" s="103"/>
      <c r="U563" s="283"/>
      <c r="V563" s="283"/>
      <c r="W563" s="283"/>
      <c r="X563" s="283"/>
      <c r="Y563" s="283"/>
    </row>
    <row r="564" spans="1:25" x14ac:dyDescent="0.2">
      <c r="A564" s="130"/>
      <c r="B564" s="130"/>
      <c r="C564" s="130"/>
      <c r="D564" s="130"/>
      <c r="E564" s="130"/>
      <c r="F564" s="130"/>
      <c r="G564" s="130"/>
      <c r="H564" s="130"/>
      <c r="I564" s="130"/>
      <c r="J564" s="130"/>
      <c r="K564" s="3" t="s">
        <v>25</v>
      </c>
      <c r="L564" s="3" t="s">
        <v>26</v>
      </c>
      <c r="M564" s="3" t="s">
        <v>27</v>
      </c>
      <c r="N564" s="3" t="s">
        <v>31</v>
      </c>
      <c r="O564" s="3" t="s">
        <v>5</v>
      </c>
      <c r="P564" s="3" t="s">
        <v>28</v>
      </c>
      <c r="Q564" s="3" t="s">
        <v>29</v>
      </c>
      <c r="R564" s="3" t="s">
        <v>25</v>
      </c>
      <c r="S564" s="3" t="s">
        <v>30</v>
      </c>
      <c r="T564" s="104"/>
      <c r="U564" s="283"/>
      <c r="V564" s="283"/>
      <c r="W564" s="283"/>
      <c r="X564" s="283"/>
      <c r="Y564" s="283"/>
    </row>
    <row r="565" spans="1:25" x14ac:dyDescent="0.2">
      <c r="A565" s="294" t="s">
        <v>43</v>
      </c>
      <c r="B565" s="294"/>
      <c r="C565" s="294"/>
      <c r="D565" s="294"/>
      <c r="E565" s="294"/>
      <c r="F565" s="294"/>
      <c r="G565" s="294"/>
      <c r="H565" s="294"/>
      <c r="I565" s="294"/>
      <c r="J565" s="294"/>
      <c r="K565" s="294"/>
      <c r="L565" s="294"/>
      <c r="M565" s="294"/>
      <c r="N565" s="294"/>
      <c r="O565" s="294"/>
      <c r="P565" s="294"/>
      <c r="Q565" s="294"/>
      <c r="R565" s="294"/>
      <c r="S565" s="294"/>
      <c r="T565" s="294"/>
      <c r="U565" s="283"/>
      <c r="V565" s="283"/>
      <c r="W565" s="283"/>
      <c r="X565" s="283"/>
      <c r="Y565" s="283"/>
    </row>
    <row r="566" spans="1:25" ht="42.6" customHeight="1" x14ac:dyDescent="0.2">
      <c r="A566" s="42" t="s">
        <v>97</v>
      </c>
      <c r="B566" s="166" t="s">
        <v>115</v>
      </c>
      <c r="C566" s="166"/>
      <c r="D566" s="166"/>
      <c r="E566" s="166"/>
      <c r="F566" s="166"/>
      <c r="G566" s="166"/>
      <c r="H566" s="166"/>
      <c r="I566" s="166"/>
      <c r="J566" s="18">
        <v>5</v>
      </c>
      <c r="K566" s="18">
        <v>2</v>
      </c>
      <c r="L566" s="18">
        <v>1</v>
      </c>
      <c r="M566" s="18">
        <v>0</v>
      </c>
      <c r="N566" s="45">
        <f>K566+L566+M566</f>
        <v>3</v>
      </c>
      <c r="O566" s="45">
        <f>P566-N566</f>
        <v>6</v>
      </c>
      <c r="P566" s="45">
        <f>ROUND(PRODUCT(J566,25)/14,0)</f>
        <v>9</v>
      </c>
      <c r="Q566" s="18" t="s">
        <v>29</v>
      </c>
      <c r="R566" s="18"/>
      <c r="S566" s="18"/>
      <c r="T566" s="18" t="s">
        <v>86</v>
      </c>
      <c r="U566" s="283"/>
      <c r="V566" s="283"/>
      <c r="W566" s="283"/>
      <c r="X566" s="283"/>
      <c r="Y566" s="283"/>
    </row>
    <row r="567" spans="1:25" ht="42.6" customHeight="1" x14ac:dyDescent="0.2">
      <c r="A567" s="42" t="s">
        <v>99</v>
      </c>
      <c r="B567" s="166" t="s">
        <v>116</v>
      </c>
      <c r="C567" s="166"/>
      <c r="D567" s="166"/>
      <c r="E567" s="166"/>
      <c r="F567" s="166"/>
      <c r="G567" s="166"/>
      <c r="H567" s="166"/>
      <c r="I567" s="166"/>
      <c r="J567" s="18">
        <v>5</v>
      </c>
      <c r="K567" s="18">
        <v>2</v>
      </c>
      <c r="L567" s="18">
        <v>1</v>
      </c>
      <c r="M567" s="18">
        <v>0</v>
      </c>
      <c r="N567" s="45">
        <f>K567+L567+M567</f>
        <v>3</v>
      </c>
      <c r="O567" s="45">
        <f>P567-N567</f>
        <v>6</v>
      </c>
      <c r="P567" s="45">
        <f>ROUND(PRODUCT(J567,25)/14,0)</f>
        <v>9</v>
      </c>
      <c r="Q567" s="18" t="s">
        <v>29</v>
      </c>
      <c r="R567" s="18"/>
      <c r="S567" s="18"/>
      <c r="T567" s="18" t="s">
        <v>86</v>
      </c>
    </row>
    <row r="568" spans="1:25" x14ac:dyDescent="0.2">
      <c r="A568" s="159" t="s">
        <v>44</v>
      </c>
      <c r="B568" s="160"/>
      <c r="C568" s="160"/>
      <c r="D568" s="160"/>
      <c r="E568" s="160"/>
      <c r="F568" s="160"/>
      <c r="G568" s="160"/>
      <c r="H568" s="160"/>
      <c r="I568" s="160"/>
      <c r="J568" s="160"/>
      <c r="K568" s="160"/>
      <c r="L568" s="160"/>
      <c r="M568" s="160"/>
      <c r="N568" s="160"/>
      <c r="O568" s="160"/>
      <c r="P568" s="160"/>
      <c r="Q568" s="160"/>
      <c r="R568" s="160"/>
      <c r="S568" s="160"/>
      <c r="T568" s="161"/>
    </row>
    <row r="569" spans="1:25" ht="70.7" customHeight="1" x14ac:dyDescent="0.2">
      <c r="A569" s="42" t="s">
        <v>101</v>
      </c>
      <c r="B569" s="246" t="s">
        <v>117</v>
      </c>
      <c r="C569" s="247"/>
      <c r="D569" s="247"/>
      <c r="E569" s="247"/>
      <c r="F569" s="247"/>
      <c r="G569" s="247"/>
      <c r="H569" s="247"/>
      <c r="I569" s="248"/>
      <c r="J569" s="18">
        <v>5</v>
      </c>
      <c r="K569" s="18">
        <v>2</v>
      </c>
      <c r="L569" s="18">
        <v>1</v>
      </c>
      <c r="M569" s="18">
        <v>0</v>
      </c>
      <c r="N569" s="45">
        <f>K569+L569+M569</f>
        <v>3</v>
      </c>
      <c r="O569" s="45">
        <f>P569-N569</f>
        <v>6</v>
      </c>
      <c r="P569" s="45">
        <f>ROUND(PRODUCT(J569,25)/14,0)</f>
        <v>9</v>
      </c>
      <c r="Q569" s="18" t="s">
        <v>29</v>
      </c>
      <c r="R569" s="18"/>
      <c r="S569" s="18"/>
      <c r="T569" s="18" t="s">
        <v>103</v>
      </c>
    </row>
    <row r="570" spans="1:25" ht="19.7" customHeight="1" x14ac:dyDescent="0.2">
      <c r="A570" s="42" t="s">
        <v>104</v>
      </c>
      <c r="B570" s="246" t="s">
        <v>118</v>
      </c>
      <c r="C570" s="247"/>
      <c r="D570" s="247"/>
      <c r="E570" s="247"/>
      <c r="F570" s="247"/>
      <c r="G570" s="247"/>
      <c r="H570" s="247"/>
      <c r="I570" s="248"/>
      <c r="J570" s="18">
        <v>5</v>
      </c>
      <c r="K570" s="18">
        <v>1</v>
      </c>
      <c r="L570" s="18">
        <v>2</v>
      </c>
      <c r="M570" s="18">
        <v>0</v>
      </c>
      <c r="N570" s="45">
        <f>K570+L570+M570</f>
        <v>3</v>
      </c>
      <c r="O570" s="45">
        <f>P570-N570</f>
        <v>6</v>
      </c>
      <c r="P570" s="45">
        <f>ROUND(PRODUCT(J570,25)/14,0)</f>
        <v>9</v>
      </c>
      <c r="Q570" s="18" t="s">
        <v>29</v>
      </c>
      <c r="R570" s="18"/>
      <c r="S570" s="18"/>
      <c r="T570" s="18" t="s">
        <v>106</v>
      </c>
    </row>
    <row r="571" spans="1:25" x14ac:dyDescent="0.2">
      <c r="A571" s="159" t="s">
        <v>45</v>
      </c>
      <c r="B571" s="160"/>
      <c r="C571" s="160"/>
      <c r="D571" s="160"/>
      <c r="E571" s="160"/>
      <c r="F571" s="160"/>
      <c r="G571" s="160"/>
      <c r="H571" s="160"/>
      <c r="I571" s="160"/>
      <c r="J571" s="160"/>
      <c r="K571" s="160"/>
      <c r="L571" s="160"/>
      <c r="M571" s="160"/>
      <c r="N571" s="160"/>
      <c r="O571" s="160"/>
      <c r="P571" s="160"/>
      <c r="Q571" s="160"/>
      <c r="R571" s="160"/>
      <c r="S571" s="160"/>
      <c r="T571" s="161"/>
    </row>
    <row r="572" spans="1:25" ht="56.85" customHeight="1" x14ac:dyDescent="0.2">
      <c r="A572" s="42" t="s">
        <v>107</v>
      </c>
      <c r="B572" s="249" t="s">
        <v>119</v>
      </c>
      <c r="C572" s="250"/>
      <c r="D572" s="250"/>
      <c r="E572" s="250"/>
      <c r="F572" s="250"/>
      <c r="G572" s="250"/>
      <c r="H572" s="250"/>
      <c r="I572" s="251"/>
      <c r="J572" s="18">
        <v>5</v>
      </c>
      <c r="K572" s="18">
        <v>0</v>
      </c>
      <c r="L572" s="18">
        <v>0</v>
      </c>
      <c r="M572" s="18">
        <v>3</v>
      </c>
      <c r="N572" s="45">
        <f>K572+L572+M572</f>
        <v>3</v>
      </c>
      <c r="O572" s="45">
        <f>P572-N572</f>
        <v>6</v>
      </c>
      <c r="P572" s="45">
        <f>ROUND(PRODUCT(J572,25)/14,0)</f>
        <v>9</v>
      </c>
      <c r="Q572" s="18"/>
      <c r="R572" s="18" t="s">
        <v>25</v>
      </c>
      <c r="S572" s="18"/>
      <c r="T572" s="18" t="s">
        <v>103</v>
      </c>
    </row>
    <row r="573" spans="1:25" ht="19.7" customHeight="1" x14ac:dyDescent="0.2">
      <c r="A573" s="42" t="s">
        <v>109</v>
      </c>
      <c r="B573" s="246" t="s">
        <v>120</v>
      </c>
      <c r="C573" s="247"/>
      <c r="D573" s="247"/>
      <c r="E573" s="247"/>
      <c r="F573" s="247"/>
      <c r="G573" s="247"/>
      <c r="H573" s="247"/>
      <c r="I573" s="248"/>
      <c r="J573" s="18">
        <v>5</v>
      </c>
      <c r="K573" s="18">
        <v>1</v>
      </c>
      <c r="L573" s="18">
        <v>2</v>
      </c>
      <c r="M573" s="18">
        <v>0</v>
      </c>
      <c r="N573" s="45">
        <f>K573+L573+M573</f>
        <v>3</v>
      </c>
      <c r="O573" s="45">
        <f>P573-N573</f>
        <v>6</v>
      </c>
      <c r="P573" s="45">
        <f>ROUND(PRODUCT(J573,25)/14,0)</f>
        <v>9</v>
      </c>
      <c r="Q573" s="18" t="s">
        <v>29</v>
      </c>
      <c r="R573" s="18"/>
      <c r="S573" s="18"/>
      <c r="T573" s="18" t="s">
        <v>106</v>
      </c>
    </row>
    <row r="574" spans="1:25" x14ac:dyDescent="0.2">
      <c r="A574" s="162" t="s">
        <v>46</v>
      </c>
      <c r="B574" s="163"/>
      <c r="C574" s="163"/>
      <c r="D574" s="163"/>
      <c r="E574" s="163"/>
      <c r="F574" s="163"/>
      <c r="G574" s="163"/>
      <c r="H574" s="163"/>
      <c r="I574" s="163"/>
      <c r="J574" s="163"/>
      <c r="K574" s="163"/>
      <c r="L574" s="163"/>
      <c r="M574" s="163"/>
      <c r="N574" s="163"/>
      <c r="O574" s="163"/>
      <c r="P574" s="163"/>
      <c r="Q574" s="163"/>
      <c r="R574" s="163"/>
      <c r="S574" s="163"/>
      <c r="T574" s="164"/>
    </row>
    <row r="575" spans="1:25" ht="28.35" customHeight="1" x14ac:dyDescent="0.2">
      <c r="A575" s="42"/>
      <c r="B575" s="246" t="s">
        <v>121</v>
      </c>
      <c r="C575" s="247"/>
      <c r="D575" s="247"/>
      <c r="E575" s="247"/>
      <c r="F575" s="247"/>
      <c r="G575" s="247"/>
      <c r="H575" s="247"/>
      <c r="I575" s="248"/>
      <c r="J575" s="18">
        <v>5</v>
      </c>
      <c r="K575" s="18"/>
      <c r="L575" s="18"/>
      <c r="M575" s="18"/>
      <c r="N575" s="45"/>
      <c r="O575" s="45"/>
      <c r="P575" s="45"/>
      <c r="Q575" s="18"/>
      <c r="R575" s="18"/>
      <c r="S575" s="18"/>
      <c r="T575" s="48"/>
    </row>
    <row r="576" spans="1:25" x14ac:dyDescent="0.2">
      <c r="A576" s="167" t="s">
        <v>57</v>
      </c>
      <c r="B576" s="167"/>
      <c r="C576" s="167"/>
      <c r="D576" s="167"/>
      <c r="E576" s="167"/>
      <c r="F576" s="167"/>
      <c r="G576" s="167"/>
      <c r="H576" s="167"/>
      <c r="I576" s="167"/>
      <c r="J576" s="41">
        <f>SUM(J566:J567,J569:J570,J572:J573,J575)</f>
        <v>35</v>
      </c>
      <c r="K576" s="41">
        <f t="shared" ref="K576:P576" si="55">SUM(K566:K567,K569:K570,K572:K573,K575)</f>
        <v>8</v>
      </c>
      <c r="L576" s="41">
        <f t="shared" si="55"/>
        <v>7</v>
      </c>
      <c r="M576" s="41">
        <f t="shared" si="55"/>
        <v>3</v>
      </c>
      <c r="N576" s="41">
        <f t="shared" si="55"/>
        <v>18</v>
      </c>
      <c r="O576" s="41">
        <f t="shared" si="55"/>
        <v>36</v>
      </c>
      <c r="P576" s="41">
        <f t="shared" si="55"/>
        <v>54</v>
      </c>
      <c r="Q576" s="46">
        <f>COUNTIF(Q566:Q567,"E")+COUNTIF(Q569:Q570,"E")+COUNTIF(Q572:Q573,"E")+COUNTIF(Q575,"E")</f>
        <v>5</v>
      </c>
      <c r="R576" s="46">
        <f>COUNTIF(R566:R567,"C")+COUNTIF(R569:R570,"C")+COUNTIF(R572:R573,"C")+COUNTIF(R575,"C")</f>
        <v>1</v>
      </c>
      <c r="S576" s="46">
        <f>COUNTIF(S566:S567,"VP")+COUNTIF(S569:S570,"VP")+COUNTIF(S572:S573,"VP")+COUNTIF(S575,"VP")</f>
        <v>0</v>
      </c>
      <c r="T576" s="47"/>
    </row>
    <row r="577" spans="1:25" x14ac:dyDescent="0.2">
      <c r="A577" s="167" t="s">
        <v>42</v>
      </c>
      <c r="B577" s="167"/>
      <c r="C577" s="167"/>
      <c r="D577" s="167"/>
      <c r="E577" s="167"/>
      <c r="F577" s="167"/>
      <c r="G577" s="167"/>
      <c r="H577" s="167"/>
      <c r="I577" s="167"/>
      <c r="J577" s="167"/>
      <c r="K577" s="41">
        <f t="shared" ref="K577:P577" si="56">SUM(K566:K567,K569:K570,K572:K573)*14</f>
        <v>112</v>
      </c>
      <c r="L577" s="41">
        <f t="shared" si="56"/>
        <v>98</v>
      </c>
      <c r="M577" s="41">
        <f t="shared" si="56"/>
        <v>42</v>
      </c>
      <c r="N577" s="41">
        <f t="shared" si="56"/>
        <v>252</v>
      </c>
      <c r="O577" s="41">
        <f t="shared" si="56"/>
        <v>504</v>
      </c>
      <c r="P577" s="41">
        <f t="shared" si="56"/>
        <v>756</v>
      </c>
      <c r="Q577" s="252"/>
      <c r="R577" s="252"/>
      <c r="S577" s="252"/>
      <c r="T577" s="252"/>
    </row>
    <row r="578" spans="1:25" x14ac:dyDescent="0.2">
      <c r="A578" s="167"/>
      <c r="B578" s="167"/>
      <c r="C578" s="167"/>
      <c r="D578" s="167"/>
      <c r="E578" s="167"/>
      <c r="F578" s="167"/>
      <c r="G578" s="167"/>
      <c r="H578" s="167"/>
      <c r="I578" s="167"/>
      <c r="J578" s="167"/>
      <c r="K578" s="145">
        <f>SUM(K577:M577)</f>
        <v>252</v>
      </c>
      <c r="L578" s="145"/>
      <c r="M578" s="145"/>
      <c r="N578" s="145">
        <f>SUM(N577:O577)</f>
        <v>756</v>
      </c>
      <c r="O578" s="145"/>
      <c r="P578" s="145"/>
      <c r="Q578" s="252"/>
      <c r="R578" s="252"/>
      <c r="S578" s="252"/>
      <c r="T578" s="252"/>
    </row>
    <row r="579" spans="1:25" x14ac:dyDescent="0.2">
      <c r="A579" s="146" t="s">
        <v>112</v>
      </c>
      <c r="B579" s="146"/>
      <c r="C579" s="146"/>
      <c r="D579" s="146"/>
      <c r="E579" s="146"/>
      <c r="F579" s="146"/>
      <c r="G579" s="146"/>
      <c r="H579" s="146"/>
      <c r="I579" s="146"/>
      <c r="J579" s="146"/>
      <c r="K579" s="146"/>
      <c r="L579" s="146"/>
      <c r="M579" s="146"/>
      <c r="N579" s="146"/>
      <c r="O579" s="146"/>
      <c r="P579" s="146"/>
      <c r="Q579" s="146"/>
      <c r="R579" s="146"/>
      <c r="S579" s="146"/>
      <c r="T579" s="146"/>
    </row>
    <row r="580" spans="1:25" x14ac:dyDescent="0.2">
      <c r="A580" s="146" t="s">
        <v>113</v>
      </c>
      <c r="B580" s="146"/>
      <c r="C580" s="146"/>
      <c r="D580" s="146"/>
      <c r="E580" s="146"/>
      <c r="F580" s="146"/>
      <c r="G580" s="146"/>
      <c r="H580" s="146"/>
      <c r="I580" s="146"/>
      <c r="J580" s="146"/>
      <c r="K580" s="146"/>
      <c r="L580" s="146"/>
      <c r="M580" s="146"/>
      <c r="N580" s="146"/>
      <c r="O580" s="146"/>
      <c r="P580" s="146"/>
      <c r="Q580" s="146"/>
      <c r="R580" s="146"/>
      <c r="S580" s="146"/>
      <c r="T580" s="146"/>
    </row>
    <row r="581" spans="1:25" x14ac:dyDescent="0.2">
      <c r="A581" s="146" t="s">
        <v>114</v>
      </c>
      <c r="B581" s="146"/>
      <c r="C581" s="146"/>
      <c r="D581" s="146"/>
      <c r="E581" s="146"/>
      <c r="F581" s="146"/>
      <c r="G581" s="146"/>
      <c r="H581" s="146"/>
      <c r="I581" s="146"/>
      <c r="J581" s="146"/>
      <c r="K581" s="146"/>
      <c r="L581" s="146"/>
      <c r="M581" s="146"/>
      <c r="N581" s="146"/>
      <c r="O581" s="146"/>
      <c r="P581" s="146"/>
      <c r="Q581" s="146"/>
      <c r="R581" s="146"/>
      <c r="S581" s="146"/>
      <c r="T581" s="146"/>
    </row>
    <row r="582" spans="1:25" ht="12.75" customHeight="1" x14ac:dyDescent="0.2">
      <c r="A582" s="234" t="s">
        <v>225</v>
      </c>
      <c r="B582" s="234"/>
      <c r="C582" s="234"/>
      <c r="D582" s="234"/>
      <c r="E582" s="234"/>
      <c r="F582" s="234"/>
      <c r="G582" s="234"/>
      <c r="H582" s="234"/>
      <c r="I582" s="234"/>
      <c r="J582" s="234"/>
      <c r="K582" s="234"/>
      <c r="L582" s="234"/>
      <c r="M582" s="234"/>
      <c r="N582" s="234"/>
      <c r="O582" s="234"/>
      <c r="P582" s="234"/>
      <c r="Q582" s="234"/>
      <c r="R582" s="234"/>
      <c r="S582" s="234"/>
      <c r="T582" s="234"/>
    </row>
    <row r="583" spans="1:25" x14ac:dyDescent="0.2">
      <c r="A583" s="234"/>
      <c r="B583" s="234"/>
      <c r="C583" s="234"/>
      <c r="D583" s="234"/>
      <c r="E583" s="234"/>
      <c r="F583" s="234"/>
      <c r="G583" s="234"/>
      <c r="H583" s="234"/>
      <c r="I583" s="234"/>
      <c r="J583" s="234"/>
      <c r="K583" s="234"/>
      <c r="L583" s="234"/>
      <c r="M583" s="234"/>
      <c r="N583" s="234"/>
      <c r="O583" s="234"/>
      <c r="P583" s="234"/>
      <c r="Q583" s="234"/>
      <c r="R583" s="234"/>
      <c r="S583" s="234"/>
      <c r="T583" s="234"/>
    </row>
    <row r="584" spans="1:25" ht="8.25" customHeight="1" x14ac:dyDescent="0.2">
      <c r="A584" s="105" t="s">
        <v>226</v>
      </c>
      <c r="B584" s="106"/>
      <c r="C584" s="106"/>
      <c r="D584" s="106"/>
      <c r="E584" s="106"/>
      <c r="F584" s="106"/>
      <c r="G584" s="106"/>
      <c r="H584" s="106"/>
      <c r="I584" s="106"/>
      <c r="J584" s="106"/>
      <c r="K584" s="106"/>
      <c r="L584" s="106"/>
      <c r="M584" s="106"/>
      <c r="N584" s="106"/>
      <c r="O584" s="106"/>
      <c r="P584" s="106"/>
      <c r="Q584" s="106"/>
      <c r="R584" s="106"/>
      <c r="S584" s="106"/>
      <c r="T584" s="107"/>
      <c r="U584" s="283" t="s">
        <v>124</v>
      </c>
      <c r="V584" s="283"/>
      <c r="W584" s="283"/>
      <c r="X584" s="283"/>
      <c r="Y584" s="283"/>
    </row>
    <row r="585" spans="1:25" x14ac:dyDescent="0.2">
      <c r="A585" s="108"/>
      <c r="B585" s="109"/>
      <c r="C585" s="109"/>
      <c r="D585" s="109"/>
      <c r="E585" s="109"/>
      <c r="F585" s="109"/>
      <c r="G585" s="109"/>
      <c r="H585" s="109"/>
      <c r="I585" s="109"/>
      <c r="J585" s="109"/>
      <c r="K585" s="109"/>
      <c r="L585" s="109"/>
      <c r="M585" s="109"/>
      <c r="N585" s="109"/>
      <c r="O585" s="109"/>
      <c r="P585" s="109"/>
      <c r="Q585" s="109"/>
      <c r="R585" s="109"/>
      <c r="S585" s="109"/>
      <c r="T585" s="110"/>
      <c r="U585" s="283"/>
      <c r="V585" s="283"/>
      <c r="W585" s="283"/>
      <c r="X585" s="283"/>
      <c r="Y585" s="283"/>
    </row>
    <row r="586" spans="1:25" x14ac:dyDescent="0.2">
      <c r="A586" s="130" t="s">
        <v>24</v>
      </c>
      <c r="B586" s="130" t="s">
        <v>23</v>
      </c>
      <c r="C586" s="130"/>
      <c r="D586" s="130"/>
      <c r="E586" s="130"/>
      <c r="F586" s="130"/>
      <c r="G586" s="130"/>
      <c r="H586" s="130"/>
      <c r="I586" s="130"/>
      <c r="J586" s="130" t="s">
        <v>35</v>
      </c>
      <c r="K586" s="105" t="s">
        <v>21</v>
      </c>
      <c r="L586" s="106"/>
      <c r="M586" s="107"/>
      <c r="N586" s="105" t="s">
        <v>36</v>
      </c>
      <c r="O586" s="106"/>
      <c r="P586" s="107"/>
      <c r="Q586" s="105" t="s">
        <v>20</v>
      </c>
      <c r="R586" s="106"/>
      <c r="S586" s="107"/>
      <c r="T586" s="102" t="s">
        <v>19</v>
      </c>
      <c r="U586" s="283"/>
      <c r="V586" s="283"/>
      <c r="W586" s="283"/>
      <c r="X586" s="283"/>
      <c r="Y586" s="283"/>
    </row>
    <row r="587" spans="1:25" x14ac:dyDescent="0.2">
      <c r="A587" s="130"/>
      <c r="B587" s="130"/>
      <c r="C587" s="130"/>
      <c r="D587" s="130"/>
      <c r="E587" s="130"/>
      <c r="F587" s="130"/>
      <c r="G587" s="130"/>
      <c r="H587" s="130"/>
      <c r="I587" s="130"/>
      <c r="J587" s="130"/>
      <c r="K587" s="108"/>
      <c r="L587" s="109"/>
      <c r="M587" s="110"/>
      <c r="N587" s="108"/>
      <c r="O587" s="109"/>
      <c r="P587" s="110"/>
      <c r="Q587" s="108"/>
      <c r="R587" s="109"/>
      <c r="S587" s="110"/>
      <c r="T587" s="103"/>
      <c r="U587" s="283"/>
      <c r="V587" s="283"/>
      <c r="W587" s="283"/>
      <c r="X587" s="283"/>
      <c r="Y587" s="283"/>
    </row>
    <row r="588" spans="1:25" x14ac:dyDescent="0.2">
      <c r="A588" s="130"/>
      <c r="B588" s="130"/>
      <c r="C588" s="130"/>
      <c r="D588" s="130"/>
      <c r="E588" s="130"/>
      <c r="F588" s="130"/>
      <c r="G588" s="130"/>
      <c r="H588" s="130"/>
      <c r="I588" s="130"/>
      <c r="J588" s="130"/>
      <c r="K588" s="3" t="s">
        <v>25</v>
      </c>
      <c r="L588" s="3" t="s">
        <v>26</v>
      </c>
      <c r="M588" s="3" t="s">
        <v>27</v>
      </c>
      <c r="N588" s="3" t="s">
        <v>31</v>
      </c>
      <c r="O588" s="3" t="s">
        <v>5</v>
      </c>
      <c r="P588" s="3" t="s">
        <v>28</v>
      </c>
      <c r="Q588" s="3" t="s">
        <v>29</v>
      </c>
      <c r="R588" s="3" t="s">
        <v>25</v>
      </c>
      <c r="S588" s="3" t="s">
        <v>30</v>
      </c>
      <c r="T588" s="104"/>
      <c r="U588" s="283"/>
      <c r="V588" s="283"/>
      <c r="W588" s="283"/>
      <c r="X588" s="283"/>
      <c r="Y588" s="283"/>
    </row>
    <row r="589" spans="1:25" x14ac:dyDescent="0.2">
      <c r="A589" s="294" t="s">
        <v>43</v>
      </c>
      <c r="B589" s="294"/>
      <c r="C589" s="294"/>
      <c r="D589" s="294"/>
      <c r="E589" s="294"/>
      <c r="F589" s="294"/>
      <c r="G589" s="294"/>
      <c r="H589" s="294"/>
      <c r="I589" s="294"/>
      <c r="J589" s="294"/>
      <c r="K589" s="294"/>
      <c r="L589" s="294"/>
      <c r="M589" s="294"/>
      <c r="N589" s="294"/>
      <c r="O589" s="294"/>
      <c r="P589" s="294"/>
      <c r="Q589" s="294"/>
      <c r="R589" s="294"/>
      <c r="S589" s="294"/>
      <c r="T589" s="294"/>
      <c r="U589" s="283"/>
      <c r="V589" s="283"/>
      <c r="W589" s="283"/>
      <c r="X589" s="283"/>
      <c r="Y589" s="283"/>
    </row>
    <row r="590" spans="1:25" ht="42.6" customHeight="1" x14ac:dyDescent="0.2">
      <c r="A590" s="42" t="s">
        <v>97</v>
      </c>
      <c r="B590" s="166" t="s">
        <v>126</v>
      </c>
      <c r="C590" s="166"/>
      <c r="D590" s="166"/>
      <c r="E590" s="166"/>
      <c r="F590" s="166"/>
      <c r="G590" s="166"/>
      <c r="H590" s="166"/>
      <c r="I590" s="166"/>
      <c r="J590" s="18">
        <v>5</v>
      </c>
      <c r="K590" s="18">
        <v>2</v>
      </c>
      <c r="L590" s="18">
        <v>1</v>
      </c>
      <c r="M590" s="18">
        <v>0</v>
      </c>
      <c r="N590" s="45">
        <f>K590+L590+M590</f>
        <v>3</v>
      </c>
      <c r="O590" s="45">
        <f>P590-N590</f>
        <v>6</v>
      </c>
      <c r="P590" s="45">
        <f>ROUND(PRODUCT(J590,25)/14,0)</f>
        <v>9</v>
      </c>
      <c r="Q590" s="18" t="s">
        <v>29</v>
      </c>
      <c r="R590" s="18"/>
      <c r="S590" s="18"/>
      <c r="T590" s="18" t="s">
        <v>86</v>
      </c>
      <c r="U590" s="283"/>
      <c r="V590" s="283"/>
      <c r="W590" s="283"/>
      <c r="X590" s="283"/>
      <c r="Y590" s="283"/>
    </row>
    <row r="591" spans="1:25" ht="42.6" customHeight="1" x14ac:dyDescent="0.2">
      <c r="A591" s="42" t="s">
        <v>99</v>
      </c>
      <c r="B591" s="166" t="s">
        <v>127</v>
      </c>
      <c r="C591" s="166"/>
      <c r="D591" s="166"/>
      <c r="E591" s="166"/>
      <c r="F591" s="166"/>
      <c r="G591" s="166"/>
      <c r="H591" s="166"/>
      <c r="I591" s="166"/>
      <c r="J591" s="18">
        <v>5</v>
      </c>
      <c r="K591" s="18">
        <v>2</v>
      </c>
      <c r="L591" s="18">
        <v>1</v>
      </c>
      <c r="M591" s="18">
        <v>0</v>
      </c>
      <c r="N591" s="45">
        <f>K591+L591+M591</f>
        <v>3</v>
      </c>
      <c r="O591" s="45">
        <f>P591-N591</f>
        <v>6</v>
      </c>
      <c r="P591" s="45">
        <f>ROUND(PRODUCT(J591,25)/14,0)</f>
        <v>9</v>
      </c>
      <c r="Q591" s="18" t="s">
        <v>29</v>
      </c>
      <c r="R591" s="18"/>
      <c r="S591" s="18"/>
      <c r="T591" s="18" t="s">
        <v>86</v>
      </c>
    </row>
    <row r="592" spans="1:25" x14ac:dyDescent="0.2">
      <c r="A592" s="159" t="s">
        <v>44</v>
      </c>
      <c r="B592" s="160"/>
      <c r="C592" s="160"/>
      <c r="D592" s="160"/>
      <c r="E592" s="160"/>
      <c r="F592" s="160"/>
      <c r="G592" s="160"/>
      <c r="H592" s="160"/>
      <c r="I592" s="160"/>
      <c r="J592" s="160"/>
      <c r="K592" s="160"/>
      <c r="L592" s="160"/>
      <c r="M592" s="160"/>
      <c r="N592" s="160"/>
      <c r="O592" s="160"/>
      <c r="P592" s="160"/>
      <c r="Q592" s="160"/>
      <c r="R592" s="160"/>
      <c r="S592" s="160"/>
      <c r="T592" s="161"/>
    </row>
    <row r="593" spans="1:20" ht="70.7" customHeight="1" x14ac:dyDescent="0.2">
      <c r="A593" s="42" t="s">
        <v>101</v>
      </c>
      <c r="B593" s="246" t="s">
        <v>128</v>
      </c>
      <c r="C593" s="247"/>
      <c r="D593" s="247"/>
      <c r="E593" s="247"/>
      <c r="F593" s="247"/>
      <c r="G593" s="247"/>
      <c r="H593" s="247"/>
      <c r="I593" s="248"/>
      <c r="J593" s="18">
        <v>5</v>
      </c>
      <c r="K593" s="18">
        <v>2</v>
      </c>
      <c r="L593" s="18">
        <v>1</v>
      </c>
      <c r="M593" s="18">
        <v>0</v>
      </c>
      <c r="N593" s="45">
        <f>K593+L593+M593</f>
        <v>3</v>
      </c>
      <c r="O593" s="45">
        <f>P593-N593</f>
        <v>6</v>
      </c>
      <c r="P593" s="45">
        <f>ROUND(PRODUCT(J593,25)/14,0)</f>
        <v>9</v>
      </c>
      <c r="Q593" s="18" t="s">
        <v>29</v>
      </c>
      <c r="R593" s="18"/>
      <c r="S593" s="18"/>
      <c r="T593" s="18" t="s">
        <v>103</v>
      </c>
    </row>
    <row r="594" spans="1:20" ht="19.7" customHeight="1" x14ac:dyDescent="0.2">
      <c r="A594" s="42" t="s">
        <v>104</v>
      </c>
      <c r="B594" s="246" t="s">
        <v>129</v>
      </c>
      <c r="C594" s="247"/>
      <c r="D594" s="247"/>
      <c r="E594" s="247"/>
      <c r="F594" s="247"/>
      <c r="G594" s="247"/>
      <c r="H594" s="247"/>
      <c r="I594" s="248"/>
      <c r="J594" s="18">
        <v>5</v>
      </c>
      <c r="K594" s="18">
        <v>1</v>
      </c>
      <c r="L594" s="18">
        <v>2</v>
      </c>
      <c r="M594" s="18">
        <v>0</v>
      </c>
      <c r="N594" s="45">
        <f>K594+L594+M594</f>
        <v>3</v>
      </c>
      <c r="O594" s="45">
        <f>P594-N594</f>
        <v>6</v>
      </c>
      <c r="P594" s="45">
        <f>ROUND(PRODUCT(J594,25)/14,0)</f>
        <v>9</v>
      </c>
      <c r="Q594" s="18" t="s">
        <v>29</v>
      </c>
      <c r="R594" s="18"/>
      <c r="S594" s="18"/>
      <c r="T594" s="18" t="s">
        <v>106</v>
      </c>
    </row>
    <row r="595" spans="1:20" x14ac:dyDescent="0.2">
      <c r="A595" s="159" t="s">
        <v>45</v>
      </c>
      <c r="B595" s="160"/>
      <c r="C595" s="160"/>
      <c r="D595" s="160"/>
      <c r="E595" s="160"/>
      <c r="F595" s="160"/>
      <c r="G595" s="160"/>
      <c r="H595" s="160"/>
      <c r="I595" s="160"/>
      <c r="J595" s="160"/>
      <c r="K595" s="160"/>
      <c r="L595" s="160"/>
      <c r="M595" s="160"/>
      <c r="N595" s="160"/>
      <c r="O595" s="160"/>
      <c r="P595" s="160"/>
      <c r="Q595" s="160"/>
      <c r="R595" s="160"/>
      <c r="S595" s="160"/>
      <c r="T595" s="161"/>
    </row>
    <row r="596" spans="1:20" ht="56.85" customHeight="1" x14ac:dyDescent="0.2">
      <c r="A596" s="42" t="s">
        <v>107</v>
      </c>
      <c r="B596" s="249" t="s">
        <v>130</v>
      </c>
      <c r="C596" s="250"/>
      <c r="D596" s="250"/>
      <c r="E596" s="250"/>
      <c r="F596" s="250"/>
      <c r="G596" s="250"/>
      <c r="H596" s="250"/>
      <c r="I596" s="251"/>
      <c r="J596" s="18">
        <v>5</v>
      </c>
      <c r="K596" s="18">
        <v>0</v>
      </c>
      <c r="L596" s="18">
        <v>0</v>
      </c>
      <c r="M596" s="18">
        <v>3</v>
      </c>
      <c r="N596" s="45">
        <f>K596+L596+M596</f>
        <v>3</v>
      </c>
      <c r="O596" s="45">
        <f>P596-N596</f>
        <v>6</v>
      </c>
      <c r="P596" s="45">
        <f>ROUND(PRODUCT(J596,25)/14,0)</f>
        <v>9</v>
      </c>
      <c r="Q596" s="18"/>
      <c r="R596" s="18" t="s">
        <v>25</v>
      </c>
      <c r="S596" s="18"/>
      <c r="T596" s="18" t="s">
        <v>103</v>
      </c>
    </row>
    <row r="597" spans="1:20" ht="19.7" customHeight="1" x14ac:dyDescent="0.2">
      <c r="A597" s="42" t="s">
        <v>109</v>
      </c>
      <c r="B597" s="246" t="s">
        <v>131</v>
      </c>
      <c r="C597" s="247"/>
      <c r="D597" s="247"/>
      <c r="E597" s="247"/>
      <c r="F597" s="247"/>
      <c r="G597" s="247"/>
      <c r="H597" s="247"/>
      <c r="I597" s="248"/>
      <c r="J597" s="18">
        <v>5</v>
      </c>
      <c r="K597" s="18">
        <v>1</v>
      </c>
      <c r="L597" s="18">
        <v>2</v>
      </c>
      <c r="M597" s="18">
        <v>0</v>
      </c>
      <c r="N597" s="45">
        <f>K597+L597+M597</f>
        <v>3</v>
      </c>
      <c r="O597" s="45">
        <f>P597-N597</f>
        <v>6</v>
      </c>
      <c r="P597" s="45">
        <f>ROUND(PRODUCT(J597,25)/14,0)</f>
        <v>9</v>
      </c>
      <c r="Q597" s="18" t="s">
        <v>29</v>
      </c>
      <c r="R597" s="18"/>
      <c r="S597" s="18"/>
      <c r="T597" s="18" t="s">
        <v>106</v>
      </c>
    </row>
    <row r="598" spans="1:20" x14ac:dyDescent="0.2">
      <c r="A598" s="162" t="s">
        <v>46</v>
      </c>
      <c r="B598" s="163"/>
      <c r="C598" s="163"/>
      <c r="D598" s="163"/>
      <c r="E598" s="163"/>
      <c r="F598" s="163"/>
      <c r="G598" s="163"/>
      <c r="H598" s="163"/>
      <c r="I598" s="163"/>
      <c r="J598" s="163"/>
      <c r="K598" s="163"/>
      <c r="L598" s="163"/>
      <c r="M598" s="163"/>
      <c r="N598" s="163"/>
      <c r="O598" s="163"/>
      <c r="P598" s="163"/>
      <c r="Q598" s="163"/>
      <c r="R598" s="163"/>
      <c r="S598" s="163"/>
      <c r="T598" s="164"/>
    </row>
    <row r="599" spans="1:20" ht="28.35" customHeight="1" x14ac:dyDescent="0.2">
      <c r="A599" s="42"/>
      <c r="B599" s="246" t="s">
        <v>132</v>
      </c>
      <c r="C599" s="247"/>
      <c r="D599" s="247"/>
      <c r="E599" s="247"/>
      <c r="F599" s="247"/>
      <c r="G599" s="247"/>
      <c r="H599" s="247"/>
      <c r="I599" s="248"/>
      <c r="J599" s="18">
        <v>5</v>
      </c>
      <c r="K599" s="18"/>
      <c r="L599" s="18"/>
      <c r="M599" s="18"/>
      <c r="N599" s="45"/>
      <c r="O599" s="45"/>
      <c r="P599" s="45"/>
      <c r="Q599" s="18"/>
      <c r="R599" s="18"/>
      <c r="S599" s="18"/>
      <c r="T599" s="48"/>
    </row>
    <row r="600" spans="1:20" x14ac:dyDescent="0.2">
      <c r="A600" s="167" t="s">
        <v>57</v>
      </c>
      <c r="B600" s="167"/>
      <c r="C600" s="167"/>
      <c r="D600" s="167"/>
      <c r="E600" s="167"/>
      <c r="F600" s="167"/>
      <c r="G600" s="167"/>
      <c r="H600" s="167"/>
      <c r="I600" s="167"/>
      <c r="J600" s="41">
        <f>SUM(J590:J591,J593:J594,J596:J597,J599)</f>
        <v>35</v>
      </c>
      <c r="K600" s="41">
        <f t="shared" ref="K600:P600" si="57">SUM(K590:K591,K593:K594,K596:K597,K599)</f>
        <v>8</v>
      </c>
      <c r="L600" s="41">
        <f t="shared" si="57"/>
        <v>7</v>
      </c>
      <c r="M600" s="41">
        <f t="shared" si="57"/>
        <v>3</v>
      </c>
      <c r="N600" s="41">
        <f t="shared" si="57"/>
        <v>18</v>
      </c>
      <c r="O600" s="41">
        <f t="shared" si="57"/>
        <v>36</v>
      </c>
      <c r="P600" s="41">
        <f t="shared" si="57"/>
        <v>54</v>
      </c>
      <c r="Q600" s="46">
        <f>COUNTIF(Q590:Q591,"E")+COUNTIF(Q593:Q594,"E")+COUNTIF(Q596:Q597,"E")+COUNTIF(Q599,"E")</f>
        <v>5</v>
      </c>
      <c r="R600" s="46">
        <f>COUNTIF(R590:R591,"C")+COUNTIF(R593:R594,"C")+COUNTIF(R596:R597,"C")+COUNTIF(R599,"C")</f>
        <v>1</v>
      </c>
      <c r="S600" s="46">
        <f>COUNTIF(S590:S591,"VP")+COUNTIF(S593:S594,"VP")+COUNTIF(S596:S597,"VP")+COUNTIF(S599,"VP")</f>
        <v>0</v>
      </c>
      <c r="T600" s="47"/>
    </row>
    <row r="601" spans="1:20" x14ac:dyDescent="0.2">
      <c r="A601" s="167" t="s">
        <v>42</v>
      </c>
      <c r="B601" s="167"/>
      <c r="C601" s="167"/>
      <c r="D601" s="167"/>
      <c r="E601" s="167"/>
      <c r="F601" s="167"/>
      <c r="G601" s="167"/>
      <c r="H601" s="167"/>
      <c r="I601" s="167"/>
      <c r="J601" s="167"/>
      <c r="K601" s="41">
        <f t="shared" ref="K601:P601" si="58">SUM(K590:K591,K593:K594,K596:K597)*14</f>
        <v>112</v>
      </c>
      <c r="L601" s="41">
        <f t="shared" si="58"/>
        <v>98</v>
      </c>
      <c r="M601" s="41">
        <f t="shared" si="58"/>
        <v>42</v>
      </c>
      <c r="N601" s="41">
        <f t="shared" si="58"/>
        <v>252</v>
      </c>
      <c r="O601" s="41">
        <f t="shared" si="58"/>
        <v>504</v>
      </c>
      <c r="P601" s="41">
        <f t="shared" si="58"/>
        <v>756</v>
      </c>
      <c r="Q601" s="252"/>
      <c r="R601" s="252"/>
      <c r="S601" s="252"/>
      <c r="T601" s="252"/>
    </row>
    <row r="602" spans="1:20" x14ac:dyDescent="0.2">
      <c r="A602" s="167"/>
      <c r="B602" s="167"/>
      <c r="C602" s="167"/>
      <c r="D602" s="167"/>
      <c r="E602" s="167"/>
      <c r="F602" s="167"/>
      <c r="G602" s="167"/>
      <c r="H602" s="167"/>
      <c r="I602" s="167"/>
      <c r="J602" s="167"/>
      <c r="K602" s="145">
        <f>SUM(K601:M601)</f>
        <v>252</v>
      </c>
      <c r="L602" s="145"/>
      <c r="M602" s="145"/>
      <c r="N602" s="145">
        <f>SUM(N601:O601)</f>
        <v>756</v>
      </c>
      <c r="O602" s="145"/>
      <c r="P602" s="145"/>
      <c r="Q602" s="252"/>
      <c r="R602" s="252"/>
      <c r="S602" s="252"/>
      <c r="T602" s="252"/>
    </row>
    <row r="603" spans="1:20" ht="9" customHeight="1" x14ac:dyDescent="0.2">
      <c r="A603" s="25"/>
      <c r="B603" s="25"/>
      <c r="C603" s="25"/>
      <c r="D603" s="25"/>
      <c r="E603" s="25"/>
      <c r="F603" s="25"/>
      <c r="G603" s="25"/>
      <c r="H603" s="25"/>
      <c r="I603" s="25"/>
      <c r="J603" s="25"/>
      <c r="K603" s="25"/>
      <c r="L603" s="25"/>
      <c r="M603" s="25"/>
      <c r="N603" s="25"/>
      <c r="O603" s="25"/>
      <c r="P603" s="25"/>
      <c r="Q603" s="25"/>
      <c r="R603" s="25"/>
      <c r="S603" s="25"/>
      <c r="T603" s="25"/>
    </row>
    <row r="604" spans="1:20" x14ac:dyDescent="0.2">
      <c r="A604" s="146" t="s">
        <v>112</v>
      </c>
      <c r="B604" s="146"/>
      <c r="C604" s="146"/>
      <c r="D604" s="146"/>
      <c r="E604" s="146"/>
      <c r="F604" s="146"/>
      <c r="G604" s="146"/>
      <c r="H604" s="146"/>
      <c r="I604" s="146"/>
      <c r="J604" s="146"/>
      <c r="K604" s="146"/>
      <c r="L604" s="146"/>
      <c r="M604" s="146"/>
      <c r="N604" s="146"/>
      <c r="O604" s="146"/>
      <c r="P604" s="146"/>
      <c r="Q604" s="146"/>
      <c r="R604" s="146"/>
      <c r="S604" s="146"/>
      <c r="T604" s="146"/>
    </row>
    <row r="605" spans="1:20" x14ac:dyDescent="0.2">
      <c r="A605" s="146" t="s">
        <v>113</v>
      </c>
      <c r="B605" s="146"/>
      <c r="C605" s="146"/>
      <c r="D605" s="146"/>
      <c r="E605" s="146"/>
      <c r="F605" s="146"/>
      <c r="G605" s="146"/>
      <c r="H605" s="146"/>
      <c r="I605" s="146"/>
      <c r="J605" s="146"/>
      <c r="K605" s="146"/>
      <c r="L605" s="146"/>
      <c r="M605" s="146"/>
      <c r="N605" s="146"/>
      <c r="O605" s="146"/>
      <c r="P605" s="146"/>
      <c r="Q605" s="146"/>
      <c r="R605" s="146"/>
      <c r="S605" s="146"/>
      <c r="T605" s="146"/>
    </row>
    <row r="606" spans="1:20" x14ac:dyDescent="0.2">
      <c r="A606" s="146" t="s">
        <v>114</v>
      </c>
      <c r="B606" s="146"/>
      <c r="C606" s="146"/>
      <c r="D606" s="146"/>
      <c r="E606" s="146"/>
      <c r="F606" s="146"/>
      <c r="G606" s="146"/>
      <c r="H606" s="146"/>
      <c r="I606" s="146"/>
      <c r="J606" s="146"/>
      <c r="K606" s="146"/>
      <c r="L606" s="146"/>
      <c r="M606" s="146"/>
      <c r="N606" s="146"/>
      <c r="O606" s="146"/>
      <c r="P606" s="146"/>
      <c r="Q606" s="146"/>
      <c r="R606" s="146"/>
      <c r="S606" s="146"/>
      <c r="T606" s="146"/>
    </row>
    <row r="607" spans="1:20" x14ac:dyDescent="0.2">
      <c r="A607" s="234" t="s">
        <v>231</v>
      </c>
      <c r="B607" s="234"/>
      <c r="C607" s="234"/>
      <c r="D607" s="234"/>
      <c r="E607" s="234"/>
      <c r="F607" s="234"/>
      <c r="G607" s="234"/>
      <c r="H607" s="234"/>
      <c r="I607" s="234"/>
      <c r="J607" s="234"/>
      <c r="K607" s="234"/>
      <c r="L607" s="234"/>
      <c r="M607" s="234"/>
      <c r="N607" s="234"/>
      <c r="O607" s="234"/>
      <c r="P607" s="234"/>
      <c r="Q607" s="234"/>
      <c r="R607" s="234"/>
      <c r="S607" s="234"/>
      <c r="T607" s="234"/>
    </row>
    <row r="608" spans="1:20" x14ac:dyDescent="0.2">
      <c r="A608" s="234"/>
      <c r="B608" s="234"/>
      <c r="C608" s="234"/>
      <c r="D608" s="234"/>
      <c r="E608" s="234"/>
      <c r="F608" s="234"/>
      <c r="G608" s="234"/>
      <c r="H608" s="234"/>
      <c r="I608" s="234"/>
      <c r="J608" s="234"/>
      <c r="K608" s="234"/>
      <c r="L608" s="234"/>
      <c r="M608" s="234"/>
      <c r="N608" s="234"/>
      <c r="O608" s="234"/>
      <c r="P608" s="234"/>
      <c r="Q608" s="234"/>
      <c r="R608" s="234"/>
      <c r="S608" s="234"/>
      <c r="T608" s="234"/>
    </row>
    <row r="609" spans="1:23" x14ac:dyDescent="0.2">
      <c r="A609" s="421" t="s">
        <v>232</v>
      </c>
      <c r="B609" s="421"/>
      <c r="C609" s="421"/>
      <c r="D609" s="421"/>
      <c r="E609" s="421"/>
      <c r="F609" s="421"/>
      <c r="G609" s="421"/>
      <c r="H609" s="421"/>
      <c r="I609" s="421"/>
      <c r="J609" s="421"/>
      <c r="K609" s="421"/>
      <c r="L609" s="421"/>
      <c r="M609" s="421"/>
      <c r="N609" s="421"/>
      <c r="O609" s="421"/>
      <c r="P609" s="421"/>
      <c r="Q609" s="421"/>
      <c r="R609" s="421"/>
      <c r="S609" s="421"/>
      <c r="T609" s="421"/>
    </row>
    <row r="610" spans="1:23" ht="12.75" customHeight="1" x14ac:dyDescent="0.2">
      <c r="A610" s="65"/>
      <c r="B610" s="65"/>
      <c r="C610" s="65"/>
      <c r="D610" s="65"/>
      <c r="E610" s="65"/>
      <c r="F610" s="65"/>
      <c r="G610" s="65"/>
      <c r="H610" s="65"/>
      <c r="I610" s="65"/>
      <c r="J610" s="65"/>
      <c r="K610" s="65"/>
      <c r="L610" s="65"/>
      <c r="M610" s="65"/>
      <c r="N610" s="65"/>
      <c r="O610" s="64"/>
      <c r="P610" s="64"/>
      <c r="Q610" s="64"/>
      <c r="R610" s="64"/>
      <c r="S610" s="64"/>
      <c r="T610" s="64"/>
    </row>
    <row r="611" spans="1:23" ht="12.75" customHeight="1" x14ac:dyDescent="0.2">
      <c r="A611" s="422" t="str">
        <f>A7</f>
        <v>Programul de studii: Managementul Resurselor Umane în Sectorul Public / Human Resource Management in the Public Sector</v>
      </c>
      <c r="B611" s="422"/>
      <c r="C611" s="422"/>
      <c r="D611" s="422"/>
      <c r="E611" s="422"/>
      <c r="F611" s="422"/>
      <c r="G611" s="422"/>
      <c r="H611" s="422"/>
      <c r="I611" s="422"/>
      <c r="J611" s="422"/>
      <c r="K611" s="422"/>
      <c r="L611" s="422"/>
      <c r="M611" s="422"/>
      <c r="N611" s="422"/>
      <c r="O611" s="422"/>
      <c r="P611" s="422"/>
      <c r="Q611" s="422"/>
      <c r="R611" s="422"/>
      <c r="S611" s="422"/>
      <c r="T611" s="422"/>
    </row>
    <row r="612" spans="1:23" x14ac:dyDescent="0.2">
      <c r="A612" s="422"/>
      <c r="B612" s="422"/>
      <c r="C612" s="422"/>
      <c r="D612" s="422"/>
      <c r="E612" s="422"/>
      <c r="F612" s="422"/>
      <c r="G612" s="422"/>
      <c r="H612" s="422"/>
      <c r="I612" s="422"/>
      <c r="J612" s="422"/>
      <c r="K612" s="422"/>
      <c r="L612" s="422"/>
      <c r="M612" s="422"/>
      <c r="N612" s="422"/>
      <c r="O612" s="422"/>
      <c r="P612" s="422"/>
      <c r="Q612" s="422"/>
      <c r="R612" s="422"/>
      <c r="S612" s="422"/>
      <c r="T612" s="422"/>
    </row>
    <row r="613" spans="1:23" ht="12.75" customHeight="1" x14ac:dyDescent="0.2">
      <c r="A613" s="64"/>
      <c r="B613" s="64"/>
      <c r="C613" s="64"/>
      <c r="D613" s="64"/>
      <c r="E613" s="64"/>
      <c r="F613" s="64"/>
      <c r="G613" s="64"/>
      <c r="H613" s="64"/>
      <c r="I613" s="64"/>
      <c r="J613" s="64"/>
      <c r="K613" s="64"/>
      <c r="L613" s="64"/>
      <c r="M613" s="64"/>
      <c r="N613" s="64"/>
      <c r="O613" s="64"/>
      <c r="P613" s="64"/>
      <c r="Q613" s="64"/>
      <c r="R613" s="64"/>
      <c r="S613" s="64"/>
      <c r="T613" s="64"/>
    </row>
    <row r="614" spans="1:23" x14ac:dyDescent="0.2">
      <c r="A614" s="409" t="s">
        <v>72</v>
      </c>
      <c r="B614" s="410"/>
      <c r="C614" s="410"/>
      <c r="D614" s="410"/>
      <c r="E614" s="410"/>
      <c r="F614" s="410"/>
      <c r="G614" s="410"/>
      <c r="H614" s="410"/>
      <c r="I614" s="410"/>
      <c r="J614" s="410"/>
      <c r="K614" s="410"/>
      <c r="L614" s="410"/>
      <c r="M614" s="410"/>
      <c r="N614" s="410"/>
      <c r="O614" s="410"/>
      <c r="P614" s="410"/>
      <c r="Q614" s="410"/>
      <c r="R614" s="410"/>
      <c r="S614" s="410"/>
      <c r="T614" s="411"/>
    </row>
    <row r="615" spans="1:23" ht="12.75" customHeight="1" x14ac:dyDescent="0.2">
      <c r="A615" s="412" t="s">
        <v>73</v>
      </c>
      <c r="B615" s="413"/>
      <c r="C615" s="413"/>
      <c r="D615" s="413"/>
      <c r="E615" s="413"/>
      <c r="F615" s="413"/>
      <c r="G615" s="413"/>
      <c r="H615" s="413"/>
      <c r="I615" s="413"/>
      <c r="J615" s="413"/>
      <c r="K615" s="413"/>
      <c r="L615" s="413"/>
      <c r="M615" s="413"/>
      <c r="N615" s="413"/>
      <c r="O615" s="413"/>
      <c r="P615" s="413"/>
      <c r="Q615" s="414"/>
      <c r="R615" s="403" t="s">
        <v>68</v>
      </c>
      <c r="S615" s="404"/>
      <c r="T615" s="405"/>
    </row>
    <row r="616" spans="1:23" x14ac:dyDescent="0.2">
      <c r="A616" s="415"/>
      <c r="B616" s="416"/>
      <c r="C616" s="416"/>
      <c r="D616" s="416"/>
      <c r="E616" s="416"/>
      <c r="F616" s="416"/>
      <c r="G616" s="416"/>
      <c r="H616" s="416"/>
      <c r="I616" s="416"/>
      <c r="J616" s="416"/>
      <c r="K616" s="416"/>
      <c r="L616" s="416"/>
      <c r="M616" s="416"/>
      <c r="N616" s="416"/>
      <c r="O616" s="416"/>
      <c r="P616" s="416"/>
      <c r="Q616" s="417"/>
      <c r="R616" s="406"/>
      <c r="S616" s="407"/>
      <c r="T616" s="408"/>
    </row>
    <row r="617" spans="1:23" x14ac:dyDescent="0.2">
      <c r="A617" s="397" t="s">
        <v>65</v>
      </c>
      <c r="B617" s="398"/>
      <c r="C617" s="398"/>
      <c r="D617" s="398"/>
      <c r="E617" s="398"/>
      <c r="F617" s="398"/>
      <c r="G617" s="398"/>
      <c r="H617" s="398"/>
      <c r="I617" s="398"/>
      <c r="J617" s="398"/>
      <c r="K617" s="398"/>
      <c r="L617" s="398"/>
      <c r="M617" s="398"/>
      <c r="N617" s="398"/>
      <c r="O617" s="398"/>
      <c r="P617" s="398"/>
      <c r="Q617" s="399"/>
      <c r="R617" s="403"/>
      <c r="S617" s="404"/>
      <c r="T617" s="405"/>
      <c r="U617" s="333" t="s">
        <v>227</v>
      </c>
      <c r="V617" s="333"/>
      <c r="W617" s="333"/>
    </row>
    <row r="618" spans="1:23" x14ac:dyDescent="0.2">
      <c r="A618" s="400"/>
      <c r="B618" s="401"/>
      <c r="C618" s="401"/>
      <c r="D618" s="401"/>
      <c r="E618" s="401"/>
      <c r="F618" s="401"/>
      <c r="G618" s="401"/>
      <c r="H618" s="401"/>
      <c r="I618" s="401"/>
      <c r="J618" s="401"/>
      <c r="K618" s="401"/>
      <c r="L618" s="401"/>
      <c r="M618" s="401"/>
      <c r="N618" s="401"/>
      <c r="O618" s="401"/>
      <c r="P618" s="401"/>
      <c r="Q618" s="402"/>
      <c r="R618" s="406"/>
      <c r="S618" s="407"/>
      <c r="T618" s="408"/>
      <c r="U618" s="333"/>
      <c r="V618" s="333"/>
      <c r="W618" s="333"/>
    </row>
    <row r="619" spans="1:23" x14ac:dyDescent="0.2">
      <c r="A619" s="397" t="s">
        <v>66</v>
      </c>
      <c r="B619" s="398"/>
      <c r="C619" s="398"/>
      <c r="D619" s="398"/>
      <c r="E619" s="398"/>
      <c r="F619" s="398"/>
      <c r="G619" s="398"/>
      <c r="H619" s="398"/>
      <c r="I619" s="398"/>
      <c r="J619" s="398"/>
      <c r="K619" s="398"/>
      <c r="L619" s="398"/>
      <c r="M619" s="398"/>
      <c r="N619" s="398"/>
      <c r="O619" s="398"/>
      <c r="P619" s="398"/>
      <c r="Q619" s="399"/>
      <c r="R619" s="403"/>
      <c r="S619" s="404"/>
      <c r="T619" s="405"/>
    </row>
    <row r="620" spans="1:23" x14ac:dyDescent="0.2">
      <c r="A620" s="400"/>
      <c r="B620" s="401"/>
      <c r="C620" s="401"/>
      <c r="D620" s="401"/>
      <c r="E620" s="401"/>
      <c r="F620" s="401"/>
      <c r="G620" s="401"/>
      <c r="H620" s="401"/>
      <c r="I620" s="401"/>
      <c r="J620" s="401"/>
      <c r="K620" s="401"/>
      <c r="L620" s="401"/>
      <c r="M620" s="401"/>
      <c r="N620" s="401"/>
      <c r="O620" s="401"/>
      <c r="P620" s="401"/>
      <c r="Q620" s="402"/>
      <c r="R620" s="406"/>
      <c r="S620" s="407"/>
      <c r="T620" s="408"/>
    </row>
    <row r="621" spans="1:23" x14ac:dyDescent="0.2">
      <c r="A621" s="397" t="s">
        <v>67</v>
      </c>
      <c r="B621" s="398"/>
      <c r="C621" s="398"/>
      <c r="D621" s="398"/>
      <c r="E621" s="398"/>
      <c r="F621" s="398"/>
      <c r="G621" s="398"/>
      <c r="H621" s="398"/>
      <c r="I621" s="398"/>
      <c r="J621" s="398"/>
      <c r="K621" s="398"/>
      <c r="L621" s="398"/>
      <c r="M621" s="398"/>
      <c r="N621" s="398"/>
      <c r="O621" s="398"/>
      <c r="P621" s="398"/>
      <c r="Q621" s="399"/>
      <c r="R621" s="403"/>
      <c r="S621" s="404"/>
      <c r="T621" s="405"/>
    </row>
    <row r="622" spans="1:23" x14ac:dyDescent="0.2">
      <c r="A622" s="400"/>
      <c r="B622" s="401"/>
      <c r="C622" s="401"/>
      <c r="D622" s="401"/>
      <c r="E622" s="401"/>
      <c r="F622" s="401"/>
      <c r="G622" s="401"/>
      <c r="H622" s="401"/>
      <c r="I622" s="401"/>
      <c r="J622" s="401"/>
      <c r="K622" s="401"/>
      <c r="L622" s="401"/>
      <c r="M622" s="401"/>
      <c r="N622" s="401"/>
      <c r="O622" s="401"/>
      <c r="P622" s="401"/>
      <c r="Q622" s="402"/>
      <c r="R622" s="406"/>
      <c r="S622" s="407"/>
      <c r="T622" s="408"/>
    </row>
    <row r="623" spans="1:23" x14ac:dyDescent="0.2">
      <c r="A623" s="397" t="s">
        <v>69</v>
      </c>
      <c r="B623" s="398"/>
      <c r="C623" s="398"/>
      <c r="D623" s="398"/>
      <c r="E623" s="398"/>
      <c r="F623" s="398"/>
      <c r="G623" s="398"/>
      <c r="H623" s="398"/>
      <c r="I623" s="398"/>
      <c r="J623" s="398"/>
      <c r="K623" s="398"/>
      <c r="L623" s="398"/>
      <c r="M623" s="398"/>
      <c r="N623" s="398"/>
      <c r="O623" s="398"/>
      <c r="P623" s="398"/>
      <c r="Q623" s="399"/>
      <c r="R623" s="403"/>
      <c r="S623" s="404"/>
      <c r="T623" s="405"/>
    </row>
    <row r="624" spans="1:23" x14ac:dyDescent="0.2">
      <c r="A624" s="400"/>
      <c r="B624" s="401"/>
      <c r="C624" s="401"/>
      <c r="D624" s="401"/>
      <c r="E624" s="401"/>
      <c r="F624" s="401"/>
      <c r="G624" s="401"/>
      <c r="H624" s="401"/>
      <c r="I624" s="401"/>
      <c r="J624" s="401"/>
      <c r="K624" s="401"/>
      <c r="L624" s="401"/>
      <c r="M624" s="401"/>
      <c r="N624" s="401"/>
      <c r="O624" s="401"/>
      <c r="P624" s="401"/>
      <c r="Q624" s="402"/>
      <c r="R624" s="406"/>
      <c r="S624" s="407"/>
      <c r="T624" s="408"/>
    </row>
    <row r="625" spans="1:20" x14ac:dyDescent="0.2">
      <c r="A625" s="64"/>
      <c r="B625" s="64"/>
      <c r="C625" s="64"/>
      <c r="D625" s="64"/>
      <c r="E625" s="64"/>
      <c r="F625" s="64"/>
      <c r="G625" s="64"/>
      <c r="H625" s="64"/>
      <c r="I625" s="64"/>
      <c r="J625" s="64"/>
      <c r="K625" s="64"/>
      <c r="L625" s="64"/>
      <c r="M625" s="64"/>
      <c r="N625" s="64"/>
      <c r="O625" s="64"/>
      <c r="P625" s="64"/>
      <c r="Q625" s="64"/>
      <c r="R625" s="64"/>
      <c r="S625" s="64"/>
      <c r="T625" s="64"/>
    </row>
    <row r="626" spans="1:20" x14ac:dyDescent="0.2">
      <c r="A626" s="409" t="s">
        <v>74</v>
      </c>
      <c r="B626" s="410"/>
      <c r="C626" s="410"/>
      <c r="D626" s="410"/>
      <c r="E626" s="410"/>
      <c r="F626" s="410"/>
      <c r="G626" s="410"/>
      <c r="H626" s="410"/>
      <c r="I626" s="410"/>
      <c r="J626" s="410"/>
      <c r="K626" s="410"/>
      <c r="L626" s="410"/>
      <c r="M626" s="410"/>
      <c r="N626" s="410"/>
      <c r="O626" s="410"/>
      <c r="P626" s="410"/>
      <c r="Q626" s="410"/>
      <c r="R626" s="410"/>
      <c r="S626" s="410"/>
      <c r="T626" s="411"/>
    </row>
    <row r="627" spans="1:20" ht="12.75" customHeight="1" x14ac:dyDescent="0.2">
      <c r="A627" s="412" t="s">
        <v>75</v>
      </c>
      <c r="B627" s="413"/>
      <c r="C627" s="413"/>
      <c r="D627" s="413"/>
      <c r="E627" s="413"/>
      <c r="F627" s="413"/>
      <c r="G627" s="413"/>
      <c r="H627" s="413"/>
      <c r="I627" s="413"/>
      <c r="J627" s="413"/>
      <c r="K627" s="413"/>
      <c r="L627" s="413"/>
      <c r="M627" s="413"/>
      <c r="N627" s="413"/>
      <c r="O627" s="413"/>
      <c r="P627" s="413"/>
      <c r="Q627" s="414"/>
      <c r="R627" s="403" t="s">
        <v>68</v>
      </c>
      <c r="S627" s="404"/>
      <c r="T627" s="405"/>
    </row>
    <row r="628" spans="1:20" x14ac:dyDescent="0.2">
      <c r="A628" s="415"/>
      <c r="B628" s="416"/>
      <c r="C628" s="416"/>
      <c r="D628" s="416"/>
      <c r="E628" s="416"/>
      <c r="F628" s="416"/>
      <c r="G628" s="416"/>
      <c r="H628" s="416"/>
      <c r="I628" s="416"/>
      <c r="J628" s="416"/>
      <c r="K628" s="416"/>
      <c r="L628" s="416"/>
      <c r="M628" s="416"/>
      <c r="N628" s="416"/>
      <c r="O628" s="416"/>
      <c r="P628" s="416"/>
      <c r="Q628" s="417"/>
      <c r="R628" s="406"/>
      <c r="S628" s="407"/>
      <c r="T628" s="408"/>
    </row>
    <row r="629" spans="1:20" x14ac:dyDescent="0.2">
      <c r="A629" s="397" t="s">
        <v>65</v>
      </c>
      <c r="B629" s="398"/>
      <c r="C629" s="398"/>
      <c r="D629" s="398"/>
      <c r="E629" s="398"/>
      <c r="F629" s="398"/>
      <c r="G629" s="398"/>
      <c r="H629" s="398"/>
      <c r="I629" s="398"/>
      <c r="J629" s="398"/>
      <c r="K629" s="398"/>
      <c r="L629" s="398"/>
      <c r="M629" s="398"/>
      <c r="N629" s="398"/>
      <c r="O629" s="398"/>
      <c r="P629" s="398"/>
      <c r="Q629" s="399"/>
      <c r="R629" s="403"/>
      <c r="S629" s="404"/>
      <c r="T629" s="405"/>
    </row>
    <row r="630" spans="1:20" x14ac:dyDescent="0.2">
      <c r="A630" s="400"/>
      <c r="B630" s="401"/>
      <c r="C630" s="401"/>
      <c r="D630" s="401"/>
      <c r="E630" s="401"/>
      <c r="F630" s="401"/>
      <c r="G630" s="401"/>
      <c r="H630" s="401"/>
      <c r="I630" s="401"/>
      <c r="J630" s="401"/>
      <c r="K630" s="401"/>
      <c r="L630" s="401"/>
      <c r="M630" s="401"/>
      <c r="N630" s="401"/>
      <c r="O630" s="401"/>
      <c r="P630" s="401"/>
      <c r="Q630" s="402"/>
      <c r="R630" s="406"/>
      <c r="S630" s="407"/>
      <c r="T630" s="408"/>
    </row>
    <row r="631" spans="1:20" x14ac:dyDescent="0.2">
      <c r="A631" s="397" t="s">
        <v>66</v>
      </c>
      <c r="B631" s="398"/>
      <c r="C631" s="398"/>
      <c r="D631" s="398"/>
      <c r="E631" s="398"/>
      <c r="F631" s="398"/>
      <c r="G631" s="398"/>
      <c r="H631" s="398"/>
      <c r="I631" s="398"/>
      <c r="J631" s="398"/>
      <c r="K631" s="398"/>
      <c r="L631" s="398"/>
      <c r="M631" s="398"/>
      <c r="N631" s="398"/>
      <c r="O631" s="398"/>
      <c r="P631" s="398"/>
      <c r="Q631" s="399"/>
      <c r="R631" s="403"/>
      <c r="S631" s="404"/>
      <c r="T631" s="405"/>
    </row>
    <row r="632" spans="1:20" x14ac:dyDescent="0.2">
      <c r="A632" s="400"/>
      <c r="B632" s="401"/>
      <c r="C632" s="401"/>
      <c r="D632" s="401"/>
      <c r="E632" s="401"/>
      <c r="F632" s="401"/>
      <c r="G632" s="401"/>
      <c r="H632" s="401"/>
      <c r="I632" s="401"/>
      <c r="J632" s="401"/>
      <c r="K632" s="401"/>
      <c r="L632" s="401"/>
      <c r="M632" s="401"/>
      <c r="N632" s="401"/>
      <c r="O632" s="401"/>
      <c r="P632" s="401"/>
      <c r="Q632" s="402"/>
      <c r="R632" s="406"/>
      <c r="S632" s="407"/>
      <c r="T632" s="408"/>
    </row>
    <row r="633" spans="1:20" x14ac:dyDescent="0.2">
      <c r="A633" s="397" t="s">
        <v>67</v>
      </c>
      <c r="B633" s="398"/>
      <c r="C633" s="398"/>
      <c r="D633" s="398"/>
      <c r="E633" s="398"/>
      <c r="F633" s="398"/>
      <c r="G633" s="398"/>
      <c r="H633" s="398"/>
      <c r="I633" s="398"/>
      <c r="J633" s="398"/>
      <c r="K633" s="398"/>
      <c r="L633" s="398"/>
      <c r="M633" s="398"/>
      <c r="N633" s="398"/>
      <c r="O633" s="398"/>
      <c r="P633" s="398"/>
      <c r="Q633" s="399"/>
      <c r="R633" s="403"/>
      <c r="S633" s="404"/>
      <c r="T633" s="405"/>
    </row>
    <row r="634" spans="1:20" x14ac:dyDescent="0.2">
      <c r="A634" s="400"/>
      <c r="B634" s="401"/>
      <c r="C634" s="401"/>
      <c r="D634" s="401"/>
      <c r="E634" s="401"/>
      <c r="F634" s="401"/>
      <c r="G634" s="401"/>
      <c r="H634" s="401"/>
      <c r="I634" s="401"/>
      <c r="J634" s="401"/>
      <c r="K634" s="401"/>
      <c r="L634" s="401"/>
      <c r="M634" s="401"/>
      <c r="N634" s="401"/>
      <c r="O634" s="401"/>
      <c r="P634" s="401"/>
      <c r="Q634" s="402"/>
      <c r="R634" s="406"/>
      <c r="S634" s="407"/>
      <c r="T634" s="408"/>
    </row>
    <row r="635" spans="1:20" x14ac:dyDescent="0.2">
      <c r="A635" s="397" t="s">
        <v>69</v>
      </c>
      <c r="B635" s="398"/>
      <c r="C635" s="398"/>
      <c r="D635" s="398"/>
      <c r="E635" s="398"/>
      <c r="F635" s="398"/>
      <c r="G635" s="398"/>
      <c r="H635" s="398"/>
      <c r="I635" s="398"/>
      <c r="J635" s="398"/>
      <c r="K635" s="398"/>
      <c r="L635" s="398"/>
      <c r="M635" s="398"/>
      <c r="N635" s="398"/>
      <c r="O635" s="398"/>
      <c r="P635" s="398"/>
      <c r="Q635" s="399"/>
      <c r="R635" s="403"/>
      <c r="S635" s="404"/>
      <c r="T635" s="405"/>
    </row>
    <row r="636" spans="1:20" x14ac:dyDescent="0.2">
      <c r="A636" s="400"/>
      <c r="B636" s="401"/>
      <c r="C636" s="401"/>
      <c r="D636" s="401"/>
      <c r="E636" s="401"/>
      <c r="F636" s="401"/>
      <c r="G636" s="401"/>
      <c r="H636" s="401"/>
      <c r="I636" s="401"/>
      <c r="J636" s="401"/>
      <c r="K636" s="401"/>
      <c r="L636" s="401"/>
      <c r="M636" s="401"/>
      <c r="N636" s="401"/>
      <c r="O636" s="401"/>
      <c r="P636" s="401"/>
      <c r="Q636" s="402"/>
      <c r="R636" s="406"/>
      <c r="S636" s="407"/>
      <c r="T636" s="408"/>
    </row>
    <row r="637" spans="1:20" x14ac:dyDescent="0.2">
      <c r="A637" s="64"/>
      <c r="B637" s="64"/>
      <c r="C637" s="64"/>
      <c r="D637" s="64"/>
      <c r="E637" s="64"/>
      <c r="F637" s="64"/>
      <c r="G637" s="64"/>
      <c r="H637" s="64"/>
      <c r="I637" s="64"/>
      <c r="J637" s="64"/>
      <c r="K637" s="64"/>
      <c r="L637" s="64"/>
      <c r="M637" s="64"/>
      <c r="N637" s="64"/>
      <c r="O637" s="64"/>
      <c r="P637" s="64"/>
      <c r="Q637" s="64"/>
      <c r="R637" s="64"/>
      <c r="S637" s="64"/>
      <c r="T637" s="64"/>
    </row>
    <row r="638" spans="1:20" x14ac:dyDescent="0.2">
      <c r="A638" s="419" t="s">
        <v>76</v>
      </c>
      <c r="B638" s="419"/>
      <c r="C638" s="419"/>
      <c r="D638" s="419"/>
      <c r="E638" s="419"/>
      <c r="F638" s="419"/>
      <c r="G638" s="419"/>
      <c r="H638" s="419"/>
      <c r="I638" s="419"/>
      <c r="J638" s="419"/>
      <c r="K638" s="419"/>
      <c r="L638" s="419"/>
      <c r="M638" s="419"/>
      <c r="N638" s="419"/>
      <c r="O638" s="419"/>
      <c r="P638" s="419"/>
      <c r="Q638" s="419"/>
      <c r="R638" s="419"/>
      <c r="S638" s="419"/>
      <c r="T638" s="419"/>
    </row>
    <row r="639" spans="1:20" x14ac:dyDescent="0.2">
      <c r="A639" s="420" t="s">
        <v>71</v>
      </c>
      <c r="B639" s="420"/>
      <c r="C639" s="420"/>
      <c r="D639" s="420"/>
      <c r="E639" s="420"/>
      <c r="F639" s="420"/>
      <c r="G639" s="420"/>
      <c r="H639" s="420"/>
      <c r="I639" s="420"/>
      <c r="J639" s="420"/>
      <c r="K639" s="420"/>
      <c r="L639" s="420"/>
      <c r="M639" s="420"/>
      <c r="N639" s="420"/>
      <c r="O639" s="420"/>
      <c r="P639" s="420"/>
      <c r="Q639" s="420"/>
      <c r="R639" s="420"/>
      <c r="S639" s="420"/>
      <c r="T639" s="420"/>
    </row>
    <row r="640" spans="1:20" x14ac:dyDescent="0.2">
      <c r="A640" s="418" t="s">
        <v>228</v>
      </c>
      <c r="B640" s="418"/>
      <c r="C640" s="418"/>
      <c r="D640" s="418"/>
      <c r="E640" s="418"/>
      <c r="F640" s="418"/>
      <c r="G640" s="418"/>
      <c r="H640" s="418"/>
      <c r="I640" s="418"/>
      <c r="J640" s="418"/>
      <c r="K640" s="418"/>
      <c r="L640" s="418"/>
      <c r="M640" s="418"/>
      <c r="N640" s="418"/>
      <c r="O640" s="418"/>
      <c r="P640" s="418"/>
      <c r="Q640" s="418"/>
      <c r="R640" s="418"/>
      <c r="S640" s="418"/>
      <c r="T640" s="418"/>
    </row>
    <row r="641" spans="1:20" x14ac:dyDescent="0.2">
      <c r="A641" s="418" t="s">
        <v>229</v>
      </c>
      <c r="B641" s="418"/>
      <c r="C641" s="418"/>
      <c r="D641" s="418"/>
      <c r="E641" s="418"/>
      <c r="F641" s="418"/>
      <c r="G641" s="418"/>
      <c r="H641" s="418"/>
      <c r="I641" s="418"/>
      <c r="J641" s="418"/>
      <c r="K641" s="418"/>
      <c r="L641" s="418"/>
      <c r="M641" s="418"/>
      <c r="N641" s="418"/>
      <c r="O641" s="418"/>
      <c r="P641" s="418"/>
      <c r="Q641" s="418"/>
      <c r="R641" s="418"/>
      <c r="S641" s="418"/>
      <c r="T641" s="418"/>
    </row>
    <row r="642" spans="1:20" x14ac:dyDescent="0.2">
      <c r="A642" s="418" t="s">
        <v>230</v>
      </c>
      <c r="B642" s="418"/>
      <c r="C642" s="418"/>
      <c r="D642" s="418"/>
      <c r="E642" s="418"/>
      <c r="F642" s="418"/>
      <c r="G642" s="418"/>
      <c r="H642" s="418"/>
      <c r="I642" s="418"/>
      <c r="J642" s="418"/>
      <c r="K642" s="418"/>
      <c r="L642" s="418"/>
      <c r="M642" s="418"/>
      <c r="N642" s="418"/>
      <c r="O642" s="418"/>
      <c r="P642" s="418"/>
      <c r="Q642" s="418"/>
      <c r="R642" s="418"/>
      <c r="S642" s="418"/>
      <c r="T642" s="418"/>
    </row>
    <row r="643" spans="1:20" x14ac:dyDescent="0.2">
      <c r="A643" s="418" t="s">
        <v>70</v>
      </c>
      <c r="B643" s="418"/>
      <c r="C643" s="418"/>
      <c r="D643" s="418"/>
      <c r="E643" s="418"/>
      <c r="F643" s="418"/>
      <c r="G643" s="418"/>
      <c r="H643" s="418"/>
      <c r="I643" s="418"/>
      <c r="J643" s="418"/>
      <c r="K643" s="418"/>
      <c r="L643" s="418"/>
      <c r="M643" s="418"/>
      <c r="N643" s="418"/>
      <c r="O643" s="418"/>
      <c r="P643" s="418"/>
      <c r="Q643" s="418"/>
      <c r="R643" s="418"/>
      <c r="S643" s="418"/>
      <c r="T643" s="418"/>
    </row>
  </sheetData>
  <sheetProtection deleteColumns="0" deleteRows="0" selectLockedCells="1" selectUnlockedCells="1"/>
  <dataConsolidate/>
  <mergeCells count="776">
    <mergeCell ref="B250:I250"/>
    <mergeCell ref="B263:I263"/>
    <mergeCell ref="A326:I326"/>
    <mergeCell ref="A640:T640"/>
    <mergeCell ref="A641:T641"/>
    <mergeCell ref="A642:T642"/>
    <mergeCell ref="A643:T643"/>
    <mergeCell ref="A638:T638"/>
    <mergeCell ref="A639:T639"/>
    <mergeCell ref="A609:T609"/>
    <mergeCell ref="A611:T612"/>
    <mergeCell ref="A614:T614"/>
    <mergeCell ref="A582:T583"/>
    <mergeCell ref="A607:T608"/>
    <mergeCell ref="A615:Q616"/>
    <mergeCell ref="R615:T616"/>
    <mergeCell ref="A503:A505"/>
    <mergeCell ref="B503:G505"/>
    <mergeCell ref="H503:N505"/>
    <mergeCell ref="O503:T505"/>
    <mergeCell ref="A506:A508"/>
    <mergeCell ref="B506:G508"/>
    <mergeCell ref="H506:N508"/>
    <mergeCell ref="O506:T508"/>
    <mergeCell ref="A529:T530"/>
    <mergeCell ref="K562:M563"/>
    <mergeCell ref="U617:W618"/>
    <mergeCell ref="A621:Q622"/>
    <mergeCell ref="R621:T622"/>
    <mergeCell ref="A626:T626"/>
    <mergeCell ref="A633:Q634"/>
    <mergeCell ref="R633:T634"/>
    <mergeCell ref="A635:Q636"/>
    <mergeCell ref="R635:T636"/>
    <mergeCell ref="A627:Q628"/>
    <mergeCell ref="R627:T628"/>
    <mergeCell ref="A629:Q630"/>
    <mergeCell ref="R629:T630"/>
    <mergeCell ref="A631:Q632"/>
    <mergeCell ref="R631:T632"/>
    <mergeCell ref="A617:Q618"/>
    <mergeCell ref="R617:T618"/>
    <mergeCell ref="A619:Q620"/>
    <mergeCell ref="R619:T620"/>
    <mergeCell ref="A623:Q624"/>
    <mergeCell ref="R623:T624"/>
    <mergeCell ref="N562:P563"/>
    <mergeCell ref="Q562:S563"/>
    <mergeCell ref="T562:T564"/>
    <mergeCell ref="A548:J549"/>
    <mergeCell ref="K549:M549"/>
    <mergeCell ref="N549:P549"/>
    <mergeCell ref="A551:T551"/>
    <mergeCell ref="A553:T553"/>
    <mergeCell ref="Q548:T549"/>
    <mergeCell ref="A558:T559"/>
    <mergeCell ref="B562:I564"/>
    <mergeCell ref="J562:J564"/>
    <mergeCell ref="A492:T493"/>
    <mergeCell ref="A497:A499"/>
    <mergeCell ref="B497:G499"/>
    <mergeCell ref="H497:N499"/>
    <mergeCell ref="O497:T499"/>
    <mergeCell ref="A500:A502"/>
    <mergeCell ref="B500:G502"/>
    <mergeCell ref="H500:N502"/>
    <mergeCell ref="O500:T502"/>
    <mergeCell ref="A483:A485"/>
    <mergeCell ref="B483:G485"/>
    <mergeCell ref="H483:N485"/>
    <mergeCell ref="O483:T485"/>
    <mergeCell ref="A486:A488"/>
    <mergeCell ref="B486:G488"/>
    <mergeCell ref="H486:N488"/>
    <mergeCell ref="O486:T488"/>
    <mergeCell ref="A489:A491"/>
    <mergeCell ref="B489:G491"/>
    <mergeCell ref="H489:N491"/>
    <mergeCell ref="O489:T491"/>
    <mergeCell ref="A461:A463"/>
    <mergeCell ref="B461:G463"/>
    <mergeCell ref="H461:N463"/>
    <mergeCell ref="O461:T463"/>
    <mergeCell ref="A464:A466"/>
    <mergeCell ref="B464:G466"/>
    <mergeCell ref="H464:N466"/>
    <mergeCell ref="O464:T466"/>
    <mergeCell ref="A480:A482"/>
    <mergeCell ref="B480:G482"/>
    <mergeCell ref="H480:N482"/>
    <mergeCell ref="O480:T482"/>
    <mergeCell ref="A467:A470"/>
    <mergeCell ref="B467:G470"/>
    <mergeCell ref="H467:N470"/>
    <mergeCell ref="O467:T470"/>
    <mergeCell ref="A471:A473"/>
    <mergeCell ref="B471:G473"/>
    <mergeCell ref="H471:N473"/>
    <mergeCell ref="O471:T473"/>
    <mergeCell ref="A474:A476"/>
    <mergeCell ref="B474:G476"/>
    <mergeCell ref="H474:N476"/>
    <mergeCell ref="O474:T476"/>
    <mergeCell ref="A452:A454"/>
    <mergeCell ref="B452:G454"/>
    <mergeCell ref="H452:N454"/>
    <mergeCell ref="O452:T454"/>
    <mergeCell ref="A455:A457"/>
    <mergeCell ref="B455:G457"/>
    <mergeCell ref="H455:N457"/>
    <mergeCell ref="O455:T457"/>
    <mergeCell ref="A458:A460"/>
    <mergeCell ref="B458:G460"/>
    <mergeCell ref="H458:N460"/>
    <mergeCell ref="O458:T460"/>
    <mergeCell ref="A443:A445"/>
    <mergeCell ref="B443:G445"/>
    <mergeCell ref="H443:N445"/>
    <mergeCell ref="O443:T445"/>
    <mergeCell ref="A446:A448"/>
    <mergeCell ref="B446:G448"/>
    <mergeCell ref="H446:N448"/>
    <mergeCell ref="O446:T448"/>
    <mergeCell ref="A449:A451"/>
    <mergeCell ref="B449:G451"/>
    <mergeCell ref="H449:N451"/>
    <mergeCell ref="O449:T451"/>
    <mergeCell ref="A435:A437"/>
    <mergeCell ref="B435:G437"/>
    <mergeCell ref="H435:N437"/>
    <mergeCell ref="O435:T437"/>
    <mergeCell ref="A438:A440"/>
    <mergeCell ref="B438:G440"/>
    <mergeCell ref="H438:N440"/>
    <mergeCell ref="O438:T440"/>
    <mergeCell ref="A441:T442"/>
    <mergeCell ref="A429:A431"/>
    <mergeCell ref="B429:G431"/>
    <mergeCell ref="H429:N431"/>
    <mergeCell ref="O429:T431"/>
    <mergeCell ref="U429:Y432"/>
    <mergeCell ref="A432:A434"/>
    <mergeCell ref="B432:G434"/>
    <mergeCell ref="H432:N434"/>
    <mergeCell ref="O432:T434"/>
    <mergeCell ref="A420:A422"/>
    <mergeCell ref="B420:G422"/>
    <mergeCell ref="H420:N422"/>
    <mergeCell ref="O420:T422"/>
    <mergeCell ref="U422:Y426"/>
    <mergeCell ref="A423:A425"/>
    <mergeCell ref="B423:G425"/>
    <mergeCell ref="H423:N425"/>
    <mergeCell ref="O423:T425"/>
    <mergeCell ref="A426:A428"/>
    <mergeCell ref="B426:G428"/>
    <mergeCell ref="H426:N428"/>
    <mergeCell ref="O426:T428"/>
    <mergeCell ref="A408:A410"/>
    <mergeCell ref="B408:G410"/>
    <mergeCell ref="H408:N410"/>
    <mergeCell ref="O408:T410"/>
    <mergeCell ref="A411:A413"/>
    <mergeCell ref="B411:G413"/>
    <mergeCell ref="H411:N413"/>
    <mergeCell ref="O411:T413"/>
    <mergeCell ref="U411:X411"/>
    <mergeCell ref="U413:Y419"/>
    <mergeCell ref="A414:A416"/>
    <mergeCell ref="B414:G416"/>
    <mergeCell ref="H414:N416"/>
    <mergeCell ref="O414:T416"/>
    <mergeCell ref="A417:A419"/>
    <mergeCell ref="B417:G419"/>
    <mergeCell ref="H417:N419"/>
    <mergeCell ref="O417:T419"/>
    <mergeCell ref="A395:A397"/>
    <mergeCell ref="B395:T397"/>
    <mergeCell ref="A400:T401"/>
    <mergeCell ref="U400:Y402"/>
    <mergeCell ref="A402:T403"/>
    <mergeCell ref="A404:T405"/>
    <mergeCell ref="A406:A407"/>
    <mergeCell ref="B406:G407"/>
    <mergeCell ref="H406:N407"/>
    <mergeCell ref="O406:T407"/>
    <mergeCell ref="U406:Y407"/>
    <mergeCell ref="U370:X370"/>
    <mergeCell ref="U373:Y376"/>
    <mergeCell ref="A379:A381"/>
    <mergeCell ref="B379:T381"/>
    <mergeCell ref="A382:A384"/>
    <mergeCell ref="B382:T384"/>
    <mergeCell ref="A387:A388"/>
    <mergeCell ref="B387:T388"/>
    <mergeCell ref="A389:A391"/>
    <mergeCell ref="B389:T391"/>
    <mergeCell ref="U379:Y386"/>
    <mergeCell ref="U389:Y392"/>
    <mergeCell ref="A392:A394"/>
    <mergeCell ref="B392:T394"/>
    <mergeCell ref="O318:P318"/>
    <mergeCell ref="A321:E321"/>
    <mergeCell ref="A322:C322"/>
    <mergeCell ref="A331:T332"/>
    <mergeCell ref="U332:Y332"/>
    <mergeCell ref="U333:Y360"/>
    <mergeCell ref="A334:T335"/>
    <mergeCell ref="A336:A339"/>
    <mergeCell ref="B336:T336"/>
    <mergeCell ref="B337:T338"/>
    <mergeCell ref="B339:T339"/>
    <mergeCell ref="A340:T343"/>
    <mergeCell ref="A344:T344"/>
    <mergeCell ref="A345:A348"/>
    <mergeCell ref="B345:T345"/>
    <mergeCell ref="B346:T347"/>
    <mergeCell ref="B348:T348"/>
    <mergeCell ref="A314:N314"/>
    <mergeCell ref="Q274:S275"/>
    <mergeCell ref="A272:T273"/>
    <mergeCell ref="A328:G328"/>
    <mergeCell ref="A329:G329"/>
    <mergeCell ref="A323:C323"/>
    <mergeCell ref="D323:E323"/>
    <mergeCell ref="U299:X299"/>
    <mergeCell ref="U301:Y301"/>
    <mergeCell ref="U302:Y302"/>
    <mergeCell ref="V305:Y305"/>
    <mergeCell ref="V306:Y306"/>
    <mergeCell ref="V307:Y307"/>
    <mergeCell ref="U309:X310"/>
    <mergeCell ref="V311:X311"/>
    <mergeCell ref="V312:X312"/>
    <mergeCell ref="U313:X313"/>
    <mergeCell ref="U314:X314"/>
    <mergeCell ref="U318:X318"/>
    <mergeCell ref="U322:W322"/>
    <mergeCell ref="U326:Y326"/>
    <mergeCell ref="O314:P314"/>
    <mergeCell ref="A317:P317"/>
    <mergeCell ref="A318:N318"/>
    <mergeCell ref="U265:X265"/>
    <mergeCell ref="U266:X267"/>
    <mergeCell ref="U270:X270"/>
    <mergeCell ref="U282:X282"/>
    <mergeCell ref="U283:X284"/>
    <mergeCell ref="U287:X287"/>
    <mergeCell ref="A292:T293"/>
    <mergeCell ref="A294:T294"/>
    <mergeCell ref="A311:P311"/>
    <mergeCell ref="K303:N304"/>
    <mergeCell ref="O303:Q304"/>
    <mergeCell ref="R303:T304"/>
    <mergeCell ref="R296:S296"/>
    <mergeCell ref="R297:S297"/>
    <mergeCell ref="R298:S298"/>
    <mergeCell ref="R299:S299"/>
    <mergeCell ref="B281:I281"/>
    <mergeCell ref="B265:I265"/>
    <mergeCell ref="U298:X298"/>
    <mergeCell ref="J299:K299"/>
    <mergeCell ref="U235:X235"/>
    <mergeCell ref="U236:X237"/>
    <mergeCell ref="U240:X240"/>
    <mergeCell ref="U131:V139"/>
    <mergeCell ref="A153:J153"/>
    <mergeCell ref="K239:T239"/>
    <mergeCell ref="K240:T240"/>
    <mergeCell ref="N152:P152"/>
    <mergeCell ref="A173:T173"/>
    <mergeCell ref="B174:I174"/>
    <mergeCell ref="B176:I176"/>
    <mergeCell ref="J189:J191"/>
    <mergeCell ref="T189:T191"/>
    <mergeCell ref="B163:I163"/>
    <mergeCell ref="A165:T165"/>
    <mergeCell ref="A154:J154"/>
    <mergeCell ref="B164:I164"/>
    <mergeCell ref="B162:I162"/>
    <mergeCell ref="J158:J160"/>
    <mergeCell ref="A228:T228"/>
    <mergeCell ref="A161:T161"/>
    <mergeCell ref="A158:A160"/>
    <mergeCell ref="B158:I160"/>
    <mergeCell ref="B171:I171"/>
    <mergeCell ref="U95:W95"/>
    <mergeCell ref="B56:I58"/>
    <mergeCell ref="B93:I93"/>
    <mergeCell ref="N56:P57"/>
    <mergeCell ref="Q56:S57"/>
    <mergeCell ref="K69:M70"/>
    <mergeCell ref="B73:I73"/>
    <mergeCell ref="B66:I66"/>
    <mergeCell ref="T85:T87"/>
    <mergeCell ref="A83:T84"/>
    <mergeCell ref="U88:W88"/>
    <mergeCell ref="B76:I76"/>
    <mergeCell ref="B77:I77"/>
    <mergeCell ref="B80:I80"/>
    <mergeCell ref="B88:I88"/>
    <mergeCell ref="B75:I75"/>
    <mergeCell ref="U59:W59"/>
    <mergeCell ref="U72:W72"/>
    <mergeCell ref="T69:T71"/>
    <mergeCell ref="T56:T58"/>
    <mergeCell ref="B85:I87"/>
    <mergeCell ref="U66:W66"/>
    <mergeCell ref="U80:W80"/>
    <mergeCell ref="B64:I64"/>
    <mergeCell ref="Y1:AG3"/>
    <mergeCell ref="Y4:Y5"/>
    <mergeCell ref="Z4:AE5"/>
    <mergeCell ref="AF4:AG5"/>
    <mergeCell ref="Y6:Y7"/>
    <mergeCell ref="Z6:AE7"/>
    <mergeCell ref="AF6:AG7"/>
    <mergeCell ref="Y8:Y10"/>
    <mergeCell ref="Z8:AE10"/>
    <mergeCell ref="AF8:AG10"/>
    <mergeCell ref="U1:X2"/>
    <mergeCell ref="B115:T115"/>
    <mergeCell ref="B116:I116"/>
    <mergeCell ref="B117:I117"/>
    <mergeCell ref="B118:I118"/>
    <mergeCell ref="B119:T119"/>
    <mergeCell ref="B120:I120"/>
    <mergeCell ref="B121:I121"/>
    <mergeCell ref="B122:I122"/>
    <mergeCell ref="M2:T2"/>
    <mergeCell ref="B108:I108"/>
    <mergeCell ref="K56:M57"/>
    <mergeCell ref="R5:T5"/>
    <mergeCell ref="T100:T102"/>
    <mergeCell ref="K100:M101"/>
    <mergeCell ref="N100:P101"/>
    <mergeCell ref="Q100:S101"/>
    <mergeCell ref="J100:J102"/>
    <mergeCell ref="B100:I102"/>
    <mergeCell ref="A13:K13"/>
    <mergeCell ref="B92:I92"/>
    <mergeCell ref="B90:I90"/>
    <mergeCell ref="N69:P70"/>
    <mergeCell ref="Q69:S70"/>
    <mergeCell ref="B540:I540"/>
    <mergeCell ref="B541:I541"/>
    <mergeCell ref="U560:Y566"/>
    <mergeCell ref="U584:Y590"/>
    <mergeCell ref="A586:A588"/>
    <mergeCell ref="B586:I588"/>
    <mergeCell ref="J586:J588"/>
    <mergeCell ref="K586:M587"/>
    <mergeCell ref="N586:P587"/>
    <mergeCell ref="Q586:S587"/>
    <mergeCell ref="T586:T588"/>
    <mergeCell ref="A589:T589"/>
    <mergeCell ref="B590:I590"/>
    <mergeCell ref="A565:T565"/>
    <mergeCell ref="B566:I566"/>
    <mergeCell ref="B567:I567"/>
    <mergeCell ref="A568:T568"/>
    <mergeCell ref="B569:I569"/>
    <mergeCell ref="B570:I570"/>
    <mergeCell ref="A571:T571"/>
    <mergeCell ref="B572:I572"/>
    <mergeCell ref="B573:I573"/>
    <mergeCell ref="A560:T561"/>
    <mergeCell ref="A562:A564"/>
    <mergeCell ref="U531:Y537"/>
    <mergeCell ref="A536:T536"/>
    <mergeCell ref="I307:J307"/>
    <mergeCell ref="A308:H308"/>
    <mergeCell ref="I308:J308"/>
    <mergeCell ref="K305:N305"/>
    <mergeCell ref="K306:N306"/>
    <mergeCell ref="K307:N307"/>
    <mergeCell ref="K308:N308"/>
    <mergeCell ref="O307:Q307"/>
    <mergeCell ref="O308:Q308"/>
    <mergeCell ref="A533:A535"/>
    <mergeCell ref="B533:I535"/>
    <mergeCell ref="J533:J535"/>
    <mergeCell ref="A531:T532"/>
    <mergeCell ref="K533:M534"/>
    <mergeCell ref="N533:P534"/>
    <mergeCell ref="T533:T535"/>
    <mergeCell ref="A312:N312"/>
    <mergeCell ref="O312:P312"/>
    <mergeCell ref="A306:G306"/>
    <mergeCell ref="Q533:S534"/>
    <mergeCell ref="B537:I537"/>
    <mergeCell ref="D322:E322"/>
    <mergeCell ref="B248:I248"/>
    <mergeCell ref="N285:P285"/>
    <mergeCell ref="H299:I299"/>
    <mergeCell ref="A299:G299"/>
    <mergeCell ref="P298:Q298"/>
    <mergeCell ref="N298:O298"/>
    <mergeCell ref="N296:O296"/>
    <mergeCell ref="J298:K298"/>
    <mergeCell ref="H298:I298"/>
    <mergeCell ref="A277:T277"/>
    <mergeCell ref="B278:I278"/>
    <mergeCell ref="B249:I249"/>
    <mergeCell ref="B256:I256"/>
    <mergeCell ref="A267:J268"/>
    <mergeCell ref="B254:I254"/>
    <mergeCell ref="B252:I252"/>
    <mergeCell ref="B259:I259"/>
    <mergeCell ref="A260:T260"/>
    <mergeCell ref="B257:I257"/>
    <mergeCell ref="A266:I266"/>
    <mergeCell ref="B258:I258"/>
    <mergeCell ref="A270:J270"/>
    <mergeCell ref="A269:J269"/>
    <mergeCell ref="K269:T269"/>
    <mergeCell ref="T274:T276"/>
    <mergeCell ref="N274:P275"/>
    <mergeCell ref="B274:I276"/>
    <mergeCell ref="J274:J276"/>
    <mergeCell ref="A274:A276"/>
    <mergeCell ref="P299:Q299"/>
    <mergeCell ref="A303:H304"/>
    <mergeCell ref="I303:J304"/>
    <mergeCell ref="N299:O299"/>
    <mergeCell ref="L299:M299"/>
    <mergeCell ref="B295:G296"/>
    <mergeCell ref="H295:I296"/>
    <mergeCell ref="J296:K296"/>
    <mergeCell ref="P295:Q296"/>
    <mergeCell ref="L296:M296"/>
    <mergeCell ref="K286:T286"/>
    <mergeCell ref="P297:Q297"/>
    <mergeCell ref="N297:O297"/>
    <mergeCell ref="L297:M297"/>
    <mergeCell ref="J297:K297"/>
    <mergeCell ref="H297:I297"/>
    <mergeCell ref="B253:I253"/>
    <mergeCell ref="K268:M268"/>
    <mergeCell ref="B251:I251"/>
    <mergeCell ref="B261:I261"/>
    <mergeCell ref="B264:I264"/>
    <mergeCell ref="A313:N313"/>
    <mergeCell ref="O313:P313"/>
    <mergeCell ref="B262:I262"/>
    <mergeCell ref="B279:I279"/>
    <mergeCell ref="B282:I282"/>
    <mergeCell ref="A283:I283"/>
    <mergeCell ref="A284:J285"/>
    <mergeCell ref="K287:T287"/>
    <mergeCell ref="L298:M298"/>
    <mergeCell ref="B298:G298"/>
    <mergeCell ref="A280:T280"/>
    <mergeCell ref="A286:J286"/>
    <mergeCell ref="A287:J287"/>
    <mergeCell ref="A295:A296"/>
    <mergeCell ref="B297:G297"/>
    <mergeCell ref="K285:M285"/>
    <mergeCell ref="R295:T295"/>
    <mergeCell ref="J295:O295"/>
    <mergeCell ref="K274:M275"/>
    <mergeCell ref="A606:T606"/>
    <mergeCell ref="A574:T574"/>
    <mergeCell ref="B575:I575"/>
    <mergeCell ref="A576:I576"/>
    <mergeCell ref="A592:T592"/>
    <mergeCell ref="B593:I593"/>
    <mergeCell ref="B594:I594"/>
    <mergeCell ref="A595:T595"/>
    <mergeCell ref="B596:I596"/>
    <mergeCell ref="B597:I597"/>
    <mergeCell ref="A598:T598"/>
    <mergeCell ref="B599:I599"/>
    <mergeCell ref="A600:I600"/>
    <mergeCell ref="A601:J602"/>
    <mergeCell ref="Q601:T602"/>
    <mergeCell ref="A584:T585"/>
    <mergeCell ref="B591:I591"/>
    <mergeCell ref="K602:M602"/>
    <mergeCell ref="N602:P602"/>
    <mergeCell ref="A604:T604"/>
    <mergeCell ref="A605:T605"/>
    <mergeCell ref="A577:J578"/>
    <mergeCell ref="Q577:T578"/>
    <mergeCell ref="K578:M578"/>
    <mergeCell ref="B130:I130"/>
    <mergeCell ref="B131:T131"/>
    <mergeCell ref="B132:I132"/>
    <mergeCell ref="B133:I133"/>
    <mergeCell ref="B134:I134"/>
    <mergeCell ref="B137:I137"/>
    <mergeCell ref="B145:T145"/>
    <mergeCell ref="B135:T135"/>
    <mergeCell ref="B125:I125"/>
    <mergeCell ref="B126:I126"/>
    <mergeCell ref="B141:I141"/>
    <mergeCell ref="B144:I144"/>
    <mergeCell ref="B143:I143"/>
    <mergeCell ref="B140:T140"/>
    <mergeCell ref="B138:I138"/>
    <mergeCell ref="B139:I139"/>
    <mergeCell ref="Q151:T152"/>
    <mergeCell ref="A150:I150"/>
    <mergeCell ref="B149:I149"/>
    <mergeCell ref="B148:I148"/>
    <mergeCell ref="B146:I146"/>
    <mergeCell ref="K152:M152"/>
    <mergeCell ref="Q194:Q195"/>
    <mergeCell ref="K198:M198"/>
    <mergeCell ref="N198:P198"/>
    <mergeCell ref="B168:I168"/>
    <mergeCell ref="A169:T169"/>
    <mergeCell ref="B170:I170"/>
    <mergeCell ref="B167:I167"/>
    <mergeCell ref="A156:T157"/>
    <mergeCell ref="K158:M159"/>
    <mergeCell ref="N158:P159"/>
    <mergeCell ref="Q158:S159"/>
    <mergeCell ref="A187:T188"/>
    <mergeCell ref="T158:T160"/>
    <mergeCell ref="B172:I172"/>
    <mergeCell ref="R194:R195"/>
    <mergeCell ref="B175:I175"/>
    <mergeCell ref="N179:P179"/>
    <mergeCell ref="P194:P195"/>
    <mergeCell ref="A180:J180"/>
    <mergeCell ref="A181:J181"/>
    <mergeCell ref="K180:T180"/>
    <mergeCell ref="K181:T181"/>
    <mergeCell ref="N189:P190"/>
    <mergeCell ref="Q189:S190"/>
    <mergeCell ref="K217:T217"/>
    <mergeCell ref="A221:T222"/>
    <mergeCell ref="A223:T224"/>
    <mergeCell ref="A201:T204"/>
    <mergeCell ref="A199:J199"/>
    <mergeCell ref="K199:T199"/>
    <mergeCell ref="A200:J200"/>
    <mergeCell ref="A196:I196"/>
    <mergeCell ref="K200:T200"/>
    <mergeCell ref="A214:J215"/>
    <mergeCell ref="Q214:T215"/>
    <mergeCell ref="B225:I227"/>
    <mergeCell ref="J225:J227"/>
    <mergeCell ref="K215:M215"/>
    <mergeCell ref="N215:P215"/>
    <mergeCell ref="B230:I230"/>
    <mergeCell ref="B231:I231"/>
    <mergeCell ref="A177:I177"/>
    <mergeCell ref="A178:J179"/>
    <mergeCell ref="Q178:T179"/>
    <mergeCell ref="A217:J217"/>
    <mergeCell ref="A192:T192"/>
    <mergeCell ref="T194:T195"/>
    <mergeCell ref="T210:T212"/>
    <mergeCell ref="S194:S195"/>
    <mergeCell ref="A194:A195"/>
    <mergeCell ref="B194:I195"/>
    <mergeCell ref="J194:J195"/>
    <mergeCell ref="K194:K195"/>
    <mergeCell ref="L194:L195"/>
    <mergeCell ref="M194:M195"/>
    <mergeCell ref="K179:M179"/>
    <mergeCell ref="A210:I212"/>
    <mergeCell ref="A1:K1"/>
    <mergeCell ref="A3:K3"/>
    <mergeCell ref="B48:I48"/>
    <mergeCell ref="B49:I49"/>
    <mergeCell ref="B103:T103"/>
    <mergeCell ref="B107:T107"/>
    <mergeCell ref="A56:A58"/>
    <mergeCell ref="B59:I59"/>
    <mergeCell ref="B60:I60"/>
    <mergeCell ref="B65:I65"/>
    <mergeCell ref="M17:T17"/>
    <mergeCell ref="A20:K20"/>
    <mergeCell ref="A2:K2"/>
    <mergeCell ref="O5:Q5"/>
    <mergeCell ref="O3:Q3"/>
    <mergeCell ref="O4:Q4"/>
    <mergeCell ref="M4:N4"/>
    <mergeCell ref="A12:K12"/>
    <mergeCell ref="A10:K10"/>
    <mergeCell ref="A14:K14"/>
    <mergeCell ref="A18:K18"/>
    <mergeCell ref="T41:T43"/>
    <mergeCell ref="K85:M86"/>
    <mergeCell ref="B95:I95"/>
    <mergeCell ref="Q284:T285"/>
    <mergeCell ref="A189:A191"/>
    <mergeCell ref="B189:I191"/>
    <mergeCell ref="N194:N195"/>
    <mergeCell ref="O194:O195"/>
    <mergeCell ref="Q267:T268"/>
    <mergeCell ref="N268:P268"/>
    <mergeCell ref="K270:T270"/>
    <mergeCell ref="K216:T216"/>
    <mergeCell ref="A213:I213"/>
    <mergeCell ref="B232:I232"/>
    <mergeCell ref="A225:A227"/>
    <mergeCell ref="K210:M211"/>
    <mergeCell ref="N210:P211"/>
    <mergeCell ref="K225:M226"/>
    <mergeCell ref="N225:P226"/>
    <mergeCell ref="Q225:S226"/>
    <mergeCell ref="A242:T243"/>
    <mergeCell ref="B234:I234"/>
    <mergeCell ref="B229:I229"/>
    <mergeCell ref="J210:J212"/>
    <mergeCell ref="B255:I255"/>
    <mergeCell ref="T225:T227"/>
    <mergeCell ref="A216:J216"/>
    <mergeCell ref="A6:K6"/>
    <mergeCell ref="A39:T40"/>
    <mergeCell ref="A100:A102"/>
    <mergeCell ref="Q210:S211"/>
    <mergeCell ref="A37:T38"/>
    <mergeCell ref="M23:T27"/>
    <mergeCell ref="B106:I106"/>
    <mergeCell ref="B114:I114"/>
    <mergeCell ref="B166:I166"/>
    <mergeCell ref="N41:P42"/>
    <mergeCell ref="B41:I43"/>
    <mergeCell ref="Q41:S42"/>
    <mergeCell ref="A16:K16"/>
    <mergeCell ref="A17:K17"/>
    <mergeCell ref="M18:T18"/>
    <mergeCell ref="B44:I44"/>
    <mergeCell ref="B78:I78"/>
    <mergeCell ref="A197:J198"/>
    <mergeCell ref="Q197:T198"/>
    <mergeCell ref="A208:T209"/>
    <mergeCell ref="B193:I193"/>
    <mergeCell ref="K41:M42"/>
    <mergeCell ref="J41:J43"/>
    <mergeCell ref="K189:M190"/>
    <mergeCell ref="B91:I91"/>
    <mergeCell ref="B94:I94"/>
    <mergeCell ref="B89:I89"/>
    <mergeCell ref="M30:T34"/>
    <mergeCell ref="B127:T127"/>
    <mergeCell ref="B128:I128"/>
    <mergeCell ref="B129:I129"/>
    <mergeCell ref="B110:I110"/>
    <mergeCell ref="B111:T111"/>
    <mergeCell ref="B123:T123"/>
    <mergeCell ref="B124:I124"/>
    <mergeCell ref="B61:I61"/>
    <mergeCell ref="B112:I112"/>
    <mergeCell ref="U3:X3"/>
    <mergeCell ref="U4:X4"/>
    <mergeCell ref="U5:X5"/>
    <mergeCell ref="U6:X6"/>
    <mergeCell ref="U12:X18"/>
    <mergeCell ref="K154:T154"/>
    <mergeCell ref="A41:A43"/>
    <mergeCell ref="R3:T3"/>
    <mergeCell ref="R4:T4"/>
    <mergeCell ref="A21:K21"/>
    <mergeCell ref="A4:K4"/>
    <mergeCell ref="A98:T99"/>
    <mergeCell ref="K153:T153"/>
    <mergeCell ref="A151:J152"/>
    <mergeCell ref="B147:I147"/>
    <mergeCell ref="B105:I105"/>
    <mergeCell ref="B104:I104"/>
    <mergeCell ref="B109:I109"/>
    <mergeCell ref="B113:I113"/>
    <mergeCell ref="B142:I142"/>
    <mergeCell ref="B136:I136"/>
    <mergeCell ref="M3:N3"/>
    <mergeCell ref="M5:N5"/>
    <mergeCell ref="U44:W44"/>
    <mergeCell ref="N578:P578"/>
    <mergeCell ref="A579:T579"/>
    <mergeCell ref="A580:T580"/>
    <mergeCell ref="A581:T581"/>
    <mergeCell ref="A307:G307"/>
    <mergeCell ref="A552:T552"/>
    <mergeCell ref="R305:T305"/>
    <mergeCell ref="A302:T302"/>
    <mergeCell ref="A305:G305"/>
    <mergeCell ref="O305:Q305"/>
    <mergeCell ref="O306:Q306"/>
    <mergeCell ref="R306:T306"/>
    <mergeCell ref="R307:T307"/>
    <mergeCell ref="R308:T308"/>
    <mergeCell ref="I305:J305"/>
    <mergeCell ref="I306:J306"/>
    <mergeCell ref="A539:T539"/>
    <mergeCell ref="A542:T542"/>
    <mergeCell ref="A545:T545"/>
    <mergeCell ref="B543:I543"/>
    <mergeCell ref="B544:I544"/>
    <mergeCell ref="B546:I546"/>
    <mergeCell ref="A547:I547"/>
    <mergeCell ref="B538:I538"/>
    <mergeCell ref="A247:T247"/>
    <mergeCell ref="B244:I246"/>
    <mergeCell ref="J244:J246"/>
    <mergeCell ref="A237:J238"/>
    <mergeCell ref="A233:T233"/>
    <mergeCell ref="A236:I236"/>
    <mergeCell ref="B235:I235"/>
    <mergeCell ref="K244:M245"/>
    <mergeCell ref="A244:A246"/>
    <mergeCell ref="T244:T246"/>
    <mergeCell ref="Q237:T238"/>
    <mergeCell ref="N238:P238"/>
    <mergeCell ref="K238:M238"/>
    <mergeCell ref="N244:P245"/>
    <mergeCell ref="Q244:S245"/>
    <mergeCell ref="A239:J239"/>
    <mergeCell ref="A240:J240"/>
    <mergeCell ref="Q85:S86"/>
    <mergeCell ref="A67:T68"/>
    <mergeCell ref="A54:T55"/>
    <mergeCell ref="B50:I50"/>
    <mergeCell ref="B47:I47"/>
    <mergeCell ref="B45:I45"/>
    <mergeCell ref="N85:P86"/>
    <mergeCell ref="J85:J87"/>
    <mergeCell ref="B79:I79"/>
    <mergeCell ref="J56:J58"/>
    <mergeCell ref="B72:I72"/>
    <mergeCell ref="B74:I74"/>
    <mergeCell ref="B46:I46"/>
    <mergeCell ref="B62:I62"/>
    <mergeCell ref="U33:V33"/>
    <mergeCell ref="A85:A87"/>
    <mergeCell ref="U34:V34"/>
    <mergeCell ref="M15:T15"/>
    <mergeCell ref="M9:T11"/>
    <mergeCell ref="A7:K9"/>
    <mergeCell ref="A11:K11"/>
    <mergeCell ref="M16:T16"/>
    <mergeCell ref="M19:T19"/>
    <mergeCell ref="A23:K27"/>
    <mergeCell ref="H30:H32"/>
    <mergeCell ref="G30:G32"/>
    <mergeCell ref="D30:F31"/>
    <mergeCell ref="B30:C31"/>
    <mergeCell ref="I30:K31"/>
    <mergeCell ref="A19:K19"/>
    <mergeCell ref="A29:K29"/>
    <mergeCell ref="A69:A71"/>
    <mergeCell ref="B69:I71"/>
    <mergeCell ref="B51:I51"/>
    <mergeCell ref="B63:I63"/>
    <mergeCell ref="A30:A32"/>
    <mergeCell ref="J69:J71"/>
    <mergeCell ref="U51:W51"/>
    <mergeCell ref="A477:A479"/>
    <mergeCell ref="B477:G479"/>
    <mergeCell ref="H477:N479"/>
    <mergeCell ref="O477:T479"/>
    <mergeCell ref="A494:A496"/>
    <mergeCell ref="B494:G496"/>
    <mergeCell ref="H494:N496"/>
    <mergeCell ref="O494:T496"/>
    <mergeCell ref="U323:W323"/>
    <mergeCell ref="A327:G327"/>
    <mergeCell ref="A361:T362"/>
    <mergeCell ref="A363:T364"/>
    <mergeCell ref="A365:A366"/>
    <mergeCell ref="B365:T366"/>
    <mergeCell ref="A367:A369"/>
    <mergeCell ref="B367:T369"/>
    <mergeCell ref="A370:A372"/>
    <mergeCell ref="B370:T372"/>
    <mergeCell ref="A373:A375"/>
    <mergeCell ref="B373:T375"/>
    <mergeCell ref="A376:A378"/>
    <mergeCell ref="B376:T378"/>
    <mergeCell ref="U363:Y366"/>
    <mergeCell ref="U368:X368"/>
  </mergeCells>
  <phoneticPr fontId="4" type="noConversion"/>
  <conditionalFormatting sqref="U3:U6">
    <cfRule type="cellIs" dxfId="103" priority="62" operator="equal">
      <formula>"Trebuie alocate cel puțin 14 de ore pe săptămână"</formula>
    </cfRule>
    <cfRule type="cellIs" dxfId="102" priority="63" operator="equal">
      <formula>"Suma trebuie să fie 52"</formula>
    </cfRule>
    <cfRule type="cellIs" dxfId="101" priority="64" operator="equal">
      <formula>"Corect"</formula>
    </cfRule>
    <cfRule type="cellIs" dxfId="100" priority="65" operator="equal">
      <formula>"Suma trebuie să fie 52"</formula>
    </cfRule>
    <cfRule type="cellIs" dxfId="99" priority="66" operator="equal">
      <formula>"Corect"</formula>
    </cfRule>
    <cfRule type="cellIs" dxfId="98" priority="67" operator="equal">
      <formula>SUM($B$33:$J$33)</formula>
    </cfRule>
    <cfRule type="cellIs" dxfId="97" priority="68" operator="lessThan">
      <formula>"(SUM(B28:K28)=52"</formula>
    </cfRule>
    <cfRule type="cellIs" dxfId="96" priority="69" operator="equal">
      <formula>52</formula>
    </cfRule>
    <cfRule type="cellIs" dxfId="95" priority="70" operator="equal">
      <formula>$K$33</formula>
    </cfRule>
    <cfRule type="cellIs" dxfId="94" priority="71" operator="equal">
      <formula>$B$33:$K$33=52</formula>
    </cfRule>
    <cfRule type="cellIs" dxfId="93" priority="72" operator="equal">
      <formula>"NU e bine"</formula>
    </cfRule>
    <cfRule type="cellIs" dxfId="92" priority="73" operator="equal">
      <formula>"E bine"</formula>
    </cfRule>
  </conditionalFormatting>
  <conditionalFormatting sqref="U33:U34 U298 L34">
    <cfRule type="cellIs" dxfId="91" priority="343" operator="equal">
      <formula>"E bine"</formula>
    </cfRule>
  </conditionalFormatting>
  <conditionalFormatting sqref="U33:U34 U298">
    <cfRule type="cellIs" dxfId="90" priority="342" operator="equal">
      <formula>"NU e bine"</formula>
    </cfRule>
  </conditionalFormatting>
  <conditionalFormatting sqref="U44">
    <cfRule type="containsText" dxfId="89" priority="84" operator="containsText" text="Sunt necesare cel puțin 30 de credite">
      <formula>NOT(ISERROR(SEARCH("Sunt necesare cel puțin 30 de credite",U44)))</formula>
    </cfRule>
  </conditionalFormatting>
  <conditionalFormatting sqref="U59">
    <cfRule type="containsText" dxfId="88" priority="86" operator="containsText" text="Sunt necesare cel puțin 30 de credite">
      <formula>NOT(ISERROR(SEARCH("Sunt necesare cel puțin 30 de credite",U59)))</formula>
    </cfRule>
  </conditionalFormatting>
  <conditionalFormatting sqref="U72">
    <cfRule type="containsText" dxfId="87" priority="130" operator="containsText" text="Sunt necesare cel puțin 30 de credite">
      <formula>NOT(ISERROR(SEARCH("Sunt necesare cel puțin 30 de credite",U72)))</formula>
    </cfRule>
  </conditionalFormatting>
  <conditionalFormatting sqref="U88">
    <cfRule type="containsText" dxfId="86" priority="128" operator="containsText" text="Sunt necesare cel puțin 30 de credite">
      <formula>NOT(ISERROR(SEARCH("Sunt necesare cel puțin 30 de credite",U88)))</formula>
    </cfRule>
  </conditionalFormatting>
  <conditionalFormatting sqref="U239:U240">
    <cfRule type="cellIs" dxfId="85" priority="61" operator="equal">
      <formula>"Corect"</formula>
    </cfRule>
  </conditionalFormatting>
  <conditionalFormatting sqref="U269:U270">
    <cfRule type="cellIs" dxfId="84" priority="58" operator="equal">
      <formula>"Corect"</formula>
    </cfRule>
  </conditionalFormatting>
  <conditionalFormatting sqref="U286:U287">
    <cfRule type="cellIs" dxfId="83" priority="55" operator="equal">
      <formula>"Corect"</formula>
    </cfRule>
  </conditionalFormatting>
  <conditionalFormatting sqref="U299">
    <cfRule type="cellIs" dxfId="82" priority="51" operator="equal">
      <formula>"ARACIS recomandă I să fie cel puțin egal cu F"</formula>
    </cfRule>
    <cfRule type="cellIs" dxfId="81" priority="52" operator="equal">
      <formula>"Corect"</formula>
    </cfRule>
  </conditionalFormatting>
  <conditionalFormatting sqref="U301:U302">
    <cfRule type="cellIs" dxfId="80" priority="39" operator="equal">
      <formula>"Bilanțul general nu corespunde cu Bilanțul pe tipuri de discipline"</formula>
    </cfRule>
    <cfRule type="cellIs" dxfId="79" priority="40" operator="equal">
      <formula>"Suma trebuie să fie 52"</formula>
    </cfRule>
    <cfRule type="cellIs" dxfId="78" priority="41" operator="equal">
      <formula>"Corect"</formula>
    </cfRule>
    <cfRule type="cellIs" dxfId="77" priority="42" operator="equal">
      <formula>SUM($B$32:$J$32)</formula>
    </cfRule>
    <cfRule type="cellIs" dxfId="76" priority="43" operator="lessThan">
      <formula>"(SUM(B28:K28)=52"</formula>
    </cfRule>
    <cfRule type="cellIs" dxfId="75" priority="44" operator="equal">
      <formula>52</formula>
    </cfRule>
    <cfRule type="cellIs" dxfId="74" priority="45" operator="equal">
      <formula>$K$32</formula>
    </cfRule>
    <cfRule type="cellIs" dxfId="73" priority="46" operator="equal">
      <formula>$B$32:$K$32=52</formula>
    </cfRule>
    <cfRule type="cellIs" dxfId="72" priority="47" operator="equal">
      <formula>"Suma trebuie să fie 52"</formula>
    </cfRule>
    <cfRule type="cellIs" dxfId="71" priority="48" operator="equal">
      <formula>"Corect"</formula>
    </cfRule>
    <cfRule type="cellIs" dxfId="70" priority="49" operator="equal">
      <formula>"NU e bine"</formula>
    </cfRule>
    <cfRule type="cellIs" dxfId="69" priority="50" operator="equal">
      <formula>"E bine"</formula>
    </cfRule>
  </conditionalFormatting>
  <conditionalFormatting sqref="U313:U314">
    <cfRule type="cellIs" dxfId="68" priority="34" operator="equal">
      <formula>"Ați dublat unele discipline"</formula>
    </cfRule>
    <cfRule type="cellIs" dxfId="67" priority="35" operator="equal">
      <formula>"Ați pierdut unele discipline"</formula>
    </cfRule>
    <cfRule type="cellIs" dxfId="66" priority="36" operator="equal">
      <formula>"Corect"</formula>
    </cfRule>
  </conditionalFormatting>
  <conditionalFormatting sqref="U318">
    <cfRule type="cellIs" dxfId="65" priority="32" operator="equal">
      <formula>"NU e bine"</formula>
    </cfRule>
    <cfRule type="cellIs" dxfId="64" priority="33" operator="equal">
      <formula>"E bine"</formula>
    </cfRule>
  </conditionalFormatting>
  <conditionalFormatting sqref="U326">
    <cfRule type="cellIs" dxfId="63" priority="7" operator="equal">
      <formula>"ARACIS recomandă ca nr. ore AP să fie cel puțin egal cu nr. ore C"</formula>
    </cfRule>
    <cfRule type="cellIs" dxfId="62" priority="8" operator="equal">
      <formula>"Standardul ARACIS impune minim 56 de ore"</formula>
    </cfRule>
    <cfRule type="cellIs" dxfId="61" priority="9" operator="equal">
      <formula>"Suma trebuie să fie 52"</formula>
    </cfRule>
    <cfRule type="cellIs" dxfId="60" priority="10" operator="equal">
      <formula>"Corect"</formula>
    </cfRule>
    <cfRule type="cellIs" dxfId="59" priority="11" operator="equal">
      <formula>SUM($B$32:$J$32)</formula>
    </cfRule>
    <cfRule type="cellIs" dxfId="58" priority="12" operator="lessThan">
      <formula>"(SUM(B28:K28)=52"</formula>
    </cfRule>
    <cfRule type="cellIs" dxfId="57" priority="13" operator="equal">
      <formula>52</formula>
    </cfRule>
    <cfRule type="cellIs" dxfId="56" priority="14" operator="equal">
      <formula>$K$32</formula>
    </cfRule>
    <cfRule type="cellIs" dxfId="55" priority="15" operator="equal">
      <formula>$B$32:$K$32=52</formula>
    </cfRule>
    <cfRule type="cellIs" dxfId="54" priority="16" operator="equal">
      <formula>"Suma trebuie să fie 52"</formula>
    </cfRule>
    <cfRule type="cellIs" dxfId="53" priority="17" operator="equal">
      <formula>"Corect"</formula>
    </cfRule>
    <cfRule type="cellIs" dxfId="52" priority="18" operator="equal">
      <formula>"NU e bine"</formula>
    </cfRule>
    <cfRule type="cellIs" dxfId="51" priority="19" operator="equal">
      <formula>"E bine"</formula>
    </cfRule>
  </conditionalFormatting>
  <conditionalFormatting sqref="U33:V33">
    <cfRule type="cellIs" dxfId="50" priority="196" operator="equal">
      <formula>"Correct"</formula>
    </cfRule>
  </conditionalFormatting>
  <conditionalFormatting sqref="U33:V34">
    <cfRule type="cellIs" dxfId="49" priority="335" operator="equal">
      <formula>"Suma trebuie să fie 52"</formula>
    </cfRule>
    <cfRule type="cellIs" dxfId="48" priority="336" operator="equal">
      <formula>"Corect"</formula>
    </cfRule>
    <cfRule type="cellIs" dxfId="47" priority="337" operator="equal">
      <formula>SUM($B$33:$J$33)</formula>
    </cfRule>
    <cfRule type="cellIs" dxfId="46" priority="338" operator="lessThan">
      <formula>"(SUM(B28:K28)=52"</formula>
    </cfRule>
    <cfRule type="cellIs" dxfId="45" priority="339" operator="equal">
      <formula>52</formula>
    </cfRule>
    <cfRule type="cellIs" dxfId="44" priority="340" operator="equal">
      <formula>$K$33</formula>
    </cfRule>
    <cfRule type="cellIs" dxfId="43" priority="341" operator="equal">
      <formula>$B$33:$K$33=52</formula>
    </cfRule>
  </conditionalFormatting>
  <conditionalFormatting sqref="U239:V239 U240">
    <cfRule type="cellIs" dxfId="42" priority="59" operator="equal">
      <formula>"Ați dublat unele discipline"</formula>
    </cfRule>
    <cfRule type="cellIs" dxfId="41" priority="60" operator="equal">
      <formula>"Ați pierdut unele discipline"</formula>
    </cfRule>
  </conditionalFormatting>
  <conditionalFormatting sqref="U269:V269 U270">
    <cfRule type="cellIs" dxfId="40" priority="56" operator="equal">
      <formula>"Ați dublat unele discipline"</formula>
    </cfRule>
    <cfRule type="cellIs" dxfId="39" priority="57" operator="equal">
      <formula>"Ați pierdut unele discipline"</formula>
    </cfRule>
  </conditionalFormatting>
  <conditionalFormatting sqref="U286:V286 U287">
    <cfRule type="cellIs" dxfId="38" priority="53" operator="equal">
      <formula>"Ați dublat unele discipline"</formula>
    </cfRule>
    <cfRule type="cellIs" dxfId="37" priority="54" operator="equal">
      <formula>"Ați pierdut unele discipline"</formula>
    </cfRule>
  </conditionalFormatting>
  <conditionalFormatting sqref="U298:V298 U33:V34">
    <cfRule type="cellIs" dxfId="36" priority="330" operator="equal">
      <formula>"Suma trebuie să fie 52"</formula>
    </cfRule>
  </conditionalFormatting>
  <conditionalFormatting sqref="U298:V298">
    <cfRule type="cellIs" dxfId="35" priority="306" operator="equal">
      <formula>"Nu corespunde cu tabelul de opționale"</formula>
    </cfRule>
    <cfRule type="cellIs" dxfId="34" priority="309" operator="equal">
      <formula>"Suma trebuie să fie 52"</formula>
    </cfRule>
    <cfRule type="cellIs" dxfId="33" priority="310" operator="equal">
      <formula>"Corect"</formula>
    </cfRule>
    <cfRule type="cellIs" dxfId="32" priority="311" operator="equal">
      <formula>SUM($B$33:$J$33)</formula>
    </cfRule>
    <cfRule type="cellIs" dxfId="31" priority="312" operator="lessThan">
      <formula>"(SUM(B28:K28)=52"</formula>
    </cfRule>
    <cfRule type="cellIs" dxfId="30" priority="313" operator="equal">
      <formula>52</formula>
    </cfRule>
    <cfRule type="cellIs" dxfId="29" priority="314" operator="equal">
      <formula>$K$33</formula>
    </cfRule>
    <cfRule type="cellIs" dxfId="28" priority="315" operator="equal">
      <formula>$B$33:$K$33=52</formula>
    </cfRule>
  </conditionalFormatting>
  <conditionalFormatting sqref="U318:V318">
    <cfRule type="cellIs" dxfId="27" priority="22" operator="equal">
      <formula>"Standardul ARACIS impune minim 56 de ore"</formula>
    </cfRule>
    <cfRule type="cellIs" dxfId="26" priority="23" operator="equal">
      <formula>"Suma trebuie să fie 52"</formula>
    </cfRule>
    <cfRule type="cellIs" dxfId="25" priority="24" operator="equal">
      <formula>"Corect"</formula>
    </cfRule>
    <cfRule type="cellIs" dxfId="24" priority="25" operator="equal">
      <formula>SUM($B$32:$J$32)</formula>
    </cfRule>
    <cfRule type="cellIs" dxfId="23" priority="26" operator="lessThan">
      <formula>"(SUM(B28:K28)=52"</formula>
    </cfRule>
    <cfRule type="cellIs" dxfId="22" priority="27" operator="equal">
      <formula>52</formula>
    </cfRule>
    <cfRule type="cellIs" dxfId="21" priority="28" operator="equal">
      <formula>$K$32</formula>
    </cfRule>
    <cfRule type="cellIs" dxfId="20" priority="29" operator="equal">
      <formula>$B$32:$K$32=52</formula>
    </cfRule>
    <cfRule type="cellIs" dxfId="19" priority="30" operator="equal">
      <formula>"Suma trebuie să fie 52"</formula>
    </cfRule>
  </conditionalFormatting>
  <conditionalFormatting sqref="U44:W44">
    <cfRule type="containsText" dxfId="18" priority="83" operator="containsText" text="Corect">
      <formula>NOT(ISERROR(SEARCH("Corect",U44)))</formula>
    </cfRule>
  </conditionalFormatting>
  <conditionalFormatting sqref="U51:W51 U66:W66 U80:W80 U95:W95">
    <cfRule type="cellIs" dxfId="17" priority="331" operator="equal">
      <formula>"E trebuie să fie cel puțin egal cu C+VP"</formula>
    </cfRule>
    <cfRule type="cellIs" dxfId="16" priority="332" operator="equal">
      <formula>"Corect"</formula>
    </cfRule>
  </conditionalFormatting>
  <conditionalFormatting sqref="U59:W59">
    <cfRule type="containsText" dxfId="15" priority="85" operator="containsText" text="Corect">
      <formula>NOT(ISERROR(SEARCH("Corect",U59)))</formula>
    </cfRule>
  </conditionalFormatting>
  <conditionalFormatting sqref="U72:W72">
    <cfRule type="containsText" dxfId="14" priority="129" operator="containsText" text="Corect">
      <formula>NOT(ISERROR(SEARCH("Corect",U72)))</formula>
    </cfRule>
  </conditionalFormatting>
  <conditionalFormatting sqref="U88:W88">
    <cfRule type="containsText" dxfId="13" priority="127" operator="containsText" text="Corect">
      <formula>NOT(ISERROR(SEARCH("Corect",U88)))</formula>
    </cfRule>
  </conditionalFormatting>
  <conditionalFormatting sqref="U322:W323">
    <cfRule type="cellIs" dxfId="12" priority="1" operator="equal">
      <formula>"ARACIS împune 1.500-1.800 ore/an"</formula>
    </cfRule>
    <cfRule type="cellIs" dxfId="11" priority="2" operator="equal">
      <formula>"Corect"</formula>
    </cfRule>
  </conditionalFormatting>
  <conditionalFormatting sqref="U298:X298 U33:V34">
    <cfRule type="cellIs" dxfId="10" priority="333" operator="equal">
      <formula>"Corect"</formula>
    </cfRule>
  </conditionalFormatting>
  <conditionalFormatting sqref="U318:X318">
    <cfRule type="cellIs" dxfId="9" priority="31" operator="equal">
      <formula>"Corect"</formula>
    </cfRule>
  </conditionalFormatting>
  <conditionalFormatting sqref="V81:W81">
    <cfRule type="containsText" dxfId="8" priority="139" operator="containsText" text="Corect">
      <formula>NOT(ISERROR(SEARCH("Corect",V81)))</formula>
    </cfRule>
  </conditionalFormatting>
  <conditionalFormatting sqref="V94:W94">
    <cfRule type="containsText" dxfId="7" priority="147" operator="containsText" text="Corect">
      <formula>NOT(ISERROR(SEARCH("Corect",V94)))</formula>
    </cfRule>
  </conditionalFormatting>
  <conditionalFormatting sqref="V96:W96">
    <cfRule type="containsText" dxfId="6" priority="135" operator="containsText" text="Corect">
      <formula>NOT(ISERROR(SEARCH("Corect",V96)))</formula>
    </cfRule>
  </conditionalFormatting>
  <conditionalFormatting sqref="V305:Y305">
    <cfRule type="cellIs" dxfId="5" priority="6" operator="equal">
      <formula>"Procentul depășește standardul ARACIS"</formula>
    </cfRule>
  </conditionalFormatting>
  <conditionalFormatting sqref="V305:Y307">
    <cfRule type="cellIs" dxfId="4" priority="4" operator="equal">
      <formula>"Corect"</formula>
    </cfRule>
  </conditionalFormatting>
  <conditionalFormatting sqref="V306:Y306">
    <cfRule type="cellIs" dxfId="3" priority="5" operator="equal">
      <formula>"Procentul nu atinge standardul ARACIS"</formula>
    </cfRule>
  </conditionalFormatting>
  <conditionalFormatting sqref="V307:Y307">
    <cfRule type="cellIs" dxfId="2" priority="3" operator="equal">
      <formula>"Procentul depășește standardul ARACIS"</formula>
    </cfRule>
  </conditionalFormatting>
  <conditionalFormatting sqref="W324:W325">
    <cfRule type="cellIs" dxfId="1" priority="37" operator="equal">
      <formula>"ARACIS împune 1.500-1.800 ore/an"</formula>
    </cfRule>
    <cfRule type="cellIs" dxfId="0" priority="38" operator="equal">
      <formula>"Corect"</formula>
    </cfRule>
  </conditionalFormatting>
  <dataValidations disablePrompts="1" count="8">
    <dataValidation type="list" allowBlank="1" showInputMessage="1" showErrorMessage="1" sqref="B229:I231 B278:I278 B234:I234 B248:I258 B261:I264 B281:I281">
      <formula1>$B$41:$B$179</formula1>
    </dataValidation>
    <dataValidation type="list" allowBlank="1" showInputMessage="1" showErrorMessage="1" sqref="T193:T194 T59:T65 T104:T106 T108:T110 T44:T50 T136:T139 T141:T144 T146:T149 T162:T164 T166:T168 T170:T172 T174:T176 T72:T79 T88:T94 T112:T114 T116:T118 T120:T122 T124:T126 T128:T130 T132:T134">
      <formula1>"DF, DS, DC"</formula1>
    </dataValidation>
    <dataValidation type="list" allowBlank="1" showInputMessage="1" showErrorMessage="1" sqref="Q193:Q194 Q59:Q65 Q104:Q106 Q108:Q110 Q88:Q94 Q136:Q139 Q141:Q144 Q146:Q149 Q162:Q164 Q166:Q168 Q170:Q172 Q174:Q176 Q44:Q50 Q72:Q79 Q112:Q114 Q116:Q118 Q120:Q122 Q124:Q126 Q128:Q130 Q132:Q134">
      <formula1>"E"</formula1>
    </dataValidation>
    <dataValidation type="list" allowBlank="1" showInputMessage="1" showErrorMessage="1" sqref="R193:R194 R59:R65 R104:R106 R108:R110 R44:R50 R136:R139 R141:R144 R146:R149 R162:R164 R166:R168 R170:R172 R174:R176 R72:R79 R88:R94 R112:R114 R116:R118 R120:R122 R124:R126 R128:R130 R132:R134">
      <formula1>"C"</formula1>
    </dataValidation>
    <dataValidation type="list" allowBlank="1" showInputMessage="1" showErrorMessage="1" sqref="S193:S194 S59:S65 S104:S106 S108:S110 S44:S50 S136:S139 S141:S144 S146:S149 S162:S164 S166:S168 S170:S172 S174:S176 S72:S79 S88:S94 S112:S114 S116:S118 S120:S122 S124:S126 S128:S130 S132:S134">
      <formula1>"VP"</formula1>
    </dataValidation>
    <dataValidation type="list" allowBlank="1" showInputMessage="1" showErrorMessage="1" sqref="R546 R537:R538 R543:R544 R540:R541 R575 R566:R567 R572:R573 R569:R570 R599 R590:R591 R596:R597 R593:R594">
      <formula1>$R$36</formula1>
    </dataValidation>
    <dataValidation type="list" allowBlank="1" showInputMessage="1" showErrorMessage="1" sqref="Q546 Q537:Q538 Q543:Q544 Q540:Q541 Q575 Q566:Q567 Q572:Q573 Q569:Q570 Q599 Q590:Q591 Q596:Q597 Q593:Q594">
      <formula1>$Q$36</formula1>
    </dataValidation>
    <dataValidation type="list" allowBlank="1" showInputMessage="1" showErrorMessage="1" sqref="S546 S537:S538 S543:S544 S540:S541 S575 S566:S567 S572:S573 S569:S570 S599 S590:S591 S596:S597 S593:S594">
      <formula1>$S$36</formula1>
    </dataValidation>
  </dataValidations>
  <hyperlinks>
    <hyperlink ref="U1:X2" r:id="rId1" display="Pentru nr. de ore al domeniului consultați standardul ARACIS 2025 rezumat în tabelul din partea dreaptă:"/>
    <hyperlink ref="U316" r:id="rId2"/>
    <hyperlink ref="U332" r:id="rId3"/>
    <hyperlink ref="U368:X368" r:id="rId4" display="Link pentru competențe profesionale ESCO"/>
    <hyperlink ref="U370:X370" r:id="rId5" display="Link pentru competențe transversale ESCO"/>
    <hyperlink ref="U387" r:id="rId6"/>
  </hyperlinks>
  <pageMargins left="0.70866141732283472" right="0.70866141732283472" top="0.74803149606299213" bottom="0.74803149606299213" header="0.31496062992125984" footer="0.39370078740157483"/>
  <pageSetup paperSize="9" orientation="landscape" blackAndWhite="1" r:id="rId7"/>
  <headerFooter differentFirst="1">
    <oddHeader>&amp;RPag. &amp;P</oddHeader>
    <firstFooter>&amp;LRECTOR,
Prof. univ. dr. Daniel-Ovidiu DAVID&amp;CDECAN,
Prof. univ. dr. Călin HINȚEA&amp;RDIRECTOR DE DEPARTAMENT,
Prof. univ. dr. Bogdana NEAMȚU</firstFooter>
  </headerFooter>
  <rowBreaks count="13" manualBreakCount="13">
    <brk id="36" max="16383" man="1"/>
    <brk id="66" max="16383" man="1"/>
    <brk id="97" max="16383" man="1"/>
    <brk id="155" max="16383" man="1"/>
    <brk id="186" max="16383" man="1"/>
    <brk id="220" max="16383" man="1"/>
    <brk id="241" max="16383" man="1"/>
    <brk id="271" max="16383" man="1"/>
    <brk id="291" max="16383" man="1"/>
    <brk id="360" max="16383" man="1"/>
    <brk id="528" max="16383" man="1"/>
    <brk id="557" max="16383" man="1"/>
    <brk id="581" max="16383" man="1"/>
  </rowBreaks>
  <ignoredErrors>
    <ignoredError sqref="M298" unlockedFormula="1"/>
  </ignoredErrors>
  <drawing r:id="rId8"/>
  <legacyDrawing r:id="rId9"/>
  <mc:AlternateContent xmlns:mc="http://schemas.openxmlformats.org/markup-compatibility/2006">
    <mc:Choice Requires="x14">
      <controls>
        <mc:AlternateContent xmlns:mc="http://schemas.openxmlformats.org/markup-compatibility/2006">
          <mc:Choice Requires="x14">
            <control shapeId="1483" r:id="rId10" name="Check Box 459">
              <controlPr defaultSize="0" autoFill="0" autoLine="0" autoPict="0" altText="Da">
                <anchor moveWithCells="1">
                  <from>
                    <xdr:col>17</xdr:col>
                    <xdr:colOff>152400</xdr:colOff>
                    <xdr:row>616</xdr:row>
                    <xdr:rowOff>9525</xdr:rowOff>
                  </from>
                  <to>
                    <xdr:col>18</xdr:col>
                    <xdr:colOff>104775</xdr:colOff>
                    <xdr:row>618</xdr:row>
                    <xdr:rowOff>0</xdr:rowOff>
                  </to>
                </anchor>
              </controlPr>
            </control>
          </mc:Choice>
        </mc:AlternateContent>
        <mc:AlternateContent xmlns:mc="http://schemas.openxmlformats.org/markup-compatibility/2006">
          <mc:Choice Requires="x14">
            <control shapeId="1484" r:id="rId11" name="Check Box 460">
              <controlPr defaultSize="0" autoFill="0" autoLine="0" autoPict="0" altText="Da">
                <anchor moveWithCells="1">
                  <from>
                    <xdr:col>18</xdr:col>
                    <xdr:colOff>104775</xdr:colOff>
                    <xdr:row>616</xdr:row>
                    <xdr:rowOff>9525</xdr:rowOff>
                  </from>
                  <to>
                    <xdr:col>19</xdr:col>
                    <xdr:colOff>38100</xdr:colOff>
                    <xdr:row>618</xdr:row>
                    <xdr:rowOff>9525</xdr:rowOff>
                  </to>
                </anchor>
              </controlPr>
            </control>
          </mc:Choice>
        </mc:AlternateContent>
        <mc:AlternateContent xmlns:mc="http://schemas.openxmlformats.org/markup-compatibility/2006">
          <mc:Choice Requires="x14">
            <control shapeId="1485" r:id="rId12" name="Check Box 461">
              <controlPr defaultSize="0" autoFill="0" autoLine="0" autoPict="0" altText="Da">
                <anchor moveWithCells="1">
                  <from>
                    <xdr:col>19</xdr:col>
                    <xdr:colOff>38100</xdr:colOff>
                    <xdr:row>616</xdr:row>
                    <xdr:rowOff>9525</xdr:rowOff>
                  </from>
                  <to>
                    <xdr:col>19</xdr:col>
                    <xdr:colOff>428625</xdr:colOff>
                    <xdr:row>618</xdr:row>
                    <xdr:rowOff>9525</xdr:rowOff>
                  </to>
                </anchor>
              </controlPr>
            </control>
          </mc:Choice>
        </mc:AlternateContent>
        <mc:AlternateContent xmlns:mc="http://schemas.openxmlformats.org/markup-compatibility/2006">
          <mc:Choice Requires="x14">
            <control shapeId="1486" r:id="rId13" name="Check Box 462">
              <controlPr defaultSize="0" autoFill="0" autoLine="0" autoPict="0" altText="Da">
                <anchor moveWithCells="1">
                  <from>
                    <xdr:col>17</xdr:col>
                    <xdr:colOff>152400</xdr:colOff>
                    <xdr:row>618</xdr:row>
                    <xdr:rowOff>9525</xdr:rowOff>
                  </from>
                  <to>
                    <xdr:col>18</xdr:col>
                    <xdr:colOff>104775</xdr:colOff>
                    <xdr:row>620</xdr:row>
                    <xdr:rowOff>0</xdr:rowOff>
                  </to>
                </anchor>
              </controlPr>
            </control>
          </mc:Choice>
        </mc:AlternateContent>
        <mc:AlternateContent xmlns:mc="http://schemas.openxmlformats.org/markup-compatibility/2006">
          <mc:Choice Requires="x14">
            <control shapeId="1487" r:id="rId14" name="Check Box 463">
              <controlPr defaultSize="0" autoFill="0" autoLine="0" autoPict="0" altText="Da">
                <anchor moveWithCells="1">
                  <from>
                    <xdr:col>18</xdr:col>
                    <xdr:colOff>104775</xdr:colOff>
                    <xdr:row>618</xdr:row>
                    <xdr:rowOff>9525</xdr:rowOff>
                  </from>
                  <to>
                    <xdr:col>19</xdr:col>
                    <xdr:colOff>38100</xdr:colOff>
                    <xdr:row>620</xdr:row>
                    <xdr:rowOff>9525</xdr:rowOff>
                  </to>
                </anchor>
              </controlPr>
            </control>
          </mc:Choice>
        </mc:AlternateContent>
        <mc:AlternateContent xmlns:mc="http://schemas.openxmlformats.org/markup-compatibility/2006">
          <mc:Choice Requires="x14">
            <control shapeId="1488" r:id="rId15" name="Check Box 464">
              <controlPr defaultSize="0" autoFill="0" autoLine="0" autoPict="0" altText="Da">
                <anchor moveWithCells="1">
                  <from>
                    <xdr:col>19</xdr:col>
                    <xdr:colOff>38100</xdr:colOff>
                    <xdr:row>618</xdr:row>
                    <xdr:rowOff>9525</xdr:rowOff>
                  </from>
                  <to>
                    <xdr:col>19</xdr:col>
                    <xdr:colOff>428625</xdr:colOff>
                    <xdr:row>620</xdr:row>
                    <xdr:rowOff>9525</xdr:rowOff>
                  </to>
                </anchor>
              </controlPr>
            </control>
          </mc:Choice>
        </mc:AlternateContent>
        <mc:AlternateContent xmlns:mc="http://schemas.openxmlformats.org/markup-compatibility/2006">
          <mc:Choice Requires="x14">
            <control shapeId="1489" r:id="rId16" name="Check Box 465">
              <controlPr defaultSize="0" autoFill="0" autoLine="0" autoPict="0" altText="Da">
                <anchor moveWithCells="1">
                  <from>
                    <xdr:col>17</xdr:col>
                    <xdr:colOff>161925</xdr:colOff>
                    <xdr:row>619</xdr:row>
                    <xdr:rowOff>161925</xdr:rowOff>
                  </from>
                  <to>
                    <xdr:col>18</xdr:col>
                    <xdr:colOff>114300</xdr:colOff>
                    <xdr:row>621</xdr:row>
                    <xdr:rowOff>152400</xdr:rowOff>
                  </to>
                </anchor>
              </controlPr>
            </control>
          </mc:Choice>
        </mc:AlternateContent>
        <mc:AlternateContent xmlns:mc="http://schemas.openxmlformats.org/markup-compatibility/2006">
          <mc:Choice Requires="x14">
            <control shapeId="1490" r:id="rId17" name="Check Box 466">
              <controlPr defaultSize="0" autoFill="0" autoLine="0" autoPict="0" altText="Da">
                <anchor moveWithCells="1">
                  <from>
                    <xdr:col>18</xdr:col>
                    <xdr:colOff>114300</xdr:colOff>
                    <xdr:row>619</xdr:row>
                    <xdr:rowOff>161925</xdr:rowOff>
                  </from>
                  <to>
                    <xdr:col>19</xdr:col>
                    <xdr:colOff>47625</xdr:colOff>
                    <xdr:row>622</xdr:row>
                    <xdr:rowOff>0</xdr:rowOff>
                  </to>
                </anchor>
              </controlPr>
            </control>
          </mc:Choice>
        </mc:AlternateContent>
        <mc:AlternateContent xmlns:mc="http://schemas.openxmlformats.org/markup-compatibility/2006">
          <mc:Choice Requires="x14">
            <control shapeId="1491" r:id="rId18" name="Check Box 467">
              <controlPr defaultSize="0" autoFill="0" autoLine="0" autoPict="0" altText="Da">
                <anchor moveWithCells="1">
                  <from>
                    <xdr:col>19</xdr:col>
                    <xdr:colOff>47625</xdr:colOff>
                    <xdr:row>619</xdr:row>
                    <xdr:rowOff>161925</xdr:rowOff>
                  </from>
                  <to>
                    <xdr:col>19</xdr:col>
                    <xdr:colOff>438150</xdr:colOff>
                    <xdr:row>622</xdr:row>
                    <xdr:rowOff>0</xdr:rowOff>
                  </to>
                </anchor>
              </controlPr>
            </control>
          </mc:Choice>
        </mc:AlternateContent>
        <mc:AlternateContent xmlns:mc="http://schemas.openxmlformats.org/markup-compatibility/2006">
          <mc:Choice Requires="x14">
            <control shapeId="1492" r:id="rId19" name="Check Box 468">
              <controlPr defaultSize="0" autoFill="0" autoLine="0" autoPict="0" altText="Da">
                <anchor moveWithCells="1">
                  <from>
                    <xdr:col>17</xdr:col>
                    <xdr:colOff>161925</xdr:colOff>
                    <xdr:row>622</xdr:row>
                    <xdr:rowOff>0</xdr:rowOff>
                  </from>
                  <to>
                    <xdr:col>18</xdr:col>
                    <xdr:colOff>114300</xdr:colOff>
                    <xdr:row>623</xdr:row>
                    <xdr:rowOff>152400</xdr:rowOff>
                  </to>
                </anchor>
              </controlPr>
            </control>
          </mc:Choice>
        </mc:AlternateContent>
        <mc:AlternateContent xmlns:mc="http://schemas.openxmlformats.org/markup-compatibility/2006">
          <mc:Choice Requires="x14">
            <control shapeId="1493" r:id="rId20" name="Check Box 469">
              <controlPr defaultSize="0" autoFill="0" autoLine="0" autoPict="0" altText="Da">
                <anchor moveWithCells="1">
                  <from>
                    <xdr:col>18</xdr:col>
                    <xdr:colOff>114300</xdr:colOff>
                    <xdr:row>622</xdr:row>
                    <xdr:rowOff>0</xdr:rowOff>
                  </from>
                  <to>
                    <xdr:col>19</xdr:col>
                    <xdr:colOff>47625</xdr:colOff>
                    <xdr:row>624</xdr:row>
                    <xdr:rowOff>0</xdr:rowOff>
                  </to>
                </anchor>
              </controlPr>
            </control>
          </mc:Choice>
        </mc:AlternateContent>
        <mc:AlternateContent xmlns:mc="http://schemas.openxmlformats.org/markup-compatibility/2006">
          <mc:Choice Requires="x14">
            <control shapeId="1494" r:id="rId21" name="Check Box 470">
              <controlPr defaultSize="0" autoFill="0" autoLine="0" autoPict="0" altText="Da">
                <anchor moveWithCells="1">
                  <from>
                    <xdr:col>19</xdr:col>
                    <xdr:colOff>47625</xdr:colOff>
                    <xdr:row>622</xdr:row>
                    <xdr:rowOff>0</xdr:rowOff>
                  </from>
                  <to>
                    <xdr:col>19</xdr:col>
                    <xdr:colOff>438150</xdr:colOff>
                    <xdr:row>624</xdr:row>
                    <xdr:rowOff>0</xdr:rowOff>
                  </to>
                </anchor>
              </controlPr>
            </control>
          </mc:Choice>
        </mc:AlternateContent>
        <mc:AlternateContent xmlns:mc="http://schemas.openxmlformats.org/markup-compatibility/2006">
          <mc:Choice Requires="x14">
            <control shapeId="1495" r:id="rId22" name="Check Box 471">
              <controlPr defaultSize="0" autoFill="0" autoLine="0" autoPict="0" altText="Da">
                <anchor moveWithCells="1">
                  <from>
                    <xdr:col>17</xdr:col>
                    <xdr:colOff>152400</xdr:colOff>
                    <xdr:row>628</xdr:row>
                    <xdr:rowOff>9525</xdr:rowOff>
                  </from>
                  <to>
                    <xdr:col>18</xdr:col>
                    <xdr:colOff>104775</xdr:colOff>
                    <xdr:row>630</xdr:row>
                    <xdr:rowOff>0</xdr:rowOff>
                  </to>
                </anchor>
              </controlPr>
            </control>
          </mc:Choice>
        </mc:AlternateContent>
        <mc:AlternateContent xmlns:mc="http://schemas.openxmlformats.org/markup-compatibility/2006">
          <mc:Choice Requires="x14">
            <control shapeId="1496" r:id="rId23" name="Check Box 472">
              <controlPr defaultSize="0" autoFill="0" autoLine="0" autoPict="0" altText="Da">
                <anchor moveWithCells="1">
                  <from>
                    <xdr:col>18</xdr:col>
                    <xdr:colOff>104775</xdr:colOff>
                    <xdr:row>628</xdr:row>
                    <xdr:rowOff>9525</xdr:rowOff>
                  </from>
                  <to>
                    <xdr:col>19</xdr:col>
                    <xdr:colOff>38100</xdr:colOff>
                    <xdr:row>630</xdr:row>
                    <xdr:rowOff>9525</xdr:rowOff>
                  </to>
                </anchor>
              </controlPr>
            </control>
          </mc:Choice>
        </mc:AlternateContent>
        <mc:AlternateContent xmlns:mc="http://schemas.openxmlformats.org/markup-compatibility/2006">
          <mc:Choice Requires="x14">
            <control shapeId="1497" r:id="rId24" name="Check Box 473">
              <controlPr defaultSize="0" autoFill="0" autoLine="0" autoPict="0" altText="Da">
                <anchor moveWithCells="1">
                  <from>
                    <xdr:col>19</xdr:col>
                    <xdr:colOff>38100</xdr:colOff>
                    <xdr:row>628</xdr:row>
                    <xdr:rowOff>9525</xdr:rowOff>
                  </from>
                  <to>
                    <xdr:col>19</xdr:col>
                    <xdr:colOff>428625</xdr:colOff>
                    <xdr:row>630</xdr:row>
                    <xdr:rowOff>9525</xdr:rowOff>
                  </to>
                </anchor>
              </controlPr>
            </control>
          </mc:Choice>
        </mc:AlternateContent>
        <mc:AlternateContent xmlns:mc="http://schemas.openxmlformats.org/markup-compatibility/2006">
          <mc:Choice Requires="x14">
            <control shapeId="1498" r:id="rId25" name="Check Box 474">
              <controlPr defaultSize="0" autoFill="0" autoLine="0" autoPict="0" altText="Da">
                <anchor moveWithCells="1">
                  <from>
                    <xdr:col>17</xdr:col>
                    <xdr:colOff>152400</xdr:colOff>
                    <xdr:row>630</xdr:row>
                    <xdr:rowOff>9525</xdr:rowOff>
                  </from>
                  <to>
                    <xdr:col>18</xdr:col>
                    <xdr:colOff>104775</xdr:colOff>
                    <xdr:row>632</xdr:row>
                    <xdr:rowOff>0</xdr:rowOff>
                  </to>
                </anchor>
              </controlPr>
            </control>
          </mc:Choice>
        </mc:AlternateContent>
        <mc:AlternateContent xmlns:mc="http://schemas.openxmlformats.org/markup-compatibility/2006">
          <mc:Choice Requires="x14">
            <control shapeId="1499" r:id="rId26" name="Check Box 475">
              <controlPr defaultSize="0" autoFill="0" autoLine="0" autoPict="0" altText="Da">
                <anchor moveWithCells="1">
                  <from>
                    <xdr:col>18</xdr:col>
                    <xdr:colOff>104775</xdr:colOff>
                    <xdr:row>630</xdr:row>
                    <xdr:rowOff>9525</xdr:rowOff>
                  </from>
                  <to>
                    <xdr:col>19</xdr:col>
                    <xdr:colOff>38100</xdr:colOff>
                    <xdr:row>632</xdr:row>
                    <xdr:rowOff>9525</xdr:rowOff>
                  </to>
                </anchor>
              </controlPr>
            </control>
          </mc:Choice>
        </mc:AlternateContent>
        <mc:AlternateContent xmlns:mc="http://schemas.openxmlformats.org/markup-compatibility/2006">
          <mc:Choice Requires="x14">
            <control shapeId="1500" r:id="rId27" name="Check Box 476">
              <controlPr defaultSize="0" autoFill="0" autoLine="0" autoPict="0" altText="Da">
                <anchor moveWithCells="1">
                  <from>
                    <xdr:col>19</xdr:col>
                    <xdr:colOff>38100</xdr:colOff>
                    <xdr:row>630</xdr:row>
                    <xdr:rowOff>9525</xdr:rowOff>
                  </from>
                  <to>
                    <xdr:col>19</xdr:col>
                    <xdr:colOff>428625</xdr:colOff>
                    <xdr:row>632</xdr:row>
                    <xdr:rowOff>9525</xdr:rowOff>
                  </to>
                </anchor>
              </controlPr>
            </control>
          </mc:Choice>
        </mc:AlternateContent>
        <mc:AlternateContent xmlns:mc="http://schemas.openxmlformats.org/markup-compatibility/2006">
          <mc:Choice Requires="x14">
            <control shapeId="1501" r:id="rId28" name="Check Box 477">
              <controlPr defaultSize="0" autoFill="0" autoLine="0" autoPict="0" altText="Da">
                <anchor moveWithCells="1">
                  <from>
                    <xdr:col>17</xdr:col>
                    <xdr:colOff>161925</xdr:colOff>
                    <xdr:row>631</xdr:row>
                    <xdr:rowOff>161925</xdr:rowOff>
                  </from>
                  <to>
                    <xdr:col>18</xdr:col>
                    <xdr:colOff>114300</xdr:colOff>
                    <xdr:row>633</xdr:row>
                    <xdr:rowOff>152400</xdr:rowOff>
                  </to>
                </anchor>
              </controlPr>
            </control>
          </mc:Choice>
        </mc:AlternateContent>
        <mc:AlternateContent xmlns:mc="http://schemas.openxmlformats.org/markup-compatibility/2006">
          <mc:Choice Requires="x14">
            <control shapeId="1502" r:id="rId29" name="Check Box 478">
              <controlPr defaultSize="0" autoFill="0" autoLine="0" autoPict="0" altText="Da">
                <anchor moveWithCells="1">
                  <from>
                    <xdr:col>18</xdr:col>
                    <xdr:colOff>114300</xdr:colOff>
                    <xdr:row>631</xdr:row>
                    <xdr:rowOff>161925</xdr:rowOff>
                  </from>
                  <to>
                    <xdr:col>19</xdr:col>
                    <xdr:colOff>47625</xdr:colOff>
                    <xdr:row>634</xdr:row>
                    <xdr:rowOff>0</xdr:rowOff>
                  </to>
                </anchor>
              </controlPr>
            </control>
          </mc:Choice>
        </mc:AlternateContent>
        <mc:AlternateContent xmlns:mc="http://schemas.openxmlformats.org/markup-compatibility/2006">
          <mc:Choice Requires="x14">
            <control shapeId="1503" r:id="rId30" name="Check Box 479">
              <controlPr defaultSize="0" autoFill="0" autoLine="0" autoPict="0" altText="Da">
                <anchor moveWithCells="1">
                  <from>
                    <xdr:col>19</xdr:col>
                    <xdr:colOff>47625</xdr:colOff>
                    <xdr:row>631</xdr:row>
                    <xdr:rowOff>161925</xdr:rowOff>
                  </from>
                  <to>
                    <xdr:col>19</xdr:col>
                    <xdr:colOff>438150</xdr:colOff>
                    <xdr:row>634</xdr:row>
                    <xdr:rowOff>0</xdr:rowOff>
                  </to>
                </anchor>
              </controlPr>
            </control>
          </mc:Choice>
        </mc:AlternateContent>
        <mc:AlternateContent xmlns:mc="http://schemas.openxmlformats.org/markup-compatibility/2006">
          <mc:Choice Requires="x14">
            <control shapeId="1504" r:id="rId31" name="Check Box 480">
              <controlPr defaultSize="0" autoFill="0" autoLine="0" autoPict="0" altText="Da">
                <anchor moveWithCells="1">
                  <from>
                    <xdr:col>17</xdr:col>
                    <xdr:colOff>161925</xdr:colOff>
                    <xdr:row>634</xdr:row>
                    <xdr:rowOff>0</xdr:rowOff>
                  </from>
                  <to>
                    <xdr:col>18</xdr:col>
                    <xdr:colOff>114300</xdr:colOff>
                    <xdr:row>635</xdr:row>
                    <xdr:rowOff>152400</xdr:rowOff>
                  </to>
                </anchor>
              </controlPr>
            </control>
          </mc:Choice>
        </mc:AlternateContent>
        <mc:AlternateContent xmlns:mc="http://schemas.openxmlformats.org/markup-compatibility/2006">
          <mc:Choice Requires="x14">
            <control shapeId="1505" r:id="rId32" name="Check Box 481">
              <controlPr defaultSize="0" autoFill="0" autoLine="0" autoPict="0" altText="Da">
                <anchor moveWithCells="1">
                  <from>
                    <xdr:col>18</xdr:col>
                    <xdr:colOff>114300</xdr:colOff>
                    <xdr:row>634</xdr:row>
                    <xdr:rowOff>0</xdr:rowOff>
                  </from>
                  <to>
                    <xdr:col>19</xdr:col>
                    <xdr:colOff>47625</xdr:colOff>
                    <xdr:row>636</xdr:row>
                    <xdr:rowOff>0</xdr:rowOff>
                  </to>
                </anchor>
              </controlPr>
            </control>
          </mc:Choice>
        </mc:AlternateContent>
        <mc:AlternateContent xmlns:mc="http://schemas.openxmlformats.org/markup-compatibility/2006">
          <mc:Choice Requires="x14">
            <control shapeId="1506" r:id="rId33" name="Check Box 482">
              <controlPr defaultSize="0" autoFill="0" autoLine="0" autoPict="0" altText="Da">
                <anchor moveWithCells="1">
                  <from>
                    <xdr:col>19</xdr:col>
                    <xdr:colOff>47625</xdr:colOff>
                    <xdr:row>634</xdr:row>
                    <xdr:rowOff>0</xdr:rowOff>
                  </from>
                  <to>
                    <xdr:col>19</xdr:col>
                    <xdr:colOff>438150</xdr:colOff>
                    <xdr:row>636</xdr:row>
                    <xdr:rowOff>0</xdr:rowOff>
                  </to>
                </anchor>
              </controlPr>
            </control>
          </mc:Choice>
        </mc:AlternateContent>
        <mc:AlternateContent xmlns:mc="http://schemas.openxmlformats.org/markup-compatibility/2006">
          <mc:Choice Requires="x14">
            <control shapeId="1965" r:id="rId34" name="Check Box 483">
              <controlPr defaultSize="0" autoFill="0" autoLine="0" autoPict="0" altText="Da">
                <anchor moveWithCells="1">
                  <from>
                    <xdr:col>0</xdr:col>
                    <xdr:colOff>466725</xdr:colOff>
                    <xdr:row>337</xdr:row>
                    <xdr:rowOff>85725</xdr:rowOff>
                  </from>
                  <to>
                    <xdr:col>1</xdr:col>
                    <xdr:colOff>38100</xdr:colOff>
                    <xdr:row>339</xdr:row>
                    <xdr:rowOff>85725</xdr:rowOff>
                  </to>
                </anchor>
              </controlPr>
            </control>
          </mc:Choice>
        </mc:AlternateContent>
        <mc:AlternateContent xmlns:mc="http://schemas.openxmlformats.org/markup-compatibility/2006">
          <mc:Choice Requires="x14">
            <control shapeId="1966" r:id="rId35" name="Check Box 484">
              <controlPr defaultSize="0" autoFill="0" autoLine="0" autoPict="0" altText="">
                <anchor moveWithCells="1">
                  <from>
                    <xdr:col>0</xdr:col>
                    <xdr:colOff>209550</xdr:colOff>
                    <xdr:row>345</xdr:row>
                    <xdr:rowOff>9525</xdr:rowOff>
                  </from>
                  <to>
                    <xdr:col>0</xdr:col>
                    <xdr:colOff>419100</xdr:colOff>
                    <xdr:row>347</xdr:row>
                    <xdr:rowOff>9525</xdr:rowOff>
                  </to>
                </anchor>
              </controlPr>
            </control>
          </mc:Choice>
        </mc:AlternateContent>
        <mc:AlternateContent xmlns:mc="http://schemas.openxmlformats.org/markup-compatibility/2006">
          <mc:Choice Requires="x14">
            <control shapeId="1984" r:id="rId36" name="Check Box 485">
              <controlPr defaultSize="0" autoFill="0" autoLine="0" autoPict="0" altText="">
                <anchor moveWithCells="1">
                  <from>
                    <xdr:col>0</xdr:col>
                    <xdr:colOff>200025</xdr:colOff>
                    <xdr:row>342</xdr:row>
                    <xdr:rowOff>76200</xdr:rowOff>
                  </from>
                  <to>
                    <xdr:col>0</xdr:col>
                    <xdr:colOff>409575</xdr:colOff>
                    <xdr:row>344</xdr:row>
                    <xdr:rowOff>76200</xdr:rowOff>
                  </to>
                </anchor>
              </controlPr>
            </control>
          </mc:Choice>
        </mc:AlternateContent>
        <mc:AlternateContent xmlns:mc="http://schemas.openxmlformats.org/markup-compatibility/2006">
          <mc:Choice Requires="x14">
            <control shapeId="1985" r:id="rId37" name="Check Box 486">
              <controlPr defaultSize="0" autoFill="0" autoLine="0" autoPict="0" altText="">
                <anchor moveWithCells="1">
                  <from>
                    <xdr:col>1</xdr:col>
                    <xdr:colOff>47625</xdr:colOff>
                    <xdr:row>342</xdr:row>
                    <xdr:rowOff>76200</xdr:rowOff>
                  </from>
                  <to>
                    <xdr:col>1</xdr:col>
                    <xdr:colOff>257175</xdr:colOff>
                    <xdr:row>344</xdr:row>
                    <xdr:rowOff>76200</xdr:rowOff>
                  </to>
                </anchor>
              </controlPr>
            </control>
          </mc:Choice>
        </mc:AlternateContent>
        <mc:AlternateContent xmlns:mc="http://schemas.openxmlformats.org/markup-compatibility/2006">
          <mc:Choice Requires="x14">
            <control shapeId="1986" r:id="rId38" name="Check Box 487">
              <controlPr defaultSize="0" autoFill="0" autoLine="0" autoPict="0" altText="">
                <anchor moveWithCells="1">
                  <from>
                    <xdr:col>2</xdr:col>
                    <xdr:colOff>47625</xdr:colOff>
                    <xdr:row>342</xdr:row>
                    <xdr:rowOff>76200</xdr:rowOff>
                  </from>
                  <to>
                    <xdr:col>2</xdr:col>
                    <xdr:colOff>257175</xdr:colOff>
                    <xdr:row>344</xdr:row>
                    <xdr:rowOff>76200</xdr:rowOff>
                  </to>
                </anchor>
              </controlPr>
            </control>
          </mc:Choice>
        </mc:AlternateContent>
        <mc:AlternateContent xmlns:mc="http://schemas.openxmlformats.org/markup-compatibility/2006">
          <mc:Choice Requires="x14">
            <control shapeId="1987" r:id="rId39" name="Check Box 488">
              <controlPr defaultSize="0" autoFill="0" autoLine="0" autoPict="0" altText="">
                <anchor moveWithCells="1">
                  <from>
                    <xdr:col>3</xdr:col>
                    <xdr:colOff>76200</xdr:colOff>
                    <xdr:row>342</xdr:row>
                    <xdr:rowOff>76200</xdr:rowOff>
                  </from>
                  <to>
                    <xdr:col>3</xdr:col>
                    <xdr:colOff>285750</xdr:colOff>
                    <xdr:row>344</xdr:row>
                    <xdr:rowOff>76200</xdr:rowOff>
                  </to>
                </anchor>
              </controlPr>
            </control>
          </mc:Choice>
        </mc:AlternateContent>
        <mc:AlternateContent xmlns:mc="http://schemas.openxmlformats.org/markup-compatibility/2006">
          <mc:Choice Requires="x14">
            <control shapeId="1988" r:id="rId40" name="Check Box 489">
              <controlPr defaultSize="0" autoFill="0" autoLine="0" autoPict="0" altText="">
                <anchor moveWithCells="1">
                  <from>
                    <xdr:col>4</xdr:col>
                    <xdr:colOff>314325</xdr:colOff>
                    <xdr:row>342</xdr:row>
                    <xdr:rowOff>76200</xdr:rowOff>
                  </from>
                  <to>
                    <xdr:col>5</xdr:col>
                    <xdr:colOff>190500</xdr:colOff>
                    <xdr:row>344</xdr:row>
                    <xdr:rowOff>76200</xdr:rowOff>
                  </to>
                </anchor>
              </controlPr>
            </control>
          </mc:Choice>
        </mc:AlternateContent>
        <mc:AlternateContent xmlns:mc="http://schemas.openxmlformats.org/markup-compatibility/2006">
          <mc:Choice Requires="x14">
            <control shapeId="1989" r:id="rId41" name="Check Box 490">
              <controlPr defaultSize="0" autoFill="0" autoLine="0" autoPict="0" altText="">
                <anchor moveWithCells="1">
                  <from>
                    <xdr:col>6</xdr:col>
                    <xdr:colOff>200025</xdr:colOff>
                    <xdr:row>342</xdr:row>
                    <xdr:rowOff>76200</xdr:rowOff>
                  </from>
                  <to>
                    <xdr:col>6</xdr:col>
                    <xdr:colOff>409575</xdr:colOff>
                    <xdr:row>344</xdr:row>
                    <xdr:rowOff>76200</xdr:rowOff>
                  </to>
                </anchor>
              </controlPr>
            </control>
          </mc:Choice>
        </mc:AlternateContent>
        <mc:AlternateContent xmlns:mc="http://schemas.openxmlformats.org/markup-compatibility/2006">
          <mc:Choice Requires="x14">
            <control shapeId="1990" r:id="rId42" name="Check Box 491">
              <controlPr defaultSize="0" autoFill="0" autoLine="0" autoPict="0" altText="">
                <anchor moveWithCells="1">
                  <from>
                    <xdr:col>7</xdr:col>
                    <xdr:colOff>171450</xdr:colOff>
                    <xdr:row>342</xdr:row>
                    <xdr:rowOff>76200</xdr:rowOff>
                  </from>
                  <to>
                    <xdr:col>7</xdr:col>
                    <xdr:colOff>381000</xdr:colOff>
                    <xdr:row>344</xdr:row>
                    <xdr:rowOff>76200</xdr:rowOff>
                  </to>
                </anchor>
              </controlPr>
            </control>
          </mc:Choice>
        </mc:AlternateContent>
        <mc:AlternateContent xmlns:mc="http://schemas.openxmlformats.org/markup-compatibility/2006">
          <mc:Choice Requires="x14">
            <control shapeId="1991" r:id="rId43" name="Check Box 492">
              <controlPr defaultSize="0" autoFill="0" autoLine="0" autoPict="0" altText="">
                <anchor moveWithCells="1">
                  <from>
                    <xdr:col>9</xdr:col>
                    <xdr:colOff>228600</xdr:colOff>
                    <xdr:row>342</xdr:row>
                    <xdr:rowOff>76200</xdr:rowOff>
                  </from>
                  <to>
                    <xdr:col>9</xdr:col>
                    <xdr:colOff>438150</xdr:colOff>
                    <xdr:row>344</xdr:row>
                    <xdr:rowOff>76200</xdr:rowOff>
                  </to>
                </anchor>
              </controlPr>
            </control>
          </mc:Choice>
        </mc:AlternateContent>
        <mc:AlternateContent xmlns:mc="http://schemas.openxmlformats.org/markup-compatibility/2006">
          <mc:Choice Requires="x14">
            <control shapeId="1992" r:id="rId44" name="Check Box 493">
              <controlPr defaultSize="0" autoFill="0" autoLine="0" autoPict="0" altText="">
                <anchor moveWithCells="1">
                  <from>
                    <xdr:col>10</xdr:col>
                    <xdr:colOff>238125</xdr:colOff>
                    <xdr:row>342</xdr:row>
                    <xdr:rowOff>76200</xdr:rowOff>
                  </from>
                  <to>
                    <xdr:col>11</xdr:col>
                    <xdr:colOff>38100</xdr:colOff>
                    <xdr:row>344</xdr:row>
                    <xdr:rowOff>76200</xdr:rowOff>
                  </to>
                </anchor>
              </controlPr>
            </control>
          </mc:Choice>
        </mc:AlternateContent>
        <mc:AlternateContent xmlns:mc="http://schemas.openxmlformats.org/markup-compatibility/2006">
          <mc:Choice Requires="x14">
            <control shapeId="1993" r:id="rId45" name="Check Box 494">
              <controlPr defaultSize="0" autoFill="0" autoLine="0" autoPict="0" altText="">
                <anchor moveWithCells="1">
                  <from>
                    <xdr:col>11</xdr:col>
                    <xdr:colOff>352425</xdr:colOff>
                    <xdr:row>342</xdr:row>
                    <xdr:rowOff>76200</xdr:rowOff>
                  </from>
                  <to>
                    <xdr:col>12</xdr:col>
                    <xdr:colOff>114300</xdr:colOff>
                    <xdr:row>344</xdr:row>
                    <xdr:rowOff>76200</xdr:rowOff>
                  </to>
                </anchor>
              </controlPr>
            </control>
          </mc:Choice>
        </mc:AlternateContent>
        <mc:AlternateContent xmlns:mc="http://schemas.openxmlformats.org/markup-compatibility/2006">
          <mc:Choice Requires="x14">
            <control shapeId="1994" r:id="rId46" name="Check Box 495">
              <controlPr defaultSize="0" autoFill="0" autoLine="0" autoPict="0" altText="">
                <anchor moveWithCells="1">
                  <from>
                    <xdr:col>8</xdr:col>
                    <xdr:colOff>114300</xdr:colOff>
                    <xdr:row>342</xdr:row>
                    <xdr:rowOff>76200</xdr:rowOff>
                  </from>
                  <to>
                    <xdr:col>8</xdr:col>
                    <xdr:colOff>323850</xdr:colOff>
                    <xdr:row>344</xdr:row>
                    <xdr:rowOff>76200</xdr:rowOff>
                  </to>
                </anchor>
              </controlPr>
            </control>
          </mc:Choice>
        </mc:AlternateContent>
        <mc:AlternateContent xmlns:mc="http://schemas.openxmlformats.org/markup-compatibility/2006">
          <mc:Choice Requires="x14">
            <control shapeId="1995" r:id="rId47" name="Check Box 496">
              <controlPr defaultSize="0" autoFill="0" autoLine="0" autoPict="0" altText="">
                <anchor moveWithCells="1">
                  <from>
                    <xdr:col>15</xdr:col>
                    <xdr:colOff>342900</xdr:colOff>
                    <xdr:row>342</xdr:row>
                    <xdr:rowOff>76200</xdr:rowOff>
                  </from>
                  <to>
                    <xdr:col>16</xdr:col>
                    <xdr:colOff>123825</xdr:colOff>
                    <xdr:row>344</xdr:row>
                    <xdr:rowOff>76200</xdr:rowOff>
                  </to>
                </anchor>
              </controlPr>
            </control>
          </mc:Choice>
        </mc:AlternateContent>
        <mc:AlternateContent xmlns:mc="http://schemas.openxmlformats.org/markup-compatibility/2006">
          <mc:Choice Requires="x14">
            <control shapeId="1996" r:id="rId48" name="Check Box 497">
              <controlPr defaultSize="0" autoFill="0" autoLine="0" autoPict="0" altText="">
                <anchor moveWithCells="1">
                  <from>
                    <xdr:col>14</xdr:col>
                    <xdr:colOff>200025</xdr:colOff>
                    <xdr:row>342</xdr:row>
                    <xdr:rowOff>76200</xdr:rowOff>
                  </from>
                  <to>
                    <xdr:col>14</xdr:col>
                    <xdr:colOff>409575</xdr:colOff>
                    <xdr:row>344</xdr:row>
                    <xdr:rowOff>76200</xdr:rowOff>
                  </to>
                </anchor>
              </controlPr>
            </control>
          </mc:Choice>
        </mc:AlternateContent>
        <mc:AlternateContent xmlns:mc="http://schemas.openxmlformats.org/markup-compatibility/2006">
          <mc:Choice Requires="x14">
            <control shapeId="1997" r:id="rId49" name="Check Box 498">
              <controlPr defaultSize="0" autoFill="0" autoLine="0" autoPict="0" altText="">
                <anchor moveWithCells="1">
                  <from>
                    <xdr:col>13</xdr:col>
                    <xdr:colOff>76200</xdr:colOff>
                    <xdr:row>342</xdr:row>
                    <xdr:rowOff>76200</xdr:rowOff>
                  </from>
                  <to>
                    <xdr:col>13</xdr:col>
                    <xdr:colOff>295275</xdr:colOff>
                    <xdr:row>344</xdr:row>
                    <xdr:rowOff>76200</xdr:rowOff>
                  </to>
                </anchor>
              </controlPr>
            </control>
          </mc:Choice>
        </mc:AlternateContent>
        <mc:AlternateContent xmlns:mc="http://schemas.openxmlformats.org/markup-compatibility/2006">
          <mc:Choice Requires="x14">
            <control shapeId="1998" r:id="rId50" name="Check Box 499">
              <controlPr defaultSize="0" autoFill="0" autoLine="0" autoPict="0" altText="">
                <anchor moveWithCells="1">
                  <from>
                    <xdr:col>19</xdr:col>
                    <xdr:colOff>295275</xdr:colOff>
                    <xdr:row>342</xdr:row>
                    <xdr:rowOff>76200</xdr:rowOff>
                  </from>
                  <to>
                    <xdr:col>19</xdr:col>
                    <xdr:colOff>504825</xdr:colOff>
                    <xdr:row>344</xdr:row>
                    <xdr:rowOff>76200</xdr:rowOff>
                  </to>
                </anchor>
              </controlPr>
            </control>
          </mc:Choice>
        </mc:AlternateContent>
        <mc:AlternateContent xmlns:mc="http://schemas.openxmlformats.org/markup-compatibility/2006">
          <mc:Choice Requires="x14">
            <control shapeId="1999" r:id="rId51" name="Check Box 500">
              <controlPr defaultSize="0" autoFill="0" autoLine="0" autoPict="0" altText="">
                <anchor moveWithCells="1">
                  <from>
                    <xdr:col>18</xdr:col>
                    <xdr:colOff>171450</xdr:colOff>
                    <xdr:row>342</xdr:row>
                    <xdr:rowOff>76200</xdr:rowOff>
                  </from>
                  <to>
                    <xdr:col>18</xdr:col>
                    <xdr:colOff>381000</xdr:colOff>
                    <xdr:row>344</xdr:row>
                    <xdr:rowOff>76200</xdr:rowOff>
                  </to>
                </anchor>
              </controlPr>
            </control>
          </mc:Choice>
        </mc:AlternateContent>
        <mc:AlternateContent xmlns:mc="http://schemas.openxmlformats.org/markup-compatibility/2006">
          <mc:Choice Requires="x14">
            <control shapeId="2000" r:id="rId52" name="Check Box 501">
              <controlPr defaultSize="0" autoFill="0" autoLine="0" autoPict="0" altText="">
                <anchor moveWithCells="1">
                  <from>
                    <xdr:col>17</xdr:col>
                    <xdr:colOff>66675</xdr:colOff>
                    <xdr:row>342</xdr:row>
                    <xdr:rowOff>76200</xdr:rowOff>
                  </from>
                  <to>
                    <xdr:col>17</xdr:col>
                    <xdr:colOff>276225</xdr:colOff>
                    <xdr:row>344</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Plan</vt:lpstr>
      <vt:lpstr>Plan!Print_Area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Octavian Moldovan</cp:lastModifiedBy>
  <cp:lastPrinted>2026-04-04T09:18:47Z</cp:lastPrinted>
  <dcterms:created xsi:type="dcterms:W3CDTF">2013-06-27T08:19:59Z</dcterms:created>
  <dcterms:modified xsi:type="dcterms:W3CDTF">2026-04-04T13:31:13Z</dcterms:modified>
</cp:coreProperties>
</file>